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1PLANEACION DISTRITAL\2022\pagina_web\documentos etnicos\Afros 2021\"/>
    </mc:Choice>
  </mc:AlternateContent>
  <bookViews>
    <workbookView xWindow="0" yWindow="0" windowWidth="28800" windowHeight="12330"/>
  </bookViews>
  <sheets>
    <sheet name="Afro" sheetId="1" r:id="rId1"/>
  </sheets>
  <externalReferences>
    <externalReference r:id="rId2"/>
    <externalReference r:id="rId3"/>
    <externalReference r:id="rId4"/>
    <externalReference r:id="rId5"/>
    <externalReference r:id="rId6"/>
  </externalReferences>
  <definedNames>
    <definedName name="_xlnm._FilterDatabase" localSheetId="0" hidden="1">Afro!$A$10:$BM$202</definedName>
    <definedName name="Politica">[1]Hoja2!$C$5:$C$9</definedName>
    <definedName name="Política_Pública">'[1]3.SDIS'!$C$2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BA41" i="1" l="1"/>
  <c r="AY41" i="1"/>
  <c r="AU41" i="1"/>
  <c r="AS41" i="1"/>
  <c r="BA40" i="1"/>
  <c r="AY40" i="1"/>
  <c r="AU40" i="1"/>
  <c r="AS40" i="1"/>
  <c r="BA39" i="1"/>
  <c r="AY39" i="1"/>
  <c r="AU39" i="1"/>
  <c r="AS39" i="1"/>
  <c r="BA34" i="1"/>
  <c r="AU34" i="1"/>
  <c r="AS34" i="1"/>
  <c r="AX29" i="1"/>
  <c r="AR29" i="1"/>
  <c r="BA27" i="1"/>
  <c r="AY27" i="1"/>
  <c r="AU27" i="1"/>
  <c r="AS27" i="1"/>
  <c r="BA26" i="1"/>
  <c r="AY26" i="1"/>
  <c r="AU26" i="1"/>
  <c r="AS26" i="1"/>
  <c r="BA202" i="1" l="1"/>
  <c r="AY202" i="1"/>
  <c r="BA201" i="1"/>
  <c r="AY201" i="1"/>
  <c r="BA200" i="1"/>
  <c r="AY200" i="1"/>
  <c r="BA199" i="1"/>
  <c r="AY199" i="1"/>
  <c r="BA198" i="1"/>
  <c r="AY198" i="1"/>
  <c r="BA197" i="1"/>
  <c r="AY197" i="1"/>
  <c r="BA196" i="1"/>
  <c r="AY196" i="1"/>
  <c r="BA195" i="1"/>
  <c r="AY195" i="1"/>
  <c r="BA194" i="1"/>
  <c r="AY194" i="1"/>
  <c r="BA193" i="1"/>
  <c r="AY193" i="1"/>
  <c r="BA192" i="1"/>
  <c r="AY192" i="1"/>
  <c r="BA191" i="1"/>
  <c r="AY191" i="1"/>
  <c r="AU191" i="1"/>
  <c r="AS191" i="1"/>
  <c r="BA190" i="1"/>
  <c r="AY190" i="1"/>
  <c r="AU190" i="1"/>
  <c r="AS190" i="1"/>
  <c r="BA189" i="1"/>
  <c r="AY189" i="1"/>
  <c r="AU189" i="1"/>
  <c r="AR189" i="1"/>
  <c r="AS189" i="1" s="1"/>
  <c r="BA188" i="1"/>
  <c r="AY188" i="1"/>
  <c r="AU188" i="1"/>
  <c r="AS188" i="1"/>
  <c r="BA186" i="1"/>
  <c r="AY186" i="1"/>
  <c r="AU186" i="1"/>
  <c r="AS186" i="1"/>
  <c r="BA185" i="1"/>
  <c r="AY185" i="1"/>
  <c r="AU185" i="1"/>
  <c r="AS185" i="1"/>
  <c r="BA184" i="1"/>
  <c r="AY184" i="1"/>
  <c r="AU184" i="1"/>
  <c r="AS184" i="1"/>
  <c r="BA183" i="1"/>
  <c r="AY183" i="1"/>
  <c r="AU183" i="1"/>
  <c r="AS183" i="1"/>
  <c r="AY182" i="1"/>
  <c r="AU182" i="1"/>
  <c r="AS182" i="1"/>
  <c r="AY181" i="1"/>
  <c r="AU181" i="1"/>
  <c r="AS181" i="1"/>
  <c r="BA180" i="1"/>
  <c r="AY180" i="1"/>
  <c r="AU180" i="1"/>
  <c r="AS180" i="1"/>
  <c r="BA179" i="1"/>
  <c r="AY179" i="1"/>
  <c r="AU179" i="1"/>
  <c r="AS179" i="1"/>
  <c r="BA178" i="1"/>
  <c r="AY178" i="1"/>
  <c r="AU178" i="1"/>
  <c r="AS178" i="1"/>
  <c r="BA177" i="1"/>
  <c r="AY177" i="1"/>
  <c r="AU177" i="1"/>
  <c r="AS177" i="1"/>
  <c r="BA176" i="1"/>
  <c r="AU176" i="1"/>
  <c r="AS176" i="1"/>
  <c r="BA175" i="1"/>
  <c r="AY175" i="1"/>
  <c r="AU175" i="1"/>
  <c r="AS175" i="1"/>
  <c r="BA174" i="1"/>
  <c r="AY174" i="1"/>
  <c r="AU174" i="1"/>
  <c r="AS174" i="1"/>
  <c r="BA173" i="1"/>
  <c r="BA172" i="1"/>
  <c r="AY171" i="1"/>
  <c r="AS171" i="1"/>
  <c r="BA170" i="1"/>
  <c r="AY170" i="1"/>
  <c r="AU170" i="1"/>
  <c r="AS170" i="1"/>
  <c r="BA169" i="1"/>
  <c r="AY169" i="1"/>
  <c r="AU169" i="1"/>
  <c r="AY168" i="1"/>
  <c r="AS168" i="1"/>
  <c r="BA167" i="1"/>
  <c r="AY167" i="1"/>
  <c r="AU167" i="1"/>
  <c r="AS167" i="1"/>
  <c r="AY166" i="1"/>
  <c r="AS166" i="1"/>
  <c r="BA165" i="1"/>
  <c r="AS165" i="1"/>
  <c r="BA164" i="1"/>
  <c r="AY164" i="1"/>
  <c r="AU164" i="1"/>
  <c r="AS164" i="1"/>
  <c r="BA163" i="1"/>
  <c r="AU163" i="1"/>
  <c r="AS163" i="1"/>
  <c r="BA162" i="1"/>
  <c r="AY162" i="1"/>
  <c r="AU162" i="1"/>
  <c r="AS162" i="1"/>
  <c r="BA161" i="1"/>
  <c r="BA160" i="1"/>
  <c r="BA158" i="1"/>
  <c r="BA157" i="1"/>
  <c r="BA156" i="1"/>
  <c r="BA154" i="1"/>
  <c r="AY154" i="1"/>
  <c r="BA153" i="1"/>
  <c r="AX153" i="1"/>
  <c r="AY153" i="1" s="1"/>
  <c r="AU143" i="1"/>
  <c r="AS143" i="1"/>
  <c r="AU142" i="1"/>
  <c r="AT140" i="1"/>
  <c r="AU140" i="1" s="1"/>
  <c r="AU136" i="1"/>
  <c r="AS136" i="1"/>
  <c r="AS135" i="1"/>
  <c r="AU132" i="1"/>
  <c r="AR132" i="1"/>
  <c r="AS132" i="1" s="1"/>
  <c r="AU131" i="1"/>
  <c r="AR131" i="1"/>
  <c r="AS131" i="1" s="1"/>
  <c r="AU130" i="1"/>
  <c r="AR130" i="1"/>
  <c r="AS130" i="1" s="1"/>
  <c r="AU129" i="1"/>
  <c r="AU128" i="1"/>
  <c r="AU127" i="1"/>
  <c r="AS127" i="1"/>
  <c r="AU126" i="1"/>
  <c r="AR126" i="1"/>
  <c r="AS126" i="1" s="1"/>
  <c r="AU125" i="1"/>
  <c r="AS125" i="1"/>
  <c r="BA109" i="1"/>
  <c r="AY109" i="1"/>
  <c r="BA108" i="1"/>
  <c r="AY108" i="1"/>
  <c r="AY107" i="1"/>
  <c r="BA106" i="1"/>
  <c r="AY106" i="1"/>
  <c r="BA105" i="1"/>
  <c r="AY105" i="1"/>
  <c r="AY104" i="1"/>
  <c r="BA103" i="1"/>
  <c r="AY103" i="1"/>
  <c r="BA102" i="1"/>
  <c r="AU102" i="1"/>
  <c r="BA101" i="1"/>
  <c r="BA100" i="1"/>
  <c r="AU100" i="1"/>
  <c r="BA99" i="1"/>
  <c r="AU99" i="1"/>
  <c r="BA98" i="1"/>
  <c r="AU98" i="1"/>
  <c r="BA97" i="1"/>
  <c r="AU97" i="1"/>
  <c r="BA94" i="1"/>
  <c r="BA93" i="1"/>
  <c r="BA92" i="1"/>
  <c r="AS91" i="1"/>
  <c r="BA90" i="1"/>
  <c r="AY90" i="1"/>
  <c r="AS90" i="1"/>
  <c r="BA89" i="1"/>
  <c r="AM196" i="1" l="1"/>
  <c r="AM111" i="1"/>
  <c r="AO202" i="1"/>
  <c r="AM202" i="1"/>
  <c r="AO201" i="1"/>
  <c r="AM201" i="1"/>
  <c r="AO199" i="1"/>
  <c r="AM199" i="1"/>
  <c r="AO198" i="1"/>
  <c r="AM198" i="1"/>
  <c r="AO197" i="1"/>
  <c r="AM197" i="1"/>
  <c r="AO196" i="1"/>
  <c r="AO195" i="1"/>
  <c r="AM195" i="1"/>
  <c r="AO194" i="1"/>
  <c r="AM194" i="1"/>
  <c r="AO193" i="1"/>
  <c r="AM193" i="1"/>
  <c r="AO192" i="1"/>
  <c r="AO182" i="1"/>
  <c r="AM182" i="1"/>
  <c r="AM181" i="1"/>
  <c r="AO180" i="1"/>
  <c r="AM180" i="1"/>
  <c r="AM179" i="1"/>
  <c r="AO178" i="1"/>
  <c r="AM178" i="1"/>
  <c r="AO175" i="1"/>
  <c r="AM175" i="1"/>
  <c r="AM174" i="1"/>
  <c r="AM171" i="1"/>
  <c r="AO170" i="1"/>
  <c r="AM170" i="1"/>
  <c r="AM169" i="1"/>
  <c r="AM168" i="1"/>
  <c r="AO167" i="1"/>
  <c r="AM167" i="1"/>
  <c r="AM166" i="1"/>
  <c r="AL153" i="1"/>
  <c r="AM153" i="1" s="1"/>
  <c r="AO145" i="1"/>
  <c r="AM145" i="1"/>
  <c r="AL144" i="1"/>
  <c r="AM144" i="1" s="1"/>
  <c r="AM143" i="1"/>
  <c r="AL142" i="1"/>
  <c r="AR142" i="1" s="1"/>
  <c r="AS142" i="1" s="1"/>
  <c r="AM109" i="1"/>
  <c r="AM108" i="1"/>
  <c r="AL107" i="1"/>
  <c r="AM106" i="1"/>
  <c r="AM105" i="1"/>
  <c r="AL104" i="1"/>
  <c r="AM103" i="1"/>
  <c r="AO102" i="1"/>
  <c r="AO101" i="1"/>
  <c r="AU101" i="1" s="1"/>
  <c r="AL101" i="1"/>
  <c r="AR101" i="1" s="1"/>
  <c r="AM101" i="1"/>
  <c r="AO100" i="1"/>
  <c r="AO99" i="1"/>
  <c r="AO98" i="1"/>
  <c r="AO97" i="1"/>
  <c r="AO94" i="1"/>
  <c r="AO93" i="1"/>
  <c r="AO92" i="1"/>
  <c r="AO91" i="1"/>
  <c r="AO90" i="1"/>
  <c r="AO89" i="1"/>
  <c r="AO88" i="1"/>
  <c r="AM88" i="1"/>
  <c r="AO87" i="1"/>
  <c r="AM87" i="1"/>
  <c r="AO86" i="1"/>
  <c r="AM86" i="1"/>
  <c r="AO85" i="1"/>
  <c r="AM85" i="1"/>
  <c r="AO84" i="1"/>
  <c r="AM84" i="1"/>
  <c r="AO81" i="1"/>
  <c r="AM81" i="1"/>
  <c r="AO80" i="1"/>
  <c r="AM80" i="1"/>
  <c r="AO79" i="1"/>
  <c r="AM79" i="1"/>
  <c r="AO78" i="1"/>
  <c r="AM78" i="1"/>
  <c r="AO77" i="1"/>
  <c r="AM77" i="1"/>
  <c r="AO76" i="1"/>
  <c r="AM76" i="1"/>
  <c r="AO75" i="1"/>
  <c r="AM75" i="1"/>
  <c r="AO74" i="1"/>
  <c r="AM74" i="1"/>
  <c r="AO73" i="1"/>
  <c r="AM73" i="1"/>
  <c r="AO72" i="1"/>
  <c r="AM72" i="1"/>
  <c r="AO71" i="1"/>
  <c r="AM71" i="1"/>
  <c r="AO70" i="1"/>
  <c r="AM70" i="1"/>
  <c r="AO69" i="1"/>
  <c r="AM69" i="1"/>
  <c r="AO68" i="1"/>
  <c r="AM68" i="1"/>
  <c r="AO67" i="1"/>
  <c r="AM67" i="1"/>
  <c r="AO66" i="1"/>
  <c r="AM66" i="1"/>
  <c r="AO65" i="1"/>
  <c r="AM65" i="1"/>
  <c r="AO64" i="1"/>
  <c r="AM64" i="1"/>
  <c r="AL29" i="1"/>
  <c r="W21" i="1"/>
  <c r="U21" i="1"/>
  <c r="S21" i="1"/>
  <c r="Y21" i="1"/>
  <c r="Y19" i="1"/>
  <c r="Y13" i="1"/>
  <c r="AG11" i="1"/>
  <c r="Y11" i="1"/>
  <c r="Y153" i="1"/>
  <c r="AS153" i="1" s="1"/>
  <c r="AC143" i="1"/>
  <c r="Y46" i="1"/>
  <c r="AI102" i="1"/>
  <c r="AG102" i="1"/>
  <c r="AC102" i="1"/>
  <c r="AA102" i="1"/>
  <c r="AI101" i="1"/>
  <c r="AG101" i="1"/>
  <c r="AC101" i="1"/>
  <c r="AA101" i="1"/>
  <c r="Y101" i="1"/>
  <c r="AI100" i="1"/>
  <c r="AG100" i="1"/>
  <c r="AC100" i="1"/>
  <c r="AA100" i="1"/>
  <c r="Y100" i="1"/>
  <c r="AI99" i="1"/>
  <c r="AC99" i="1"/>
  <c r="AA99" i="1"/>
  <c r="AI98" i="1"/>
  <c r="AC98" i="1"/>
  <c r="AA98" i="1"/>
  <c r="Y98" i="1"/>
  <c r="AI97" i="1"/>
  <c r="AG97" i="1"/>
  <c r="AC97" i="1"/>
  <c r="AA97" i="1"/>
  <c r="AI96" i="1"/>
  <c r="AG96" i="1"/>
  <c r="AC96" i="1"/>
  <c r="AA96" i="1"/>
  <c r="AI95" i="1"/>
  <c r="AG95" i="1"/>
  <c r="AC95" i="1"/>
  <c r="AA95" i="1"/>
  <c r="AI94" i="1"/>
  <c r="AG94" i="1"/>
  <c r="AC94" i="1"/>
  <c r="AA94" i="1"/>
  <c r="AI93" i="1"/>
  <c r="AG93" i="1"/>
  <c r="AC93" i="1"/>
  <c r="AA93" i="1"/>
  <c r="AI92" i="1"/>
  <c r="AC92" i="1"/>
  <c r="AA92" i="1"/>
  <c r="AI91" i="1"/>
  <c r="AG91" i="1"/>
  <c r="AC91" i="1"/>
  <c r="AA91" i="1"/>
  <c r="AI90" i="1"/>
  <c r="AC90" i="1"/>
  <c r="AA90" i="1"/>
  <c r="AI89" i="1"/>
  <c r="AC89" i="1"/>
  <c r="AA89" i="1"/>
  <c r="AG186" i="1"/>
  <c r="Y63" i="1"/>
  <c r="Y62" i="1"/>
  <c r="Y61" i="1"/>
  <c r="Y60" i="1"/>
  <c r="Y59" i="1"/>
  <c r="Y58" i="1"/>
  <c r="Y57" i="1"/>
  <c r="Y56" i="1"/>
  <c r="Y55" i="1"/>
  <c r="X55" i="1"/>
  <c r="Y54" i="1"/>
  <c r="Q53" i="1"/>
  <c r="S53" i="1"/>
  <c r="U53" i="1"/>
  <c r="W53" i="1"/>
  <c r="X53" i="1"/>
  <c r="Y52" i="1"/>
  <c r="X52" i="1"/>
  <c r="Q51" i="1"/>
  <c r="S51" i="1"/>
  <c r="U51" i="1"/>
  <c r="W51" i="1"/>
  <c r="X51" i="1"/>
  <c r="AI182" i="1"/>
  <c r="AG182" i="1"/>
  <c r="AC182" i="1"/>
  <c r="AA182" i="1"/>
  <c r="Y182" i="1"/>
  <c r="AI181" i="1"/>
  <c r="AG181" i="1"/>
  <c r="AC181" i="1"/>
  <c r="AA181" i="1"/>
  <c r="Y181" i="1"/>
  <c r="AG180" i="1"/>
  <c r="AC180" i="1"/>
  <c r="AA180" i="1"/>
  <c r="Y180" i="1"/>
  <c r="AI179" i="1"/>
  <c r="AG179" i="1"/>
  <c r="AC179" i="1"/>
  <c r="AA179" i="1"/>
  <c r="Y179" i="1"/>
  <c r="AI178" i="1"/>
  <c r="AG178" i="1"/>
  <c r="AC178" i="1"/>
  <c r="AA178" i="1"/>
  <c r="Y178" i="1"/>
  <c r="AI177" i="1"/>
  <c r="AG177" i="1"/>
  <c r="AC177" i="1"/>
  <c r="AA177" i="1"/>
  <c r="Y177" i="1"/>
  <c r="AI176" i="1"/>
  <c r="AG176" i="1"/>
  <c r="AC176" i="1"/>
  <c r="AA176" i="1"/>
  <c r="Y176" i="1"/>
  <c r="AI175" i="1"/>
  <c r="AG175" i="1"/>
  <c r="AA175" i="1"/>
  <c r="Y175" i="1"/>
  <c r="AI174" i="1"/>
  <c r="AG174" i="1"/>
  <c r="AC174" i="1"/>
  <c r="AA174" i="1"/>
  <c r="Y174" i="1"/>
  <c r="AI173" i="1"/>
  <c r="AG173" i="1"/>
  <c r="AA173" i="1"/>
  <c r="Y173" i="1"/>
  <c r="AI172" i="1"/>
  <c r="AG172" i="1"/>
  <c r="AC172" i="1"/>
  <c r="AA172" i="1"/>
  <c r="Y172" i="1"/>
  <c r="AG171" i="1"/>
  <c r="AA171" i="1"/>
  <c r="Y171" i="1"/>
  <c r="AG170" i="1"/>
  <c r="AC170" i="1"/>
  <c r="AA170" i="1"/>
  <c r="Y170" i="1"/>
  <c r="AG169" i="1"/>
  <c r="AC169" i="1"/>
  <c r="AA169" i="1"/>
  <c r="AG168" i="1"/>
  <c r="AA168" i="1"/>
  <c r="Y168" i="1"/>
  <c r="AI167" i="1"/>
  <c r="AG167" i="1"/>
  <c r="AC167" i="1"/>
  <c r="AA167" i="1"/>
  <c r="Y167" i="1"/>
  <c r="AG166" i="1"/>
  <c r="AC166" i="1"/>
  <c r="AA166" i="1"/>
  <c r="Y166" i="1"/>
  <c r="Y165" i="1"/>
  <c r="Y164" i="1"/>
  <c r="Y161" i="1"/>
  <c r="Y160" i="1"/>
  <c r="Y157" i="1"/>
  <c r="Y155" i="1"/>
  <c r="Y154" i="1"/>
  <c r="AS154" i="1" s="1"/>
  <c r="AF153" i="1"/>
  <c r="AG153" i="1" s="1"/>
  <c r="AG143" i="1"/>
  <c r="AA143" i="1"/>
  <c r="AI142" i="1"/>
  <c r="AG142" i="1"/>
  <c r="AC142" i="1"/>
  <c r="AA142" i="1"/>
  <c r="Y142" i="1"/>
  <c r="AI141" i="1"/>
  <c r="AC141" i="1"/>
  <c r="AA141" i="1"/>
  <c r="Y141" i="1"/>
  <c r="AI140" i="1"/>
  <c r="AC140" i="1"/>
  <c r="AA140" i="1"/>
  <c r="Y140" i="1"/>
  <c r="AG139" i="1"/>
  <c r="AF138" i="1"/>
  <c r="AG138" i="1" s="1"/>
  <c r="Z138" i="1"/>
  <c r="AA138" i="1"/>
  <c r="AG136" i="1"/>
  <c r="AI135" i="1"/>
  <c r="AG135" i="1"/>
  <c r="AG134" i="1"/>
  <c r="AA134" i="1"/>
  <c r="AG133" i="1"/>
  <c r="AI132" i="1"/>
  <c r="AG132" i="1"/>
  <c r="AI131" i="1"/>
  <c r="AG131" i="1"/>
  <c r="AI130" i="1"/>
  <c r="AG130" i="1"/>
  <c r="AI129" i="1"/>
  <c r="AF129" i="1"/>
  <c r="AR129" i="1" s="1"/>
  <c r="AS129" i="1" s="1"/>
  <c r="Y129" i="1"/>
  <c r="AI128" i="1"/>
  <c r="AF128" i="1"/>
  <c r="AR128" i="1" s="1"/>
  <c r="AS128" i="1" s="1"/>
  <c r="Y128" i="1"/>
  <c r="AI127" i="1"/>
  <c r="AG127" i="1"/>
  <c r="AG126" i="1"/>
  <c r="AG125" i="1"/>
  <c r="AI124" i="1"/>
  <c r="AG124" i="1"/>
  <c r="Y124" i="1"/>
  <c r="AG123" i="1"/>
  <c r="Y123" i="1"/>
  <c r="Y152" i="1"/>
  <c r="Y149" i="1"/>
  <c r="Y148" i="1"/>
  <c r="Y147" i="1"/>
  <c r="Y146" i="1"/>
  <c r="AI145" i="1"/>
  <c r="AF145" i="1"/>
  <c r="AG145" i="1" s="1"/>
  <c r="Y145" i="1"/>
  <c r="AF144" i="1"/>
  <c r="AG144" i="1" s="1"/>
  <c r="Y144" i="1"/>
  <c r="Y111" i="1"/>
  <c r="AI110" i="1"/>
  <c r="AG110" i="1"/>
  <c r="AA110" i="1"/>
  <c r="AI109" i="1"/>
  <c r="AA109" i="1"/>
  <c r="AI108" i="1"/>
  <c r="AG108" i="1"/>
  <c r="AA108" i="1"/>
  <c r="Y108" i="1"/>
  <c r="AI107" i="1"/>
  <c r="AG107" i="1"/>
  <c r="AA107" i="1"/>
  <c r="Y107" i="1"/>
  <c r="AI106" i="1"/>
  <c r="AG106" i="1"/>
  <c r="AA106" i="1"/>
  <c r="AI105" i="1"/>
  <c r="AG105" i="1"/>
  <c r="AC105" i="1"/>
  <c r="AA105" i="1"/>
  <c r="Y105" i="1"/>
  <c r="AI104" i="1"/>
  <c r="AC104" i="1"/>
  <c r="AA104" i="1"/>
  <c r="Y104" i="1"/>
  <c r="AI103" i="1"/>
  <c r="AC103" i="1"/>
  <c r="AI88" i="1"/>
  <c r="AG88" i="1"/>
  <c r="AC88" i="1"/>
  <c r="AA88" i="1"/>
  <c r="Y88" i="1"/>
  <c r="AI87" i="1"/>
  <c r="AG87" i="1"/>
  <c r="AC87" i="1"/>
  <c r="AA87" i="1"/>
  <c r="Y87" i="1"/>
  <c r="AI86" i="1"/>
  <c r="AG86" i="1"/>
  <c r="AC86" i="1"/>
  <c r="AA86" i="1"/>
  <c r="Y86" i="1"/>
  <c r="AI85" i="1"/>
  <c r="AG85" i="1"/>
  <c r="AC85" i="1"/>
  <c r="AA85" i="1"/>
  <c r="Y85" i="1"/>
  <c r="AI84" i="1"/>
  <c r="AG84" i="1"/>
  <c r="AC84" i="1"/>
  <c r="AA84" i="1"/>
  <c r="Y84" i="1"/>
  <c r="AI83" i="1"/>
  <c r="AG83" i="1"/>
  <c r="AC83" i="1"/>
  <c r="AA83" i="1"/>
  <c r="Y83" i="1"/>
  <c r="AI82" i="1"/>
  <c r="AG82" i="1"/>
  <c r="AC82" i="1"/>
  <c r="AA82" i="1"/>
  <c r="Y82" i="1"/>
  <c r="AI81" i="1"/>
  <c r="AG81" i="1"/>
  <c r="AC81" i="1"/>
  <c r="AA81" i="1"/>
  <c r="Y81" i="1"/>
  <c r="AI80" i="1"/>
  <c r="AG80" i="1"/>
  <c r="Y80" i="1"/>
  <c r="AI79" i="1"/>
  <c r="AG79" i="1"/>
  <c r="AC79" i="1"/>
  <c r="AA79" i="1"/>
  <c r="Y79" i="1"/>
  <c r="AI78" i="1"/>
  <c r="AG78" i="1"/>
  <c r="AC78" i="1"/>
  <c r="AA78" i="1"/>
  <c r="Y78" i="1"/>
  <c r="AI77" i="1"/>
  <c r="AG77" i="1"/>
  <c r="AC77" i="1"/>
  <c r="AA77" i="1"/>
  <c r="Y77" i="1"/>
  <c r="AI76" i="1"/>
  <c r="AG76" i="1"/>
  <c r="AC76" i="1"/>
  <c r="AA76" i="1"/>
  <c r="Y76" i="1"/>
  <c r="AI75" i="1"/>
  <c r="AC75" i="1"/>
  <c r="AA75" i="1"/>
  <c r="Y75" i="1"/>
  <c r="AI74" i="1"/>
  <c r="AC74" i="1"/>
  <c r="AA74" i="1"/>
  <c r="Y74" i="1"/>
  <c r="AI73" i="1"/>
  <c r="AC73" i="1"/>
  <c r="AA73" i="1"/>
  <c r="Y73" i="1"/>
  <c r="AI72" i="1"/>
  <c r="AG72" i="1"/>
  <c r="AC72" i="1"/>
  <c r="AA72" i="1"/>
  <c r="Y72" i="1"/>
  <c r="AI71" i="1"/>
  <c r="AG71" i="1"/>
  <c r="Y71" i="1"/>
  <c r="AI70" i="1"/>
  <c r="AG70" i="1"/>
  <c r="AC70" i="1"/>
  <c r="AA70" i="1"/>
  <c r="Y70" i="1"/>
  <c r="AI69" i="1"/>
  <c r="AG69" i="1"/>
  <c r="AC69" i="1"/>
  <c r="AA69" i="1"/>
  <c r="Y69" i="1"/>
  <c r="AI68" i="1"/>
  <c r="AG68" i="1"/>
  <c r="AC68" i="1"/>
  <c r="AA68" i="1"/>
  <c r="Y68" i="1"/>
  <c r="AI67" i="1"/>
  <c r="AG67" i="1"/>
  <c r="AC67" i="1"/>
  <c r="AA67" i="1"/>
  <c r="Y67" i="1"/>
  <c r="AI66" i="1"/>
  <c r="AG66" i="1"/>
  <c r="AC66" i="1"/>
  <c r="AA66" i="1"/>
  <c r="Y66" i="1"/>
  <c r="AI65" i="1"/>
  <c r="AG65" i="1"/>
  <c r="AC65" i="1"/>
  <c r="AA65" i="1"/>
  <c r="Y65" i="1"/>
  <c r="AI64" i="1"/>
  <c r="AG64" i="1"/>
  <c r="AC64" i="1"/>
  <c r="AA64" i="1"/>
  <c r="Y64" i="1"/>
  <c r="Y50" i="1"/>
  <c r="S49" i="1"/>
  <c r="U49" i="1" s="1"/>
  <c r="Q48" i="1"/>
  <c r="S48" i="1"/>
  <c r="U48" i="1" s="1"/>
  <c r="W48" i="1" s="1"/>
  <c r="Y47" i="1"/>
  <c r="Y45" i="1"/>
  <c r="Y44" i="1"/>
  <c r="Y43" i="1"/>
  <c r="Y42" i="1"/>
  <c r="Y41" i="1"/>
  <c r="Y40" i="1"/>
  <c r="Y39" i="1"/>
  <c r="Y38" i="1"/>
  <c r="Y37" i="1"/>
  <c r="X37" i="1"/>
  <c r="Y36" i="1"/>
  <c r="U35" i="1"/>
  <c r="W35" i="1" s="1"/>
  <c r="Q35" i="1"/>
  <c r="Y34" i="1"/>
  <c r="Y33" i="1"/>
  <c r="Y32" i="1"/>
  <c r="Y31" i="1"/>
  <c r="Y30" i="1"/>
  <c r="Y27" i="1"/>
  <c r="AC26" i="1"/>
  <c r="AA26" i="1"/>
  <c r="Y26" i="1"/>
  <c r="Y25" i="1"/>
  <c r="AX101" i="1" l="1"/>
  <c r="AY101" i="1" s="1"/>
  <c r="AS101" i="1"/>
  <c r="Y51" i="1"/>
  <c r="Y53" i="1"/>
  <c r="Y35" i="1"/>
  <c r="W49" i="1"/>
  <c r="Y49" i="1" s="1"/>
  <c r="Y48" i="1"/>
  <c r="L89" i="1"/>
</calcChain>
</file>

<file path=xl/sharedStrings.xml><?xml version="1.0" encoding="utf-8"?>
<sst xmlns="http://schemas.openxmlformats.org/spreadsheetml/2006/main" count="5358" uniqueCount="2676">
  <si>
    <t>Información General</t>
  </si>
  <si>
    <t>MATRIZ DE PLAN DE ACCIÓN Y SEGUIMIENTO A INDICADORES DE ACCIONES AFIRMATIVAS GRUPOS ÉTNICOS</t>
  </si>
  <si>
    <t>Grupo étnico</t>
  </si>
  <si>
    <t>Afrodescendientes</t>
  </si>
  <si>
    <t>Política Pública</t>
  </si>
  <si>
    <t>Política Pública Distrital para el reconocimiento de la diversidad cultural y la garantía de los derechos de los Afrodescendientes</t>
  </si>
  <si>
    <t xml:space="preserve">Fecha de corte del seguimiento: </t>
  </si>
  <si>
    <t>Sector y entidad líder:</t>
  </si>
  <si>
    <t>Sector Gobierno - Subdirección de Asuntos Étnicos</t>
  </si>
  <si>
    <t>Sectores corresponsables:</t>
  </si>
  <si>
    <t xml:space="preserve">Ambiente, Cultura, Desarrollo Económico, Educación, Hábitat, IDPAC, Integración Social, Movilidad, Mujer, Planeación, Salud. </t>
  </si>
  <si>
    <t>Estructura de la Política Pública</t>
  </si>
  <si>
    <t>Acciones Concertadas entre la ciudadanía y la administración</t>
  </si>
  <si>
    <t>Tiempo de ejecución de la acción</t>
  </si>
  <si>
    <t>Indicador por cada acción concertada</t>
  </si>
  <si>
    <t>Metas y Presupuesto Asociado</t>
  </si>
  <si>
    <t>Seguimiento al Indicador con corte 31/12/2020</t>
  </si>
  <si>
    <t>Seguimiento al Indicador con corte 31/03/2021</t>
  </si>
  <si>
    <t>Seguimiento al Indicador con corte 30/06/2021</t>
  </si>
  <si>
    <t>Seguimiento al Indicador con corte 31/09/2021</t>
  </si>
  <si>
    <t>Seguimiento al Indicador con corte 31/12/2021</t>
  </si>
  <si>
    <t>Información PDD</t>
  </si>
  <si>
    <t>Responsable de la ejecución de la acción afirmativa</t>
  </si>
  <si>
    <t>Código de la Acción</t>
  </si>
  <si>
    <t>COMPONENTE
(Caminos, lineamientos, ejes estructurantes)</t>
  </si>
  <si>
    <t>SUBCOMPONENTE
(Línea de Acción, objetivo, estrategia)</t>
  </si>
  <si>
    <t>Acción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</si>
  <si>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</si>
  <si>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</si>
  <si>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</si>
  <si>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</si>
  <si>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</si>
  <si>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</si>
  <si>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</si>
  <si>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</si>
  <si>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</si>
  <si>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</si>
  <si>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</si>
  <si>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</si>
  <si>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</si>
  <si>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</si>
  <si>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</si>
  <si>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</si>
  <si>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</si>
  <si>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</si>
  <si>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</si>
  <si>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</si>
  <si>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 xml:space="preserve">Sector </t>
  </si>
  <si>
    <t>Entidad</t>
  </si>
  <si>
    <t>Dependencia</t>
  </si>
  <si>
    <t>Persona de contacto</t>
  </si>
  <si>
    <t>Teléfono</t>
  </si>
  <si>
    <t>Correo electrónico</t>
  </si>
  <si>
    <t>Meta</t>
  </si>
  <si>
    <t>Presupuesto asignado</t>
  </si>
  <si>
    <t xml:space="preserve">Presupuesto asignado
</t>
  </si>
  <si>
    <t>Total Meta</t>
  </si>
  <si>
    <t>1. Mejoramiento de la calidad de vida de la población afrodescendiente del Distrito Capital.</t>
  </si>
  <si>
    <t>Vincular tres (3)  referentes  con pertenencia Negra, Afrocolombiana, que sirvan de diálogo y articulación entre las comunidades Negras y la Secretaría Distrital de Ambiente,  de los cuales (1) uno desde 2020,(2) dos más 2021-2024, que cuenten con el aval de la Comisión Consultiva de Comunidades Negras, Afrocolombianas</t>
  </si>
  <si>
    <t>Acción por el clima</t>
  </si>
  <si>
    <t>Ambiental, diferencial</t>
  </si>
  <si>
    <t>Número de referentes  con pertenencia Negra, Afrocolombiana, contratados por la OPEL</t>
  </si>
  <si>
    <t>Sumatoria de referentes  con pertenencia Negra, Afrocolombiana, contratados por la OPEL</t>
  </si>
  <si>
    <t>Un (1) referente afro contratado desde la OPEL en 2018-2019</t>
  </si>
  <si>
    <t>Inversión</t>
  </si>
  <si>
    <t>Corresponde a la vinculación contractual durante el 2020 de la referente afro Eliana Asprilla</t>
  </si>
  <si>
    <t>N.A</t>
  </si>
  <si>
    <t>En el primer trimestre de 2021, desde la OPEL - SDA, se contrata a los referentes afro: Eliana Asprilla, German Ceballos y Alderson Murillo.</t>
  </si>
  <si>
    <t>Sistema Distrital de cuidado/ Transformación cultural para la conciencia ambiental y el cuidado de la fauna doméstica</t>
  </si>
  <si>
    <t>Vincular 3.500.000 personas a las estrategias de cultura ciudadana, participación, educación ambiental y protección</t>
  </si>
  <si>
    <t>7657-Trasformación cultural ambiental a partir de estrategias de educación, participación y comunicación en Bogotá</t>
  </si>
  <si>
    <t>Ambiente</t>
  </si>
  <si>
    <t>Secretaría Distrital de Ambiente</t>
  </si>
  <si>
    <t>Oficina de Participación, Educación y Localidades - OPEL</t>
  </si>
  <si>
    <t>Alix Montes Arroyo - Jefe OPEL  y Silvia Ortiz - profesional</t>
  </si>
  <si>
    <t>alix.montes@ambientebogota.gov.co  - silvia.ortiz@ambientebogota.gov.co</t>
  </si>
  <si>
    <t>Realizar una (1) cartografía de las organizaciones Afro, dentro de los 8 territorios ambientales, (como piloto) que permita identificar su trabajo territorial.</t>
  </si>
  <si>
    <t>CARTOGRAFIA REALIZADA DE LAS ORGANIZACIONES AFRO, DENTRO DE LOS 8 TERRITORIOS AMBIENTALES</t>
  </si>
  <si>
    <t>No aplica</t>
  </si>
  <si>
    <t>0.0</t>
  </si>
  <si>
    <t>En el primer trimestre de 2021, se realiza mesa de trabajo entre el sector ambiente y la comunidad afro, en donde se solicita a la comunidad lineamientos básicos para el inicio en la construcción de esta cartográfica, así como la información base de organizaciones afro en Bogotá.</t>
  </si>
  <si>
    <t>4. Promoción de la construcción de relaciones de entendimiento intercultural entre los Afrodescendientes y el conjunto de la población bogotana.</t>
  </si>
  <si>
    <t>Avanzar con la implementación de una campaña comunicativa intersectorial, a través de talleres que visibilicen a las comunidades Negras, Afrocolombianas desde el aporte que hacen las comunidades en el cuidado y protección de los territorios ambientales, dentro de las instituciones educativas publicas y privadas.</t>
  </si>
  <si>
    <t xml:space="preserve">Fases de trabajo que componen la realización de la campaña comunicativa intersectorial realizadas.
</t>
  </si>
  <si>
    <t>Plan de trabajo construido (2021)
Actividades de Implementación y Difusión ejecutadas (2022 y 2024)</t>
  </si>
  <si>
    <t>Realización en 2020 de una campaña intersectorial para visibilizar a la población Afro.</t>
  </si>
  <si>
    <t>En el primer trimestre de 2021, se realiza mesa de trabajo entre el sector ambiente y la comunidad afro, en donde se solicita mesa de trabajo particular para la revisión de esta acción. *Presupuesto corresponde al  CPS de los referentes afro, quienes gestionarán el desarrollo de esta acción.</t>
  </si>
  <si>
    <t>8. Reconocimiento y apoyo a las dinámicas socioculturales, económicas y organizativas particulares de los Afrodescendientes, incluyendo las perspectivas de género y generacionales.</t>
  </si>
  <si>
    <t xml:space="preserve">Vincular en el 2022 una sabedor/a ancestral  de la comunidad Negra, Afrocolombiana, que permita relacionarse con el territorio de Bogotá, quien también adelantará dos (2) procesos de formación ambiental en el 2022. Se estudiará la viabilidad de ampliar esta meta a las siguientes vigencias. </t>
  </si>
  <si>
    <t xml:space="preserve">Sabedor/a ancestral de la comunidad Negra, Afrocolombiana vinculado a la OPEL. </t>
  </si>
  <si>
    <t xml:space="preserve">1. Sumatoria de sabedor/a ancestral de la comunidad Negra, Afrocolombiana vinculado a la OPEL, que permitan relacionarse con el territorio de Bogotá.
2. Sumatoria de  procesos de formación ambiental desarrollados en el 2022. </t>
  </si>
  <si>
    <t>Acción proyectada para el 2022</t>
  </si>
  <si>
    <t>7. Promoción de relaciones de corresponsabilidad social, transparencia y confianza de la administración distrital y los Afrodescendientes.</t>
  </si>
  <si>
    <t>Realizar un recorrido ambiental por toda la cuenca del Rio Tunjuelo, para realizar reconocimiento de los territorios ambientales del Distrito Capital, para la Comisión Consultiva de Comunidades Negras, Afrocolombianas.</t>
  </si>
  <si>
    <t xml:space="preserve">Recorrido ambiental por toda la cuenca del Rio Tunjuelo realizado </t>
  </si>
  <si>
    <t>En el primer trimestre de 2021, se realiza mesa de trabajo entre el sector ambiente y la comunidad afro, en donde se solicita a la comunidad fecha tentativa y número de personas para la realización de esta caminata.</t>
  </si>
  <si>
    <t>6. Reconocimiento y apoyo a las iniciativas de los Afrodescendientes, relacionadas con la acción política no violenta, la resistencia civil y la solución política del conflicto armado.</t>
  </si>
  <si>
    <t>Elaboración de un proyecto para la promoción de los saberes ancestrales y el cuidado de la naturaleza, que aporte a una cultura ciudadana del cuidado desde una mirada afro. En todo el cuatrienio (2021-2024)</t>
  </si>
  <si>
    <t xml:space="preserve">% de avance en la realización del proyecto para la promoción de los saberes ancestrales y el cuidado de la naturaleza, que aporte a una cultura ciudad del cuidado desde una mirada afro. </t>
  </si>
  <si>
    <r>
      <t xml:space="preserve">(número de fase de trabajo realizadas / numero de fase de trabajo propuestas) * 100 </t>
    </r>
    <r>
      <rPr>
        <b/>
        <sz val="10"/>
        <rFont val="Arial"/>
        <family val="2"/>
      </rPr>
      <t/>
    </r>
  </si>
  <si>
    <t>En el primer trimestre de 2021, se realiza mesa de trabajo entre el sector ambiente y la comunidad afro, en donde se solicita a la comunidad principios básicos, alcance y proyección esperada para la realización de esta acción.</t>
  </si>
  <si>
    <t>Diseñar e implementar una campaña con la Comisión Consultiva de las Comunidades Negras, Afrocolombianas,  para la recolección de Materiales reciclables que puedan ser reutilizables, para el fortalecimiento de las mujeres Negras, Afrocolombianas Madres de Cabeza de Familia. – Formación En Manejo De Residuos Sólidos Y Consumo Responsable. La SDA servirá de  enlace para buscar el apoyo de otras Instituciones.</t>
  </si>
  <si>
    <t>"% de avance de las fases de trabajo que componen el diseño y la implementación de la campaña.</t>
  </si>
  <si>
    <t xml:space="preserve">(número de fase de trabajo realizadas para el diseño y la implementación de la campaña / numero de fase de trabajo propuestas) * 100 </t>
  </si>
  <si>
    <t>En el primer trimestre de 2021, se realiza mesa de trabajo entre el sector ambiente y la comunidad afro, en donde se solicita a la comunidad base de datos de las mujeres cabeza de familia con las que se articulará la realización de esta acción. Además desde la SDA se inicia la solicitud de articulación por parte de otras entidades que puedan aportar.*Presupuesto corresponde al  CPS de los referentes afro, quienes gestionarán el desarrollo de esta acción.</t>
  </si>
  <si>
    <t>Porcentaje de personas de la población Negra, Afrocolombiana vinculada a través del proyecto de inversión 7769- Implementación de intervenciones para la restauración y mantenimiento de áreas de la estructura ecológica principal, cerros orientales y otras áreas de interés ambiental de Bogotá, para el cuatrienio.</t>
  </si>
  <si>
    <t>Vida de ecosistemas terrestres</t>
  </si>
  <si>
    <t>Ambiental y territorial</t>
  </si>
  <si>
    <t>Porcentaje de personas de población Negra, Afrocolombiana vinculada  a través del proyecto de inversión 7769- Implementación de intervenciones para la restauración y mantenimiento de áreas de la estructura ecológica principal, cerros orientales y otras áreas de interés ambiental de Bogotá, para el cuatrienio.</t>
  </si>
  <si>
    <t>Número de personas de población Negra, Afrocolombiana vinculada / Total de personas programadas  a vincular</t>
  </si>
  <si>
    <t>No es posible determinar meta numérica con anticipación a la realización de esta acción</t>
  </si>
  <si>
    <t>Indeterminado</t>
  </si>
  <si>
    <t>En el primer trimestre de 2021, se realiza mesa de trabajo entre el sector ambiente y la comunidad afro, en donde se explicaron las dinámicas para la vinculación de personas afro en los procesos de contratación derivados de este proyecto de inversión.</t>
  </si>
  <si>
    <t>Bogotá protectora de sus recursos naturales</t>
  </si>
  <si>
    <t>*Mantener 590 hectáreas priorizadas en proceso de recuperación, rehabilitación o restauración ecológica en la estructura ecológica principal y áreas de interés ambiental.                                           *Restaurar, rehabilitar o recuperar a 370 nuevas hectáreas degradadas en la estructura ecológica principal y áreas de interés ambiental, con 450.000 individuos.</t>
  </si>
  <si>
    <t xml:space="preserve"> 7769- Implementación de intervenciones para la restauración y mantenimiento de áreas de la estructura ecológica principal, cerros orientales y otras áreas de interés ambiental de Bogotá</t>
  </si>
  <si>
    <t>Subdirección de Ecosistemas y Ruralidad</t>
  </si>
  <si>
    <t>Natalia María Ramírez Martínez y María Dolores Sánchez Sanmartín</t>
  </si>
  <si>
    <t>3146049081 -3104819108</t>
  </si>
  <si>
    <t>natalia.ramirez@ambientebogota.gov.co y dolores.sanchez.ambientebogota@gmail.com</t>
  </si>
  <si>
    <t>Contratación de un referente profesional de las comunidades negras, afrocolombianas, durante vigencia fiscal 2022, desde el IDIGER se realizará revisión interna para evaluar la continuidad del profesional.</t>
  </si>
  <si>
    <t>Ciudades y comunidades sostenibles</t>
  </si>
  <si>
    <t>Referente de las Comunidades Negras, Afrocolombianas contratado por el IDIGER para incluir su enfoque diferencial en documentos de gestión del riesgo y cambio climático.</t>
  </si>
  <si>
    <t>Un Referente de las comunidades Negras, Afrocolombianas contratado por el IDIGER</t>
  </si>
  <si>
    <t>Sin línea base</t>
  </si>
  <si>
    <t xml:space="preserve">29: Asentamientos y entornos protectores </t>
  </si>
  <si>
    <t>217: Beneficiar a 350 familias en zonas de alto riesgo no mitigable a través del programa de reasentamiento</t>
  </si>
  <si>
    <t>7557: Fortalecimiento de acciones para la reducción del riesgo y medidas de adaptación al cambio climático en Bogotá</t>
  </si>
  <si>
    <t>IDIGER</t>
  </si>
  <si>
    <t>Oficina Asesora de Planeación</t>
  </si>
  <si>
    <t>María Eugenia Tovar Rojas Faride P. Solano Hamdan</t>
  </si>
  <si>
    <t>4292800
3002137236</t>
  </si>
  <si>
    <t>mtovar@idiger.gov.co fsolano@idiger.gov.co</t>
  </si>
  <si>
    <t xml:space="preserve">Diseñar Una Campaña Comunicativa Articulada Con La Comisión De Ambiente De Las Consultivas De Comunidades Negras Afrocolombianas Sobre Prevención Del Riesgo En Las Vigencias 2021 A 2024.  </t>
  </si>
  <si>
    <t xml:space="preserve">Cumplimiento de las fases de trabajo que componen la realización de la campaña comunicativa. </t>
  </si>
  <si>
    <t>Funcionamiento</t>
  </si>
  <si>
    <t>No Aplica</t>
  </si>
  <si>
    <t>No aplica debido a que no hay programación de meta para esta vigencia</t>
  </si>
  <si>
    <t>Se desarrolló una reunión técnica el 26 de marzo con la Comisión de Ambiente de las Consultivas de Comunidades Negras Afrocolombianas, con el fin de comenzar a construir la campaña comunicativa sobre prevención del riesgo, se generó un primer acercamiento con lluvia de ideas para poder generar una propuesta inicial. Se avanzó el 1% del 25% propuesto, que equivale al 4%</t>
  </si>
  <si>
    <t>56: Gestión Pública Efectiva</t>
  </si>
  <si>
    <t>540: Realizar el fortalecimiento institucional de la estructura orgánica y funcional de la SDA, IDIGER, JBB, E IDPYBA</t>
  </si>
  <si>
    <t>7558: Fortalecimiento y modernización de la gestión institucional del IDIGER en Bogotá</t>
  </si>
  <si>
    <t>Vincular para el 2022 un referente profesional y desde el IDPYBA se realizará la consulta interna para revisar la continuidad del mismo para el 2023 y 2024.
O Desde el IDPYBA se revisará la posibilidad de vinculación de 2 referentes con perfiles técnicos. PENDIENTE DE APROBACIÓN</t>
  </si>
  <si>
    <t>Poblacional y Diferencial</t>
  </si>
  <si>
    <t xml:space="preserve">Número de referentes vinculados contractualmente </t>
  </si>
  <si>
    <t>Sumatoria de referentes vinculados contractualmente</t>
  </si>
  <si>
    <t>No Disponible</t>
  </si>
  <si>
    <t>22 Transformación cultural para la conciencia ambiental y el cuidado de la fauna doméstica</t>
  </si>
  <si>
    <t xml:space="preserve">160 Vincular a 3.500.000 personas a las estrategias de cultura ciudadana, participación y educación ambiental y protección animal con enfoque territorial, diferencial y de género. </t>
  </si>
  <si>
    <t>7560 Implementación de estrategias de cultura y participación ciudadana para la defensa, convivencia,
protección y bienestar de los animales en Bogotá</t>
  </si>
  <si>
    <t>IDPYBA</t>
  </si>
  <si>
    <t>Leidy Yohana Rodríguez</t>
  </si>
  <si>
    <t>politicas@animalesbog.gov.co</t>
  </si>
  <si>
    <t xml:space="preserve">Establecer convenios entre el Jardín Botánico y 3 organizaciones y colectivos de comunidades negras afrocolombianas por localidad para la implementación del cuidado, protección ambiental, la formación y fortalecimiento frente a los procesos de Agricultura Urbana (Adecuación técnica). (Estos convenios serán avalados por la Comisión de Ambiente)  </t>
  </si>
  <si>
    <t>Porcentaje de convenios de cooperación suscritos  en perspectiva de agricultura urbana con el Jardín Botánico, de acuerdo a las propuestas presentadas y que sean  viables que se hagan desde las comunidades negras afrocolombianas.</t>
  </si>
  <si>
    <t>Número de convenios de cooperación suscritos  / número de convenios propuestos por los pueblos *100</t>
  </si>
  <si>
    <t>No aplica ver observaciones</t>
  </si>
  <si>
    <t>NA</t>
  </si>
  <si>
    <t>no aplica</t>
  </si>
  <si>
    <t>Esta acción no se viabilizó por el Jardín Botánico toda vez que se plantean 240 convenios con organizaciones de la comunidad en el cuatrenio con temas de agricultura urbana. Además se resalta que se la entidad no puede duplicar esfuerzos presupuestales en esta acción y la de la columna 24 que son acciones similares. Se sugiere mejorar la redacción y unificar esas dos acciones.</t>
  </si>
  <si>
    <t xml:space="preserve">En este momento se solicita por parte del Jardín revisar la redacción de la acción y unificarla con la de la columna 24, dado que de acuerdo a lo planteado no es posible dar cumplimiento.  </t>
  </si>
  <si>
    <t>Bogotá región emprendedora e innovadora</t>
  </si>
  <si>
    <t>172 Implementar un programa Distrital de agricultura urbana y periurbana articulado a los mercados campesinos</t>
  </si>
  <si>
    <t>7681. Fortalecimiento de la agricultura urbana y periurbana</t>
  </si>
  <si>
    <t>JARDIN BOTÁNICO JOSÉ CELESTNO MUTIS</t>
  </si>
  <si>
    <t>Técnica operativa</t>
  </si>
  <si>
    <t>Germán Darío Álvarez
Carolina Valencia Dávila</t>
  </si>
  <si>
    <t>4377060 ext.1009
3212470085</t>
  </si>
  <si>
    <t>galvarezjbb.gov.co 
carolina.valencia@jbb.gov.co</t>
  </si>
  <si>
    <t xml:space="preserve">Ingreso gratuito a la población negra, afrocolombiana los días martes en horario de atención a visitantes desde 2021, según regulación por covid-19. en articulación con la comisión de ambiente. </t>
  </si>
  <si>
    <t>Porcentaje de personas de la comunidad negra afrocolombiana participantes en las actividades de educación ambiental y transformación cultural desarrolladas en el Jardín Botánico todos los martes en horarios de atención al ciudadano</t>
  </si>
  <si>
    <t>No. de personas de la comunidad negra afrocolombiana visitantes del Jardín Botánico / No.  de personas de la comunidad negra afrocolombiana solicitantes de visita * 100</t>
  </si>
  <si>
    <t xml:space="preserve">El Jardín Botánico de Bogotá avanzó en la definición de los criterios para el ingreso de estas comunidades de forma gratuita teniendo en cuenta lo acordado en las mesas.  (Resolución número 18 de febrero 2 de 2021) “Por medio de la cual se fijan las tarifas de ingreso, alquiler de espacios, bienes y servicios en el Jardín Botánico de Bogotá José Celestino Mutis y se dictan otras disposiciones” Artículo cuarto.  Exenciones de pago de la tarifa. </t>
  </si>
  <si>
    <t>No se puede determinar una meta de personas que accedan a las actividades del JBB de manera gratuita, y tampoco determinar el presupuesto ya que es una actividad a demanda de la comunidad negra y afrodescendiente. Sin embargo se hizo una proyección presupuestal con los valores de 2021, con base en el valor de la taquilla para un total de 25 personas más el valor de  valor 4 horas profesional acompañante y valor 2 horas preparación del taller a desarrollar. Los valores son de 2021.</t>
  </si>
  <si>
    <t>Transformación cultural para la conciencia ambiental y el cuidado de la fauna doméstica</t>
  </si>
  <si>
    <t>160 Vincular 3.500.000 personas a las estrategias de cultura ciudadana, participación, educación ambiental y protección</t>
  </si>
  <si>
    <t>7666. Fortalecimiento de la educación y la participación para la promoción de la cultura ambiental en el Jardín Botánico de Bogotá</t>
  </si>
  <si>
    <t>EDUCATIVA Y CULTURAL</t>
  </si>
  <si>
    <t>Nubia Esperanza Sánchez
Carolina Valencia Dávila</t>
  </si>
  <si>
    <t>4377060 ext. 1007
3212470085</t>
  </si>
  <si>
    <t>nesanchez@jbb.gov.co
carolina.valencia@jbb.gov.co</t>
  </si>
  <si>
    <t xml:space="preserve">Crear e implementar 30 huertas urbanas con asistencia técnica e insumos para las comunidades negras afrocolombianas en el marco de la estrategia de huertas urbanas del Jardín Botánico durante el cuatrienio a partir del 1 de enero de 2021 hasta el 30 de junio de 2024. </t>
  </si>
  <si>
    <t>Número de huertas urbanas negra afrocolombiana creadas e implementadas asesoradas técnicamente en ejercicio de corresponsabilidad</t>
  </si>
  <si>
    <t>Sumatoria de huertas</t>
  </si>
  <si>
    <t>$ 55.745.088</t>
  </si>
  <si>
    <t>$ 69.681.360</t>
  </si>
  <si>
    <t>$ 27.872.544</t>
  </si>
  <si>
    <t>$ 209.044.080</t>
  </si>
  <si>
    <t>En el momento, la comunidad no ha solicitado procesos de huertas urbanas de comunidades negras y afrocolombianas.</t>
  </si>
  <si>
    <t>En este momento se esta construyendo un instrumento que permita levantar la información para el establecimiento de las huertas.</t>
  </si>
  <si>
    <t>2.1</t>
  </si>
  <si>
    <t>2. Fortalecimiento de la cultura de la población afrodescendiente.</t>
  </si>
  <si>
    <t>La Orquesta Filarmónica de Bogotá, se vinculará a la conmemoración del día de la Afrocolombianidad, con un concierto cuyos arreglos y dirección se concertarán con compositores de las comunidades negras afrocolombianas, los cuales, incluirán temas del repertorio de la población que serán interpretados por una de las agrupaciones de la OFB conjuntamente con una agrupación representativa de las comunidades negras afrocolombianas de reconocida trayectoria.</t>
  </si>
  <si>
    <t>Educación de calidad</t>
  </si>
  <si>
    <t>Étnico</t>
  </si>
  <si>
    <t>Eventos de conmemoración de la Afrocolombianidad Realizados</t>
  </si>
  <si>
    <t>Sumatoria de eventos de conmemoración de la semana de la Afrocolombianidad</t>
  </si>
  <si>
    <t>Para la implementación de esta Acción Afirmativa, se realizó una reunión con la consultiva Afro, acordando que el concierto se realizará en fecha que se acordará previo la creación de un Comité que hará la curaduría del concierto, el cual estará integrado por los representantes del Pueblo Afro y de la Orquesta Filarmónica de Bogotá.</t>
  </si>
  <si>
    <t>La dificultad principal para la realización del concierto en la modalidad  de ensamble, entre una agrupación representativa de la Comunidad Afro y una agrupación de la OFB, es la selección oportuna de la agrupación de la Comunidad Afro, para la cual la Consultiva se compromete a contactar y presentar varias agrupaciones para la selección por parte del Comité de Curaduría</t>
  </si>
  <si>
    <t xml:space="preserve">Creación y Vida 
cotidiana - 
Apropiación
ciudadana del
arte, la cultura y 
el patrimonio para
la democracia 
cultural
</t>
  </si>
  <si>
    <t>Diseñar e implementar una (1) estrategia para fortalecer a Bogotá como una ciudad creativa de la música (Red UNESCO 2012)</t>
  </si>
  <si>
    <t xml:space="preserve">7691  Bogotá Ciudad
 Filarmónica </t>
  </si>
  <si>
    <t>Cultura</t>
  </si>
  <si>
    <t>OFB</t>
  </si>
  <si>
    <t>Subdirección Sinfónica</t>
  </si>
  <si>
    <t>Antonio Suarez
Diana Corina Jaime</t>
  </si>
  <si>
    <t>2320266 Ext. 119 - 188</t>
  </si>
  <si>
    <t>asuarez@ofb.gov.co
djaimes@ofb.gov.co</t>
  </si>
  <si>
    <t>2.2</t>
  </si>
  <si>
    <t>Plan Integral de Acciones Afirmativas desde el campo del arte a la población Afrodescendiente</t>
  </si>
  <si>
    <t>Desarrollar 2 becas por año en cada convocatoria anual para un total de 8 becas en el cuatrienio dentro del Programa Distrital de Estímulos - IDARTES con enfoque diferencial étnico para comunidades negras afrocolombianas, a través de la cual se seleccionen las iniciativas - acciones afirmativas que desde el arte visibilizan la riqueza de las prácticas artísticas de esta comunidad desde las distintas áreas y dimensiones artísticas.</t>
  </si>
  <si>
    <t>Reducción de las desigualdades</t>
  </si>
  <si>
    <t>Derechos</t>
  </si>
  <si>
    <t>Becas que integran las convocatorias con enfoque diferencial étnico dirigidas a los artistas y agrupaciones artísticas de las comunidades negras, afrodescendientes y palenqueras residentes en Bogotá durante el cuatrienio</t>
  </si>
  <si>
    <t>Sumatoria de becas realizadas durante cuatro años de convocatorias con enfoque diferencial étnico dirigidas a los artistas y agrupaciones artísticas de las comunidades negras, afrodescendientes y palenquera</t>
  </si>
  <si>
    <t>2 becas (2020)</t>
  </si>
  <si>
    <t>Se ejecutaron 2 becas que se traducen en 4 estímulos asignados a agrupaciones artísticas pertenecientes a las comunidades negras y afrodescendientes residentes en la ciudad</t>
  </si>
  <si>
    <t>No presentó dificultad alguna. Ambas becas culminaron su ejecución a principios del mes de diciembre del 2020</t>
  </si>
  <si>
    <t>$ 0</t>
  </si>
  <si>
    <t>0.%</t>
  </si>
  <si>
    <t>Los objetos y estructura de las becas se formularon de acuerdo a lo informado por el Subcomité de Cultura de la Consultiva Afro en la sesión realizada el 9 de octubre del 2020; no obstante, en la reunión de seguimiento a la implementación del artículo 66 (12 de marzo del 2021), la representación solicitó ajustes en la categoría identitaria del grupo étnico (eliminar la expresión de comunidad afrodescendiente por la de comunidades negras y afrocolombianas, además de valorar la presentación de propuestas presentadas por organizaciones de esta comunidad en determinadas localidades donde suele residir la población, además si en la constitución de la propuesta participan mayoritariamente mujeres.(eliminar la expresión de comunidad afrodescendiente por la de comunidades negras y afrocolombianas), lo que implicó la cancelación por completo de la ejecución de las becas  de creación para comunidades afrodescendientes:  arte contra la discriminación 2021 y de circulación y apropiación de prácticas artísticas de comunidades afrodescendientes 2021, teniendo que comenzar con el proceso administrativo nuevamente, una vez se publicó la resolución de cancelación, la cual se efectuó el 7 de abril del 2021.</t>
  </si>
  <si>
    <t xml:space="preserve">El cambio de nombre y implementación de enfoque territorial y de mujer, familia y generación, implicó cancelar la convocatoria anterior y empezar nuevamente el procedimiento administrativo, de tal manera que se ajuste a la petición del Subcomité de Cultura, Consultivo Distrital Afro.
</t>
  </si>
  <si>
    <t>Creación y vida cotidiana: Apropiación ciudadana del arte, la cultura y el patrimonio para la democracia cultural</t>
  </si>
  <si>
    <t xml:space="preserve">Realizar el 100% de las acciones para el fortalecimiento de los estímulos, apoyos concertados y alianzas estratégicas para dinamizar la estrategia sectorial dirigida a fomentar los procesos culturales, artísticos, patrimoniales.
</t>
  </si>
  <si>
    <t>IDARTES</t>
  </si>
  <si>
    <t>Subdirección de las Artes</t>
  </si>
  <si>
    <t>Paula Cecilia Villegas</t>
  </si>
  <si>
    <t>paula.villegas@idartes.gov.co</t>
  </si>
  <si>
    <t>2.3</t>
  </si>
  <si>
    <t>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t>
  </si>
  <si>
    <t>Derechos, Género</t>
  </si>
  <si>
    <t>Participación en conversatorios o espacios de diálogo anual que se realicen sobre este tema  durante el cuatrienio</t>
  </si>
  <si>
    <t>Sumatoria de conversatorios o espacios de diálogo anual que se realicen donde se han participado artistas, intelectuales y sabedores de las comunidades negras afrocolombianas durante el cuatrienio</t>
  </si>
  <si>
    <t>En reunión realizada el 12 de marzo se informa la existencia del recurso y que las dos (2)  opciones de desarrollo de la actividad son las siguientes: 1) desarrollar actividad en el marco del programa Culturas en Común, en donde el recurso se invierta en el pago de al menos tres invitados un(a) artista, un (a) intelectual y un sabedor (a), todos pertenecientes a estos grupos étnicos.  2) el Subcomité de Cultura de la Consultiva Distrital informará el evento que cumpla con la característica de ser un espacio de diálogo intercultural, entendido como un espacio donde se abordará a manera de conversatorio el desarrollo de estrategias y competencias interculturales adecuadas para facilitar que los integrantes de este grupo étnico pueda comunicarse y relacionarse desde el respeto a la diversidad y en el marco de los derecho culturales. Se espera desarrollar mesa de trabajo a finales del mes de abril, en donde se estipule el espacio concreto donde se harán presente al menos los tres invitados.</t>
  </si>
  <si>
    <t xml:space="preserve">La principal dificultad ha radicado en la posición de la representación del Subcomité de Cultura de la Consultiva Distrital Afro de tratar de renegociar los acuerdos pactados en la sesión del 9 de octubre del 2020, deslegitimando incluso lo estipulado en los documentos formales base de la concertación, basándose en actas a medio acabar que elaborará para entonces el funcionario que acompañó el proceso por parte de la SDG – SAE. Por fortuna, el sector y específicamente el Instituto cuenta con los documentos soporte y específicamente las grabaciones que recuerdan los acuerdos pactados entre los directivos y la representación del Subcomité de Cultura, por lo tanto, en las mesas de trabajo se recuerdan textualmente los pactos y recursos a los que se llegaron. Se aclara que el pago de los invitados se hace sobre la tabla de costos que existe en el IDARTES y no sobre lo que estipule la representación del Subcomité, ya que es el IDARTES el que conoce los costos de estos pagos en el mercado, dependiendo la trayectoria, experiencia y perfil profesional de los invitados.  </t>
  </si>
  <si>
    <t>Desarrollar una (1) estrategia intercultural para fortalecer los diálogos con la ciudadanía en sus múltiples diversidades poblacionales y territoriales</t>
  </si>
  <si>
    <t xml:space="preserve">IDARTES </t>
  </si>
  <si>
    <t>2.4</t>
  </si>
  <si>
    <t>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t>
  </si>
  <si>
    <t xml:space="preserve">Poblacional </t>
  </si>
  <si>
    <t xml:space="preserve">Número de eventos de conmemoración de la cultura afro realizados en la cátedra de historia política </t>
  </si>
  <si>
    <t>Número de actividades realizadas</t>
  </si>
  <si>
    <t xml:space="preserve">El 18 de marzo de 2021 se realizó una reunión  con el fin de revisar las acciones concertadas y definir estrategias para su programación e implementación. Producto de este ejercicio se obtuvieron  los siguientes resultados en torno a las acciones concertadas para la vigencia 2021:
•Se resolvieron las inquietudes de la comunidad Afro respecto a las acciones propuestas en el plan de acción PIAA 2021.
•La comunidad Afro realizará una actividad puntual sumando dos de las acciones concertadas con la FUGA  (fila 28 y fila 37 de esta matriz) (conversatorio y actividades artísticas), se programó una mesa de trabajo para el 08 de abril de 2021 con el fin de revisar la propuesta de evento que la Comunidad Afro quiere realizar con la FUGA. Quedó como compromiso por parte de la Comunidad la entrega de dicha propuesta.
</t>
  </si>
  <si>
    <t>Implementar una estrategia de integración en el centro de Bogotá, partiendo del Bronx, como piloto de cultura ciudadana para la confianza y la resignificación de los espacios públicos en convivencia con el entorno.</t>
  </si>
  <si>
    <t xml:space="preserve">7664 transformación cultural de imaginarios del Centro de Bogotá </t>
  </si>
  <si>
    <t>FUGA</t>
  </si>
  <si>
    <t xml:space="preserve">Subdirección para la gestión del Centro </t>
  </si>
  <si>
    <t>Margarita Díaz Casas</t>
  </si>
  <si>
    <t>mdiaz@fuga.gov.co</t>
  </si>
  <si>
    <t>2.5</t>
  </si>
  <si>
    <t>Desarrollar estrategias de comunicación que visibilicen la cultura Afro, sus prácticas ancestrales, sus territorios y que permitan el fortalecimiento de las organizaciones, agrupaciones y personas Negras Afrocolombianas que pertenezcan al sector cultural y artístico.</t>
  </si>
  <si>
    <t>Derechos Humanos, Género, Poblacional - Diferencial, Ambiental y Territorial</t>
  </si>
  <si>
    <t>Estrategias de comunicación que visibilice la cultura afro, sus prácticas ancestrales, sus territorios y que permita el fortalecimiento de las organizaciones, agrupaciones y personas Negras afrocolombianas que pertenezcan al sector cultural y artístico.</t>
  </si>
  <si>
    <t>Número de estrategias implementadas que visibilicen el patrimonio Cultural afro en Bogotá.</t>
  </si>
  <si>
    <t xml:space="preserve">Se llevó a cabo la concertación de la acción con la comunidad en paralelo y se llevó a cabo la programación y emisión de contenidos relacionados con la población afrodescendiente de manera orgánica y de acuerdo con la línea editorial del Canal. </t>
  </si>
  <si>
    <t xml:space="preserve">Naturaleza jurídica y fuentes de financiación del Canal que dificultan la apropiación de compromisos en comparación con el resto del sector. 
Se buscan alternativas en el marco de la misionalidad y capacidad operativa del Canal. </t>
  </si>
  <si>
    <t xml:space="preserve">Se llevó a cabo reunión con la comisión de cultura de la Consultiva Distrital Afrocolombiana a partir de la cual se definió la inclusión de convocatoria pública para contenidos relacionados con el propósito de la acción. Se llevó a cabo también el diseño y envío a la comunidad de metodología propuesta para el diseño conjunto de la estrategia de comunicación. </t>
  </si>
  <si>
    <t>N/A</t>
  </si>
  <si>
    <t xml:space="preserve">CANAL CAPITAL </t>
  </si>
  <si>
    <t>Planeación</t>
  </si>
  <si>
    <t>Ana María Ochoa Villegas</t>
  </si>
  <si>
    <t>457 83 00 Ext: 5017</t>
  </si>
  <si>
    <t>ana.ochoa@canalcapital.gov.co</t>
  </si>
  <si>
    <t>8.6</t>
  </si>
  <si>
    <t>8. Reconocimiento y apoyo a las dinámicas socioculturales, económicas y organizativas particulares de los afrodescendientes, incluyendo las perspectivas de género y generacionales.</t>
  </si>
  <si>
    <t xml:space="preserve">Realización de convocatorias dirigidas a las comunidades Negras Afrocolombianas en las distintas localidades del Distrito Capital, en el marco del enfoque diferencial de mujer y género. </t>
  </si>
  <si>
    <t>Género</t>
  </si>
  <si>
    <t xml:space="preserve">Número de convocatorias dirigidas a las comunidades negras afrocolombianas en las distintas localidades del Distrito Capital, en el marco del enfoque diferencial de mujer y género. </t>
  </si>
  <si>
    <t xml:space="preserve">Sumatoria de convocatorias dirigidas a las comunidades negras afrocolombianas en las distintas localidades del Distrito Capital, en el marco del enfoque diferencial de mujer y género. </t>
  </si>
  <si>
    <t>Construcción conjunta de la convocatoria entre la SDCRD y la comisión de cultura de la Consultiva Distrital de Comunidades Negras, Afrocolombianas</t>
  </si>
  <si>
    <t xml:space="preserve">La Consultiva Distrital de Comunidades Negras solicita se tripliquen los recursos para esta acción, asunto que ya fue aprobado en la concertación de los PIAA. </t>
  </si>
  <si>
    <t>Creación y vida cotidiana: Apropiación ciudadana del arte, la cultura y el patrimonio, para la  democracia cultura</t>
  </si>
  <si>
    <t>Desarrollar una (1) estrategia intercultural para fortalecer los diálogos con la ciudadanía en sus múltiples diversidades poblacionales y territoriales.</t>
  </si>
  <si>
    <t>7648- Fortalecimiento estratégico de la gestión cultural territorial, poblacional y de la participación incidente en Bogotá</t>
  </si>
  <si>
    <t>SDCRD</t>
  </si>
  <si>
    <t>Dirección de Asuntos Locales y Participación</t>
  </si>
  <si>
    <t>Alejandro Franco</t>
  </si>
  <si>
    <t>alejandro.franco@scrd.gov.co</t>
  </si>
  <si>
    <t>2.6</t>
  </si>
  <si>
    <t>Establecer estímulos para el pueblo Afro en el marco de la beca de grupos étnicos</t>
  </si>
  <si>
    <t>Poblacional</t>
  </si>
  <si>
    <t xml:space="preserve"> % estímulos entregados</t>
  </si>
  <si>
    <t>(# de estímulos para el pueblo afro otorgados/# de estímulos para el pueblo afro proyectados)*100</t>
  </si>
  <si>
    <t>1. Se llevó a cabo la coordinación del equipo misional del IDPC conformado por el referente étnico, el coordinador de equipo y el profesional de seguimiento con el fin de revisar las acciones concertadas y establecer el proceso de implementación y seguimiento.
2. Se asistió al reunión establecida por el sector el 09/03/2021, se concertaron las sesiones de trabajo específicas.
3. Se definieron mesas de trabajo para la implementación de las acciones afirmativas. En estas mesas se trabajarán en coordinación con el equipo delegado por parte de la comunidad y equipo misional del IDPC donde se determinará objeto y ruta de implementación del estímulo</t>
  </si>
  <si>
    <t>1. En las sesiones sostenidas la comunidad solicita aumento presupuestal mayor al concertado
2. Se presenta una solicitud por parte de las comunidades para revisar las acciones concertadas</t>
  </si>
  <si>
    <t>21. Creación y vida cotidiana: Apropiación ciudadana del arte, la cultura y el patrimonio, para la democracia cultural</t>
  </si>
  <si>
    <t>158. Realizar el 100% de las acciones para el fortalecimiento de los estímulos, apoyos concertados y alianzas estratégicas para dinamizar la estrategia sectorial dirigida a fomentar los procesos culturales, artísticos, patrimoniales.</t>
  </si>
  <si>
    <t>7639. Consolidación de la capacidad institucional y ciudadana para la territorialización, apropiación, fomento, salvaguardia y divulgación del Patrimonio Cultural en Bogotá</t>
  </si>
  <si>
    <t>IDPC</t>
  </si>
  <si>
    <t>Subdirección de Divulgación y Apropiación del Patrimonio. Equipo de Fomento</t>
  </si>
  <si>
    <t>Camila Medina</t>
  </si>
  <si>
    <t>camila.medina@idpc.gov.co</t>
  </si>
  <si>
    <t>1.7</t>
  </si>
  <si>
    <t xml:space="preserve">
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las Comunidades Negras Afrocolombianas</t>
  </si>
  <si>
    <t>Trabajo decente y crecimiento económico</t>
  </si>
  <si>
    <t xml:space="preserve">Número de cupos de formación dirigidos a miembros de las comunidades étnicas </t>
  </si>
  <si>
    <t>Número</t>
  </si>
  <si>
    <t>SI</t>
  </si>
  <si>
    <t>Se adelantó la identificación de posibles aliados y temas para realizar un convenio de formación en emprendimiento cultural. Los temas que se han definido para la formación, y que aún se encuentran en revisión, a partir de la conversación con las comunidades son: Emprendimiento en el sector cultural, creativo de las artes y el patrimonio. Procesos organizativos y generación de redes y cadenas de valor. Herramientas de comunicación digital, Modelo de negocio. Métodos y herramientas de ideación y prototipado. Fuentes de financiación pública y privada, costeo y finanzas personales gestión de proyectos. Debido a la pandemia, la formación se hará virtual y se garantizarán los cupos para los grupos étnicos que se encuentren realizando actividades económicas alrededor de los bienes y servicios culturales y creativos en el centro de Bogotá.</t>
  </si>
  <si>
    <t>Como alternativa de solución para avanzar en la concreción de la acción se abrirá un espacio diálogo para definir las condiciones de implementación.</t>
  </si>
  <si>
    <t xml:space="preserve">Bogotá región emprendedora e innovadora </t>
  </si>
  <si>
    <t>Diseñar y promover tres (3) programas para el fortalecimiento de la cadena de valor de la economía cultural y creativa.</t>
  </si>
  <si>
    <t>7713 Fortalecimiento del ecosistema de la economía cultural y creativa</t>
  </si>
  <si>
    <t>2.7</t>
  </si>
  <si>
    <t>Garantizar la inclusión de un espacio en la plataforma tecnológica de la FUGA que facilite la circulación y consumo de los bienes, contenidos y servicios ofertados por los actores culturales y creativos del centro. Se incluirá un espacio especifico destinado a la oferta de los bienes, servicios y manifestaciones de Comunidades Negras Afrocolombianas enlazado con las plataformas propias de las organizaciones y agentes culturales y artísticos de esta comunidad que desarrollan su actividad en el centro.</t>
  </si>
  <si>
    <t>No de espacio  para la circulación de los  productos artísticos y culturales  de los grupos afrodescendientes  en la herramienta tecnológica  de consumo de los bienes, contenidos y servicios ofertados por los actores culturales y creativos del centro.</t>
  </si>
  <si>
    <t>Número de espacios implementados</t>
  </si>
  <si>
    <t>Acción programada a partir de 2023</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</si>
  <si>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</si>
  <si>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2.8</t>
  </si>
  <si>
    <t>Realizar 8 veces (1 por semestre) el préstamo del Escenario Móvil y 8 veces (2 al año) del Teatro Jorge Eliecer Gaitán a los artistas de las comunidades negras afrocolombianas, incluyendo el equipo técnico encargado de su manejo, siempre y cuando se realice la solicitud con tiempo suficiente (mínimo 6 meses antes de realizar el evento) y se encuentre disponible el escenario en las fechas y horarios requeridos. NOTA: Se propone de manera alternativa el acceso a canales virtuales y digitales con los que cuenta el Instituto. Estos valores son en especie de acuerdo con los valores de la resolución de uso de los equipamientos. Se ofrece también la posibilidad de solicitar Teatro al Aire Libre La Media Torta, Teatro El Parque, Sala Gaitán, Espacios alternos del Planetario Distrital y Teatro El Ensueño, a las comunidades negras afrocolombianas de acuerdo a disponibilidad y en concertación con la subcomisión de cultura de la Consultiva Distrital de comunidades negras afrocolombiana</t>
  </si>
  <si>
    <t xml:space="preserve">Préstamo de escenarios y equipo técnico de apoyo son prestados para el desarrollo de 16 eventos artísticos y culturales previamente informados al Instituto y en donde participaran artistas y agrupaciones artísticas de las comunidades negras y afrocolombianas residentes en Bogotá durante el cuatrienio  </t>
  </si>
  <si>
    <t xml:space="preserve">Sumatoria de veces en que anualmente se prestan los escenarios y equipos técnicos disponibles durante el cuatrienio </t>
  </si>
  <si>
    <t>0 (2020)</t>
  </si>
  <si>
    <t>La Subdirección de Artes realiza desde el 23 de marzo el trámite de solicitud de escenario pese a que el Subcomité de Cultura de la Consultiva Distrital Afro no ha hecho la petición a través del diligenciamiento del escenario (Teatro Jorge Eliécer Gaitán) en el enlace respectivo. A la fecha se cuenta con el préstamo del escenario Teatro Jorge Eliecer Gaitán para efectuar el evento artístico que debe informar dicha instancia representativa en reunión de producción. No se ha informado las fechas ni los eventos a los que se destinará los otros dos préstamos de escenarios.</t>
  </si>
  <si>
    <t xml:space="preserve">Debido al tercer pico de la pandemia COVID 19, es probable que los préstamos para eventos presenciales se vean afectados y quedó como alternativa la no realización o la solicitud de eventos virtuales en donde se requiere que, la solicitud de espacios virtuales en la plataforma, también se realice con el mínimo de tiempo informado en la nota de la acción acordada. </t>
  </si>
  <si>
    <t>Promover 19500 acciones para el fortalecimiento y la participación en practicas artísticas, culturales y patrimoniales en los territorios generando espacios de encuentro y reconocimiento del otro.</t>
  </si>
  <si>
    <t>Subdirección de Equipamientos</t>
  </si>
  <si>
    <t>Carlos Mauricio Galeano Vargas</t>
  </si>
  <si>
    <t xml:space="preserve">carlos.galeano@idartes.gov.co </t>
  </si>
  <si>
    <t>2.9</t>
  </si>
  <si>
    <t>Garantizar el préstamo de escenarios deportivos y recreo deportivos del Sistema Distrital de Parques en las 19 localidades según equipamiento existente en cada una de ellas para las comunidades negras afrocolombianas</t>
  </si>
  <si>
    <t>Salud y bienestar</t>
  </si>
  <si>
    <t>Poblacional; diferencial</t>
  </si>
  <si>
    <t>Préstamo de canchas sintéticas concertadas con lideres y lideresas de la población afrodescendiente</t>
  </si>
  <si>
    <t>(Número de canchas sintéticas prestadas para la población afrodescendiente/ Número de canchas sintéticas concertadas con  lideres y lideresas de la población afrodescendiente)*100</t>
  </si>
  <si>
    <t>Sin línea Base</t>
  </si>
  <si>
    <t>Actividad programada para dar inicio de su implementación en el mes de septiembre de 2021</t>
  </si>
  <si>
    <t>20. Bogotá, referente en cultura, deporte, recreación y actividad física, con parques para el desarrollo y la salud</t>
  </si>
  <si>
    <t>145. Sostenibilidad del 100% de parques y escenarios deportivos administrados por el IDRD, de acuerdo a la priorización realizada.</t>
  </si>
  <si>
    <t>7853 Administración de parques y escenarios innovadores, sostenibles y con adaptación al cambio climático en Bogotá</t>
  </si>
  <si>
    <t>IDRD</t>
  </si>
  <si>
    <t>Subdirección Técnica de Parques</t>
  </si>
  <si>
    <t>Myriam Monsalve</t>
  </si>
  <si>
    <t>660 5400</t>
  </si>
  <si>
    <t xml:space="preserve">myriam.monsalve@idrd.gov.co </t>
  </si>
  <si>
    <t>2.10</t>
  </si>
  <si>
    <t>En el marco de la programación artística y cultural realizada en cada vigencia por la Fundación Gilberto Álzate Avendaño, se realizarán programas artísticos y culturales enfocados a la comunidad negra afrocolombiana del centro. Este apoyo en particular se concentra en poner a disposición de la comunidad los espacios artísticos de la FUGA y su capacidad logística y de producción.</t>
  </si>
  <si>
    <t>Por demanda</t>
  </si>
  <si>
    <t>21 - Creación y vida cotidiana: Apropiación ciudadana del arte, la cultura y el patrimonio, para la democracia cultural</t>
  </si>
  <si>
    <t>156 - Promover 21.250 acciones para el fortalecimiento y la participación en prácticas artísticas, culturales y patrimoniales en los territorios, generando espacios de encuentro y reconocimiento del otro</t>
  </si>
  <si>
    <t>7682 - Desarrollo y fomento a las prácticas artísticas y culturales para dinamizar el centro de Bogotá</t>
  </si>
  <si>
    <t>Subdirección artística y cultural</t>
  </si>
  <si>
    <t>César Parra Ortega</t>
  </si>
  <si>
    <t>cparra@fuga.gov.co</t>
  </si>
  <si>
    <t>2.11</t>
  </si>
  <si>
    <t>Garantizar una escuela de formación deportiva para los niños, niñas, adolescentes y jóvenes de las comunidades negras afrocolombianas del Distrito Capital, que permita desde su cosmovisión cultural y pedagogías propias, el empoderamiento de esta comunidad para la construcción de ciudad</t>
  </si>
  <si>
    <t xml:space="preserve">Creación de una (1) Escuela Deportiva </t>
  </si>
  <si>
    <t>Escuela deportiva creada para los niños, niñas, adolescentes y jóvenes de las comunidades negras afrocolombianas del Distrito Capital</t>
  </si>
  <si>
    <t xml:space="preserve">Se realizaron dos reuniones con la población Afro. La primera de ellas con el sector Cultura en pleno, dada la cantidad de instituciones del sector, se coordinó programar reuniones por separado con cada entidad. De acuerdo a lo anterior el IDRD programó reunión para el día 16 de marzo de 2021, en esta reunión la comunidad Afro manifestó que el sector modificó las acciones y sugiere que se revisen las grabaciones de la concertación de la vigencia 2020 y reprogramar la reunión de implementación.
Es de aclarar que la implementación de la acción está programada para dar inicio en el mes de abril de 2021. </t>
  </si>
  <si>
    <t xml:space="preserve">141. Implementar 1 estrategia que articule el deporte en el Distrito Capital, para el desarrollo en la base deportiva </t>
  </si>
  <si>
    <t>7850 Implementación de una estrategia para el desarrollo deportivo y competitivo de Bogotá</t>
  </si>
  <si>
    <t xml:space="preserve">Subdirección Técnica de Recreación y Deporte </t>
  </si>
  <si>
    <t>Aura María Escamilla Ospina</t>
  </si>
  <si>
    <t>aura.escamilla@idrd.gov.co</t>
  </si>
  <si>
    <t>2.13</t>
  </si>
  <si>
    <t>30 cupos en el diplomado virtual de "formación en patrimonio" para la vida para el pueblo afro</t>
  </si>
  <si>
    <t xml:space="preserve"> cupos en el diplomado en patrimonio cultural otorgados</t>
  </si>
  <si>
    <t># de cupos del diplomado en patrimonio cultural otorgados</t>
  </si>
  <si>
    <t>1. Coordinación del equipo misional del IDPC conformado por el referente étnico, el coordinador de equipo y el profesional de seguimiento de reunieron con el fin de revisar las acciones concertadas y establecer el proceso de implementación y seguimiento.
2. Se asistió a la reunión sectorial establecida para el proceso de seguimiento 09/03/2021
3. Se definieron mesas de trabajo para la revisión del escalonamiento del proceso de formación y las alianzas interinstitucionales (SCRD) para la implementación de las acciones de formación</t>
  </si>
  <si>
    <t xml:space="preserve">1. En las sesiones sostenidas la comunidad solicita la revisión de los contenidos del diplomado para lo que se llevarán mesas de trabajo </t>
  </si>
  <si>
    <t>14. Formación integral: más y mejor tiempo en los colegios</t>
  </si>
  <si>
    <t>96. 257.000 Beneficiarios de procesos integrales de formación a lo largo de la vida con énfasis en el arte, la cultura y el patrimonio</t>
  </si>
  <si>
    <t>7601. Formación en patrimonio cultural en el ciclo integral de educación para la vida en Bogotá</t>
  </si>
  <si>
    <t>Subdirección de Divulgación y Apropiación del Patrimonio. Equipo de Formación en patrimonio cultural</t>
  </si>
  <si>
    <t>Fabio López</t>
  </si>
  <si>
    <t>fabio.lopez@idpc.gov.co</t>
  </si>
  <si>
    <t>2.14</t>
  </si>
  <si>
    <t>Desarrollar 8 laboratorios de formación en diferentes áreas artísticas con enfoque diferencial étnico negro afrocolombiano, implementados a través de la línea Converge del Programa CREA durante el cuatrienio.</t>
  </si>
  <si>
    <t xml:space="preserve">Laboratorios de formación en diferentes áreas artísticas  realizados a través de la línea Converge del Programa CREA durante el cuatrienio. </t>
  </si>
  <si>
    <t xml:space="preserve">Sumatoria de laboratorios anuales que se realizan en formación artística (2 anuales) / Total (8) de laboratorios de formación artística que se deben realizar en el cuatrienio </t>
  </si>
  <si>
    <t>En la reunión de revisión de la implementación (12 de marzo), el IDARTES presentó la acción registrada en la matriz acordada por los directivos del IDARTES que hicieron parte de la comitiva de concertación del año 2020 y la representación del Subcomité de Cultura de la Consultiva Distrital Afro en dicho año, enfatizando que lo que se llevaría a cabo en esta acción es el desarrollo de dos laboratorios en los espacios de CREA en donde se realizaría un trabajo de creación o incluso de investigación o exploratorio sobre temáticas propuestas por la instancia relacionadas con el campo, prácticas y áreas artísticas, de tal manera que se preserve el enfoque disciplinar y misionalidad de la institución, a la vez que se atienda en su calidad de acción afirmativa a este grupo étnico. Se pacta llevar a cabo una mesa de trabajo en donde se defina las temáticas, enfoque disciplinar y metodología que se abordará en el desarrollo de estos espacios de formación y fomento de las prácticas artísticas de este grupo étnico; mesa que hasta el momento no se ha reprogramado a solicitud del Consultiva para poder atender a las otras entidades distritales y del sector para hacer este mismo ejercicio. Se retomará la mesa de trabajo en la última semana de abril, dando tiempo también al IDARTES para el desarrollo de las otras reuniones de verificación de los acuerdos implementados por los otros grupos étnicos e instancias representativas.</t>
  </si>
  <si>
    <t>El principal obstáculo surge en la reinterpretación e intento de renegociación de los acuerdos por parte del Subcomité de Cultura de la Consultiva Distrital Afro, lo que ha implicado que nuevamente el IDARTES a pesar de las claridades que tiene frente a las acciones acordadas, revise los videos y constate que lo que aparece como registrado como acciones concertadas fue lo que aparece inscrito en las matrices y no hubo cambio alguno realizado por el IDARTES, sino que obedece al acuerdo y redacción original.</t>
  </si>
  <si>
    <t>Formación integral: más y mejor tiempo en los colegios</t>
  </si>
  <si>
    <t>250.000 Beneficiarios de procesos integrales de formación a lo largo de la vida con énfasis en el arte, la cultura y el patrimonio.</t>
  </si>
  <si>
    <t>Subdirección de Formación</t>
  </si>
  <si>
    <t>Leyla Castillo Ballén</t>
  </si>
  <si>
    <t xml:space="preserve">leyla.castillo@idartes.gov.co </t>
  </si>
  <si>
    <t>4.2</t>
  </si>
  <si>
    <t>4. Promoción de la construcción de relaciones de entendimiento intercultural entre los afrodescendientes y el conjunto de la población bogotana.</t>
  </si>
  <si>
    <t>Inclusión de niños y niñas pertenecientes a las comunidades negras afrocolombianas que residen en el Distrito Capital, a las experiencias artísticas que desarrolla el programa NIDOS del IDARTES</t>
  </si>
  <si>
    <t>Población infantil perteneciente a las comunidades negras y afrocolombianas residentes en la ciudad que se beneficia de las experiencias artística realizadas durante el cuatrienio.</t>
  </si>
  <si>
    <t>Sumatoria de niños y niñas pertenecientes a las comunidades negras y afrocolombianas incluidos y beneficiados que participan en el programa NIDOS del IDARTES durante el cuatrienio</t>
  </si>
  <si>
    <t>En la reunión de revisión de la implementación (12 de marzo), el IDARTES presentó la acción registrada en la matriz acordada por los directivos del IDARTES que hicieron parte de la comitiva de concertación del año 2020 y la representación del Subcomité de Cultura de la Consultiva Distrital Afro en dicho año, enfatizando que lo que se llevaría a cabo en esta acción es el desarrollo de una experiencia artística y no una escuela de formación artística. Se pacta llevar a cabo una mesa de trabajo en donde se explicará la metodología de trabajo de la experiencia artística; mesa que hasta el momento no se ha reprogramado a solicitud del Consultiva para poder atender a las otras entidades distritales y del sector para hacer este mismo ejercicio. Se retomará la mesa de trabajo en la última semana de abril, dando tiempo también al IDARTR para el desarrollo de las otras reuniones de verificación de los acuerdos implementados por los otros grupos étnicos e instancias representativas.</t>
  </si>
  <si>
    <t xml:space="preserve">El principal obstáculo surge en la reinterpretación e intento de renegociación de los acuerdos por parte del Subcomité de Cultura de la Consultiva Distrital Afro, lo que ha implicado que nuevamente el Id artes a pesar de las claridades que tiene frente a las acciones acordadas, revise los videos y constate que lo que aparece como registrado como acciones concertadas fue lo que aparece inscrito en las matrices y no hubo cambio alguno realizado por el Id artes, sino que obedece al acuerdo y redacción original. En ningún momento el acuerdo estableció la creación o el apoyo a escuelas artísticas, sino al desarrollo de experiencias artísticas o a espacios donde se promueven procedimientos de creación e investigación artística que promueve diálogos horizontales, cooperativos o colaborativos y de trabajo en red. </t>
  </si>
  <si>
    <t>Educación inicial: bases sólidas para la vida</t>
  </si>
  <si>
    <t>Promover la atención de 93.000 beneficiarios de primera infancia a través de la realización de experiencias artísticas a favor de los derechos culturales.</t>
  </si>
  <si>
    <t>4.3</t>
  </si>
  <si>
    <t xml:space="preserve"> Generar una oferta artística a través de Programación Convergente, en la que puedan participar los artistas pertenecientes a la población Negra Afrodescendiente que permita enriquecer los espacios de programación con enfoque diferencial étnico (afro) en escenarios y espacios a nivel local y distrital.</t>
  </si>
  <si>
    <t>Derechos; Género</t>
  </si>
  <si>
    <t xml:space="preserve">Funciones artísticas desarrolladas dentro de la Programación Convergente (8 por año) en el que participarán artistas y agrupaciones artísticas de comunidades negras y afrocolombianas durante el cuatrienio  </t>
  </si>
  <si>
    <t>Sumatoria de funciones artísticas anuales desarrolladas durante el cuatrienio</t>
  </si>
  <si>
    <t>En la reunión de revisión de la implementación (12 de marzo), el IDARTES acordó desarrollar en la mesa de trabajo los criterios de selección que permitiera la participación de las agrupaciones artística pertenecientes a la comunidades negras y afrocolombianas, enriqueciendo los espacios de programación con enfoque diferencial. Id artes plantea que en dicha oferta se tengan en cuenta las agrupaciones artísticas que participan en las becas con enfoque diferencial de comunidades negras y afrocolombianas y que no resulten seleccionadas, de tal manera que puedan obtener un beneficio económico que permita la reactivación en época de pandemia, favoreciendo además la presentación de más propuestas a esta beca. De este tema concerniente a cómo se llevaría a cabo el proceso curatorial de selección de la oferta artística que hará parte de la Programación Convergente se hablará en la próxima mesa de trabajo que se realizaría la última semana de abril, dando tiempo también al IDARTES para el desarrollo de las otras reuniones de verificación de los acuerdos implementados por los otros grupos étnicos e instancias representativas.</t>
  </si>
  <si>
    <t>Por el momento no se presenta ninguna dificultad que amerite una alternativa de solución.</t>
  </si>
  <si>
    <t>4.4</t>
  </si>
  <si>
    <t>Garantizar la participación y el ingreso prioritario de niñas, niños, adolescentes y jóvenes de las comunidades negras afrocolombianas a los procesos de formación impartidos por la OFB en los Centros Filarmónicos Escolares y Locales, posibilitando el empoderamiento del enfoque diferencial étnico de las comunidades negras afrocolombianas desde la pluralidad y calidad</t>
  </si>
  <si>
    <t>Número de personas participantes en el proceso</t>
  </si>
  <si>
    <t>Sumatoria de personas beneficiadas</t>
  </si>
  <si>
    <t xml:space="preserve">En la reunión sostenida entre la Consultiva Afro y la OFB, se concertó el diseño de una pieza publicitaria para la promoción del servicio de los Centros Filarmónicos, entre las niñas, niños, adolescentes y jóvenes de su Comunidad </t>
  </si>
  <si>
    <t>La principal dificultad para la vinculación de las personas de la Comunidad Afro, se señala es su situación económica y por ello se hará la promoción para que se vinculen a los Centros más cercanos a su sitio de residencia.</t>
  </si>
  <si>
    <t>Formación integral más y
 mejor tiempo en los colegios</t>
  </si>
  <si>
    <t>Realizar un proceso integral de formación
 a lo largo de la vida con énfasis en el 
arte y la cultura</t>
  </si>
  <si>
    <t>7663  Formación 
musical Vamos a la 
Filarmónica</t>
  </si>
  <si>
    <t>Dirección de Fomento y Desarrollo</t>
  </si>
  <si>
    <t>Gisela de la Guardia
Diana Carolina Ruiz</t>
  </si>
  <si>
    <t>2889988
Extensiones 117 y 111</t>
  </si>
  <si>
    <t>gdelaguardia@ofb.gov.co
druiz@ofb.gov.co</t>
  </si>
  <si>
    <t>5.1</t>
  </si>
  <si>
    <t>5. Toma de medidas eficaces, especialmente en las esferas de la enseñanza, la educación, la cultura, y la información para combatir los prejuicios que conduzcan a la discriminación racial de los afrodescendientes.</t>
  </si>
  <si>
    <t>poblacional</t>
  </si>
  <si>
    <t xml:space="preserve">Número de mesas en las que participa la población negra afrocolombiana para la formulación de la política pública de Lectura y Escritura. </t>
  </si>
  <si>
    <t>Sumatoria de mesas  realizadas</t>
  </si>
  <si>
    <t>Se realizó la presentación del plan estratégico de la política pública de Escritura, Lectura y Oralidad, en la que se definieron los actores y las fechas para avanzar con los y las representantes de la Consultiva Distrital Afro.</t>
  </si>
  <si>
    <t>Ninguna dificultad a la fecha</t>
  </si>
  <si>
    <t>Plan Distrital de Lectura, Escritura y oralidad: Leer para la vida</t>
  </si>
  <si>
    <t>Formular 1 política distrital de lectura, escritura y bibliotecas y otros espacios de circulación del libro</t>
  </si>
  <si>
    <t>7880 - Fortalecimiento de la inclusión a la Cultura Escrita de todos los habitantes de Bogotá.</t>
  </si>
  <si>
    <t>Dirección de Lectura y Bibliotecas</t>
  </si>
  <si>
    <t>María Consuelo Gaitán</t>
  </si>
  <si>
    <t>consuelo.gaitan@scrd.gov.co</t>
  </si>
  <si>
    <t>5.2</t>
  </si>
  <si>
    <t>Promover e implementar un (1) evento anual de valoración social del libro, la lectura y la escritura, enalteciendo la cultura de la comunidad negra afrocolombiana en el marco de la semana de la afrocolombianidad.</t>
  </si>
  <si>
    <t>Número de eventos en el marco de la semana de la afrocolombianidad</t>
  </si>
  <si>
    <t>Sumatoria de número de eventos realizados</t>
  </si>
  <si>
    <t>Presentación de las actividades relacionadas con el mes de la afrocolombianidad en los campos de la lectura, escritura y oralidad.</t>
  </si>
  <si>
    <t xml:space="preserve">Se concertará con la comisión de cultura de la Consultiva Distrital de Comunidades negras, los autores(as) que harán parte de estas actividades </t>
  </si>
  <si>
    <t>3.1</t>
  </si>
  <si>
    <t>3. Garantía del ejercicio de los derechos de los afrodescendientes, con énfasis en los derechos humanos y en el reconocimiento de los derechos históricos y contemporáneos como grupo étnico.</t>
  </si>
  <si>
    <t>Una exposición temporal en el Museo de Bogotá que integre dimensiones patrimoniales y de memoria histórica, ancestral y cultural en la ciudad, donde converja la memoria étnica-racial de la comunidad negra y afrocolombiana.</t>
  </si>
  <si>
    <t>exposición temporal inaugurada</t>
  </si>
  <si>
    <t># exposición temporal</t>
  </si>
  <si>
    <t>1. Coordinación del equipo misional del IDPC (Museo de Bogotá)  para el cumplimiento de las acciones afirmativas.
2. Se asistió a la reunión sectorial establecida para el proceso de seguimiento 09/03/2021 con el fin de establecer las mesas puntuales con la comunidad</t>
  </si>
  <si>
    <t>153. 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</si>
  <si>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Subdirección de Divulgación y Apropiación del Patrimonio. 
Museo de Bogotá</t>
  </si>
  <si>
    <t>Andrés Suárez</t>
  </si>
  <si>
    <t>andres.suarez@idpc.gov.co</t>
  </si>
  <si>
    <t>2.15</t>
  </si>
  <si>
    <t>Un recorrido participativo construido con la comunidad sobre patrimonio material e inmaterial de comunidades negras y afrocolombianas ubicadas en Bogotá</t>
  </si>
  <si>
    <t>recorrido participativo ejecutado</t>
  </si>
  <si>
    <t># recorridos participativos ejecutado</t>
  </si>
  <si>
    <t xml:space="preserve">1. Coordinación del equipo misional del IDPC (Coordinación de recorridos patrimoniales) para el cumplimiento de las acciones afirmativas.
2. Se asistió a la reunión sectorial establecida para el proceso de seguimiento 09/03/2021 con el fin de definir las mesas puntuales con la comunidad
</t>
  </si>
  <si>
    <t>Subdirección de Divulgación y Apropiación del Patrimonio. Equipo de Recorridos Patrimoniales</t>
  </si>
  <si>
    <t>Juan Sebastián Pinto</t>
  </si>
  <si>
    <t>juan.pinto@idpc.gov.co</t>
  </si>
  <si>
    <t>2.16</t>
  </si>
  <si>
    <t xml:space="preserve">Identificar las manifestaciones de PCI de las comunidades negras y afrocolombianas a través del levantamiento de mapas y fichas de registros de PCI de la comunidad afro, en perspectiva de pervivencia cultural. </t>
  </si>
  <si>
    <t>% mapas y fichas de registro de PCI formuladas</t>
  </si>
  <si>
    <t># de mapas y fichas de registro de PCI formuladas/# de mapas y fichas de registro de PCI planeadas</t>
  </si>
  <si>
    <t xml:space="preserve">1. Coordinación del equipo misional del IDPC (coordinación de declaratorias e inventarios) para el cumplimiento de las acciones afirmativas.
2. Se asistió a la reunión sectorial establecida para el proceso de seguimiento 09/03/2021 con el fin de definir las mesas puntuales con la comunidad
</t>
  </si>
  <si>
    <t>152. Gestionar tres (3) declaratorias de patrimonio cultural inmaterial del orden distrital</t>
  </si>
  <si>
    <t>Subdirección de Divulgación y Apropiación del Patrimonio. Equipo de Declaratorias</t>
  </si>
  <si>
    <t>Catalina Cavelier</t>
  </si>
  <si>
    <t>catalina.cavelier@idpc.gov.co</t>
  </si>
  <si>
    <t>2.17</t>
  </si>
  <si>
    <t xml:space="preserve">Disponer de 80 cupos en procesos de formación deportiva para niños, niñas y adolescentes </t>
  </si>
  <si>
    <t>Genero; Poblacional; diferencial</t>
  </si>
  <si>
    <t>Cupos ofrecidos para niños, niñas y adolescentes de las comunidades negras afrocolombianas en el proceso de formación deportiva</t>
  </si>
  <si>
    <t>Número de cupos ofrecidos en formación deportiva para los niños , niñas y adolescentes  de las comunidades negras afrocolombianas</t>
  </si>
  <si>
    <t>"Sin línea Base"</t>
  </si>
  <si>
    <t xml:space="preserve">Se realizaron dos (2)  reuniones con la población Afro. La primera de ellas con el sector Cultura en pleno, dada la cantidad de instituciones del sector, se coordinó programar reuniones por separado con cada entidad. De acuerdo a lo anterior el IDRD programó reunión para el día 16 de marzo de 2021, en esta reunión la comunidad Afro manifestó que el sector modificó las acciones y sugiere que se revisen las grabaciones de la concertación de la vigencia 2020 y reprogramar la reunión de implementación.
Es de aclarar que la implementación de la acción está programada para dar inicio en el mes de abril de 2021. </t>
  </si>
  <si>
    <t>2.18</t>
  </si>
  <si>
    <t>Garantizar el préstamo de escenarios deportivos y recreo deportivos del Sistema Distrital de Parques en las 19 localidades según equipamiento existente en cada una de ellas para las comunidades negras afrocolombianas. Se garantizará el préstamo del escenario deportivo a las comunidades negras afrocolombianas para la ejecución del torneo del Olaya en concertación con la subcomisión de cultura de la Consultiva Distrital de comunidades negras</t>
  </si>
  <si>
    <t>Préstamo del Estadio Olaya para el desarrollo del Torneo del Olaya de la comunidad afro colombiana de acuerdo a la fecha concertada con la comunidad</t>
  </si>
  <si>
    <t xml:space="preserve">Número de prestamos del Estadio Olaya para el desarrollo del Torneo del Olaya de la comunidad afro colombiana/ Numero de prestamos concertados con la comunidad afro colombiana para el desarrollo del Torneo del Olaya de la comunidad afro colombiana )*100 </t>
  </si>
  <si>
    <t>2.19</t>
  </si>
  <si>
    <t>Propiciar un encuentro  con la subcomisión de cultura de la consultiva distrital con el fin de revisar el proceso de participación relacionado con el decreto 480/18.</t>
  </si>
  <si>
    <t>Número de encuentros con la subcomisión de cultura de la consultiva distrital propiciados</t>
  </si>
  <si>
    <t>Sumatoria de encuentros propiciados</t>
  </si>
  <si>
    <t>Para el segundo semestre  2021 se planea realizar el encuentro.</t>
  </si>
  <si>
    <t>8.7</t>
  </si>
  <si>
    <t>Promover mecanismos para el fortalecimiento al menos 100 emprendimientos por subsistencia de la población negra afrocolombiana por medio de asesoría técnica y empresarial, acompañamiento psicosocial, formación en inclusión financiera y el fomento de espacios y canales para la comercialización, caracterizados por el IPES, que cumplan con los criterios de ingreso, remitidos por la comunidad negra afrocolombiana</t>
  </si>
  <si>
    <t>Poblacional - Diferencial</t>
  </si>
  <si>
    <t>Emprendimientos por subsistencia fortalecidos</t>
  </si>
  <si>
    <t>No de  emprendimientos por subsistencia incubados de personas provenientes de la población negra afrocolombiana, que cumplen con los criterios de ingreso.</t>
  </si>
  <si>
    <t>Sin Línea Base</t>
  </si>
  <si>
    <t>18:Cierre de brechas para la inclusión productiva urbano rural</t>
  </si>
  <si>
    <t>120:Incubar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t>
  </si>
  <si>
    <t xml:space="preserve">7722:Fortalecimiento inclusión productiva de emprendimientos por subsistencia </t>
  </si>
  <si>
    <t>Desarrollo Económico</t>
  </si>
  <si>
    <t>IPES</t>
  </si>
  <si>
    <t>Subdirección de Emprendimiento, Servicios Empresariales y Comercialización</t>
  </si>
  <si>
    <t>Cristian Felipe González</t>
  </si>
  <si>
    <t>297 60 30 ext. 310</t>
  </si>
  <si>
    <t>cfgonzalezg@ipes.gov.co</t>
  </si>
  <si>
    <t>8.8</t>
  </si>
  <si>
    <t xml:space="preserve">Concertar con la comunidad negra afrodescendiente el desarrollo de 5 ferias anuales (IPES) y 2 ferias anuales (Secretaria de Desarrollo Económico con Secretaria de Gobierno) para la comercialización en el espacio público alineados con las nuevas oportunidades de mercado en la reactivación económica para MiPymes y/o emprendimiento.
</t>
  </si>
  <si>
    <t>Número de ferias anuales concertadas y realizadas con  la comunidad negra afrodescendiente para la comercialización en el espacio público alineados con las nuevas oportunidades de mercado en la reactivación económica para MiPymes y/o emprendimiento.</t>
  </si>
  <si>
    <t>Sumatoria del número de ferias anuales concertadas y realizadas con  la comunidad negra afrodescendiente para la comercialización en el espacio público alineados con las nuevas oportunidades de mercado en la reactivación económica para MiPymes y/o emprendimiento.</t>
  </si>
  <si>
    <t>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las Comunidades Negras, Afrocolombianas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</si>
  <si>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 xml:space="preserve">No se cuentan con las bases de datos de la  comunidad. Además, como es de conocimiento público la situación de declaratoria de emergencia socioeconómica y sanitaria generada por la pandemia causada por la COVID – 19, ha generado impactos significados en la gestión distrital, lo que sin duda ha impactado en el sector de desarrollo económico, no obstante, la SDDE reitera su compromiso con las comunidades étnicas y por ello priorizará la implementación del plan de acción 2021.  </t>
  </si>
  <si>
    <t>Secretaría de Desarrollo Económico</t>
  </si>
  <si>
    <t>Subsecretaria</t>
  </si>
  <si>
    <t>Leonel Nieto</t>
  </si>
  <si>
    <t xml:space="preserve">lnieto@desarrolloeconomico.gov.co </t>
  </si>
  <si>
    <t>8.9</t>
  </si>
  <si>
    <t xml:space="preserve">Concertar con la comunidad negra afrodescendiente el desarrollo de 5 ferias anuales (IPES) y 2 ferias anuales (Secretaria de Desarrollo Económico con Secretaria de Gobierno) para la comercialización en el espacio público alineados con las nuevas oportunidades de mercado en la reactivación económica para MiPymes y/o emprendimientos.
</t>
  </si>
  <si>
    <t>Ferias como oportunidades de mercado para la reactivación económica</t>
  </si>
  <si>
    <t>Sumatoria de ferias anuales concertadas y realizadas con  la comunidad negra afrodescendiente con el IPES para la comercialización en el espacio público alineados con las nuevas oportunidades de mercado en la reactivación económica para MiPymes y/o emprendimiento.</t>
  </si>
  <si>
    <t>121:Mantener al menos 750 espacios y fortalecer al menos 125 ferias para la comercialización en el Espacio Público alineados con las nuevas oportunidades de mercado en la reactivación económica para MiPymes y/o emprendimientos.</t>
  </si>
  <si>
    <t>7773:Fortalecimiento oferta de alternativas económicas en el espacio público en Bogotá</t>
  </si>
  <si>
    <t xml:space="preserve">Subdirección De Gestión,  Redes Sociales E Informalidad </t>
  </si>
  <si>
    <t>Luz Nereyda Moreno</t>
  </si>
  <si>
    <t>297 60 30 ext. 300</t>
  </si>
  <si>
    <t>lnmoreno@ipes.gov.co</t>
  </si>
  <si>
    <t>8.10</t>
  </si>
  <si>
    <t>Vincular por demanda a vendedores informales de la comunidad negra afrodescendiente que ocupan el espacio público al 10% de alternativas comerciales transitorias disponibles, de las cuales el 5% serán remitidas por la consultiva de la comunidad y el otro 5% de las solicitudes generales de la población afro para la realización del sorteo, que cumplan todos los criterios de ingreso establecidos por la entidad.</t>
  </si>
  <si>
    <t>Asignación de alternativas comerciales como oportunidades de mercado para la reactivación económica</t>
  </si>
  <si>
    <t xml:space="preserve">El 10 % de las alternativas comerciales transitorias disponibles atendidos por demanda para vendedores informales de la  la comunidad negra afrodescendiente que ocupan el espacio público, de la totalidad de las alternativas comerciales transitorias disponibles. </t>
  </si>
  <si>
    <t>8.11</t>
  </si>
  <si>
    <t xml:space="preserve">Contratar al 10% de personas de la Comunidad negra afrodescendiente para el desarrollo de los procesos de identificación y registro de vendedores informales en el espacio público, que cumplan con los requisitos del perfil requerido y la normatividad vigente para su contratación. Los postulados deben estar registrados en ""Talento y no Palanca"" para dar oportunidad a toda la población Afro-Negra. 
</t>
  </si>
  <si>
    <t xml:space="preserve">Diez por ciento de personas de la comunidad negra afrodescendiente para el desarrollo de los procesos de identificación y registro de vendedores informales en el espacio público, que cumplen con los requisitos del perfil requerido y la normatividad vigente para su contratación, Sobre la totalidad de los gestores contratados para la  identificación y registro de vendedores informales en el espacio público </t>
  </si>
  <si>
    <t xml:space="preserve">Total de personas de la comunidad negra afrodescendiente para el desarrollo de los procesos de identificación y registro de vendedores informales en el espacio público, que cumplen con los requisitos del perfil requerido y la normatividad vigente para su contratación, sobre la totalidad de los gestores * 10 por ciento. </t>
  </si>
  <si>
    <t>330:Intervenir al menos diez zonas de la ciudad para la construcción social del espacio público basada en el respeto, el diálogo y el acatamiento</t>
  </si>
  <si>
    <t>Implementación de estrategias de organización de zonas de uso y aprovechamiento económico del espacio público en Bogotá</t>
  </si>
  <si>
    <t>8.12</t>
  </si>
  <si>
    <t>Formar por demanda en las nuevas competencias, bilingüismo y/o desarrollo de habilidades para el trabajo a personas integrantes de la comunidad negra afrodescendiente, remitidas por la comisión consultiva o por iniciativa propia.</t>
  </si>
  <si>
    <t>Porcentaje de personas de la comunidad negra afrodescendiente formadas las nuevas competencias, bilingüismo y/o desarrollo de habilidades para el trabajo a personas integrantes de la comunidad negra afrodescendiente, remitidas por la comisión consultiva o por iniciativa propia.</t>
  </si>
  <si>
    <t xml:space="preserve">(Número personas de la comunidad negra afrodescendiente formadas las nuevas competencias, bilingüismo y/o desarrollo de habilidades para el trabajo a/Número de personas integrantes de la comunidad negra afrodescendiente, remitidas por la comisión consultiva o por iniciativa propia a procesos de formación en nuevas competencias, bilingüismo y/o desarrollo de habilidades para el trabajo)*100 </t>
  </si>
  <si>
    <t>19 
Año 2019</t>
  </si>
  <si>
    <t>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Comunidad Negra, Afrocolombiana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</si>
  <si>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 xml:space="preserve">No se cuentan con las bases de datos de la  comunidad. Además, como es de conocimiento público la situación de declaratoria de emergencia socioeconómica y sanitaria generada por la pandemia causada por la Covid – 19, ha generado impactos significados en la gestión distrital, lo que sin duda ha impactado en el sector de desarrollo económico, no obstante, la SDDE reitera su compromiso con las comunidades étnicas y por ello priorizará la implementación del plan de acción 2021.  </t>
  </si>
  <si>
    <t xml:space="preserve">119:Formar al menos 50.000 personas en la nuevas competencias, bilinguismo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</si>
  <si>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7863:Mejoramiento del empleo incluyente y pertinente en  Bogotá</t>
  </si>
  <si>
    <t>Subdirección de Empleo y Formación</t>
  </si>
  <si>
    <t>Nini Johanna Serna Alvarado</t>
  </si>
  <si>
    <t>nserna@desarrolloeconomico.gov.co</t>
  </si>
  <si>
    <t>8.13</t>
  </si>
  <si>
    <t>Incorporar a demanda a personas de la comunidad negra afrocolombiana a a la ruta de empleabilidad de la Agencia Pública de Empleo del Distrito "Bogotá Trabaja", para que puedan acceder a servicios para la mitigación de barreras de empleabilidad y a oportunidades laborales pertinentes.</t>
  </si>
  <si>
    <t xml:space="preserve">Porcentaje de personas  la comunidad negra afrodescendiente incorporadas a la ruta de empleabiliad de la Agencia Pública de Empleo del Distrito "Bogotá Trabaja" durante el cuatrienio </t>
  </si>
  <si>
    <t>(Número de personas de la comunidad negra afrodescendiente incorporadas a la ruta de empleabilidad de la Agencia Pública de Empleo del Distrito "Bogotá Trabaja" durante el cuatrienio/Número de personas  la comunidad negra afrodescendiente que solicitan acceso a la ruta de empleabilidad de la Agencia Pública de Empleo del Distrito "Bogotá Trabaja" durante el cuatrienio)*100</t>
  </si>
  <si>
    <t>33
Año 2019</t>
  </si>
  <si>
    <t>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indigena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</si>
  <si>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122:Promover la generación de empleo para al menos 200.000 personas, con enfoque de género, territorial, diferencial: mujeres cabeza de hogar, jóvenes, especialmente en primer empleo, jóvenes NINI en los que incluyen jóvenes en acción , personas con dicapacidad, víctimas del conflicto, grupo étnico y/o teniendo en cuenta acciones afirmativas.</t>
  </si>
  <si>
    <t>8.14</t>
  </si>
  <si>
    <t xml:space="preserve"> Vincular por demanda a personas de la comunidad negra afrocolombiana a programas de formación en habilidades financieras y  herramientas digitales, que sean remitidas por la consultiva distrital, que cumplen con los requisitos para participar.</t>
  </si>
  <si>
    <t>Porcentaje de personas de la comunidad negra afrocolombiana vinculados a programas de formación en habilidades financieras y  herramientas digitales, que sean remitidas por la consultiva distrital, que cumplen con los requisitos para participar.</t>
  </si>
  <si>
    <t>(Número de personas de la comunidad negra afrocolombiana vinculados a programas de formación en habilidades financieras y  herramientas digitales/  (Número de personas de la comunidad negra afrocolombiana remitidas por la consultiva distrital para ser vinculados  a programas de formación en habilidades financieras y  herramientas digitales, que cumplen con los requisitos para participar y sean remitidas por la comunidad)*100</t>
  </si>
  <si>
    <t>Atención Cuatrienio 2016-2020:119, se reporta solamente el No.de personas participantes, dado, que no se tiene el No. de remitidos por la Población</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</si>
  <si>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</si>
  <si>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 xml:space="preserve">7874:Fortalecimiento del crecimiento empresarial en los emprendedores y las mipymes de Bogotá </t>
  </si>
  <si>
    <t>subdirección de emprendimiento y negocios/Subdirección de Financiamiento e Inclusión Financiera</t>
  </si>
  <si>
    <t>Carlos Alberto Sánchez Retiz/Jaime Alviar
Martha Algarra</t>
  </si>
  <si>
    <t>casanchez@desarrolloeconomico.gov.co</t>
  </si>
  <si>
    <t>8.15</t>
  </si>
  <si>
    <t>Garantizar la participación y caracterización de unidades productivas de las comunidades negras afrocolombianas para su participación en eventos de comercialización e intermediación empresarial, de acuerdo con las convocatorias y los requisitos del sector de desarrollo económico, bajo un enfoque diferencial.</t>
  </si>
  <si>
    <t>Porcentaje  de unidades productivas de  la comunidad negra afrodescendiente que se caracterizan y participan en en eventos de comercialización e intermediación empresarial, de acuerdo con las convocatorias y los requisitos del sector de desarrollo económico, bajo un enfoque diferencial.</t>
  </si>
  <si>
    <t>(Número de unidades productivas de  la comunidad negra afrodescendiente y participan en eventos de comercialización e intermediación empresarial,  bajo un enfoque diferencial/Número de unidades productivas de  la comunidad negra afrodescendiente que solictan participar en eventos de comercialización e intermediación empresarial, de acuerdo con las convocatorias y los requisitos del sector de desarrollo económico)</t>
  </si>
  <si>
    <t>Atención Cuatrienio 2016-2020: 119, se reporta solamente el No.de personas participantes, dado, que no se tiene el No. de remitidos por la Población</t>
  </si>
  <si>
    <t>118:Desarrollar y/o participar en al menos 60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</si>
  <si>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7837:Fortalecimiento en emprendimiento y desarrollo empresarial, para aumentar la capacidad productiva y económica de Bogotá</t>
  </si>
  <si>
    <t>subdirección de emprendimiento y negocios/Subdirector(a) de Intermediación Formalización y Regulación Empresarial</t>
  </si>
  <si>
    <t>Carlos Alberto Sánchez Retiz/ Angelica Maria Segura Bonell</t>
  </si>
  <si>
    <t>casanchez@desarrolloeconomico.gov.co/asegura@desarrolloeconomico.gov.co</t>
  </si>
  <si>
    <t>8.16</t>
  </si>
  <si>
    <t>Incluir en el directorio digital de MIPYMES, las unidades productivas y mipymes de las comunidades negras afrocolombianas para la promoción de esquemas de comercialización virtual.</t>
  </si>
  <si>
    <t>Porcentaje de MIPYMES,  unidades productivas y mipymes de  las comunidades negras afrocolombianas incluídas en el directorio digital  para la promoción de esquemas de comercialización virtual.</t>
  </si>
  <si>
    <t>(Número MIPYMES,  unidades productivas y mipymes de  las comunidades negras afrocolombianas incluídas en el directorio digital  para la promoción de esquemas de comercialización virtual/Número MIPYMES,  unidades productivas y mipymes de  las comunidades negras afrocolombianas que solicitan ser incluidas el directorio digital  para la promoción de esquemas de comercialización virtual)*100</t>
  </si>
  <si>
    <t>170:Crear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</si>
  <si>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Subdirector(a) de Intermediación Formalización y Regulación Empresarial</t>
  </si>
  <si>
    <t>Angelica  Maria Segura Bonell</t>
  </si>
  <si>
    <t>asegura@desarrolloeconomico.gov.co</t>
  </si>
  <si>
    <t>8.17</t>
  </si>
  <si>
    <t>Vincular por demanda a emprendedores, unidades productivas y mipymes del sector alimentario de las comunidades negras afrocolombianas, a esquemas de fortalecimiento y encadenamientos comerciales en el marco del Sistema de Abastecimiento Distrital de Alimentos, bajo un enfoque diferencial negro afrocolombiano.</t>
  </si>
  <si>
    <t>Porcentaje de emprendedores, unidades productivas y mipymes del sector alimentario de las comunidades negras afrocolombianas, vinculados a esquemas de fortalecimiento y encadenamientos comerciales en el marco del Sistema de Abastecimiento Distrital de Alimentos, bajo un enfoque diferencial negro afrocolombiano.</t>
  </si>
  <si>
    <t>(Número de emprendedores, unidades productivas y mipymes del sector alimentario de las comunidades negras afrocolombianas, vinculados a esquemas de fortalecimiento y encadenamientos comerciales en el marco del Sistema de Abastecimiento Distrital de Alimentos/Número de emprendedores, unidades productivas y mipymes del sector alimentario de las comunidades negras afrocolombianas, que solicitan ser vinculados a esquemas de fortalecimiento y encadenamientos comerciales en el marco del Sistema de Abastecimiento Distrital de Alimentos)*100</t>
  </si>
  <si>
    <t>Sin linea base</t>
  </si>
  <si>
    <t>25:Bogotá región productiva y competitiva</t>
  </si>
  <si>
    <t>182:Fortalecer 8.000 actores del Sistema de Abastecimiento Distrital de Alimentos, especialmente a los campesinos, y el fortalecimiento de sus organizaciones sociales.</t>
  </si>
  <si>
    <t>7846:Incremento de la sostenibilidad del Sistema de Abastecimiento y Distribución de Alimentos de Bogotá.</t>
  </si>
  <si>
    <t>Subdirección de Abastecimiento Alimentario</t>
  </si>
  <si>
    <t>Hugo Rojas</t>
  </si>
  <si>
    <t xml:space="preserve">hrojas@desarrolloeconomico.gov.co </t>
  </si>
  <si>
    <t>8.18</t>
  </si>
  <si>
    <t xml:space="preserve"> Vincular por demanda a circuitos de comercialización y/o a los mercados campesinos a unidades productivas de la comunidades negras afrocolombianas, bajo un enfoque diferencial.</t>
  </si>
  <si>
    <t xml:space="preserve"> Porcentaje de unidades productivas de la comunidades negras afrocolombianas, bajo un enfoque diferencial, vinculadas por demanda a circuitos de comercialización y/o a los mercados campesinos</t>
  </si>
  <si>
    <t>(Número de unidades productivas de la comunidades negras afrocolombianas, bajo un enfoque diferencial, vinculadas  a circuitos de comercialización y/o a los mercados campesinos /Número de unidades productivas de la comunidades negras afrocolombianas, bajo un enfoque diferencial, que solicitan ser vinculados  a circuitos de comercialización y/o a los mercados campesinos)*100</t>
  </si>
  <si>
    <t>184:Organizar al menos 1.600 mercados campesinos, que hagan parte de circuitos económicos.</t>
  </si>
  <si>
    <t>8.19</t>
  </si>
  <si>
    <t>Gestionar el fortalecimiento de la asistencia técnica agropecuaria con enfoque diferencial a las unidades productivas e iniciativas de emprendimiento de las comunidades negras afrocolombianas presentes en el Distrito Capital, ubicadas en las localidades que presentan ruralidad.</t>
  </si>
  <si>
    <t>Porcentaje de unidades productivas e iniciativas de emprendimiento de las comunidades negras afrocolombianas presentes en el Distrito Capital, ubicadas en las localidades que presentan ruralidad,  fortalecidas con asistencia técnica agropecuaria con enfoque diferencial</t>
  </si>
  <si>
    <t>(Número de unidades productivas e iniciativas de emprendimiento de las comunidades negras afrocolombianas ubicadas en las localidades rurales  del Distrito Capital fortalecidas con asistencia técnica agropecuaria con enfoque diferencial/Número de unidades productivas e iniciativas de emprendimiento de las comunidades negras afrocolombianas ubicadas en las localidades rurales  del Distrito Capital que solicitan asistencia técnica agropecuaria como fortalecimiento con enfoque diferencial)*100</t>
  </si>
  <si>
    <t>186:Vincular al menos 750 hogares y/o unidades productivas a procesos productivos sostenibles y sustentables y de comercialización en el sector rural.</t>
  </si>
  <si>
    <t>7845:Desarrollo de alternativas productivas para fortalecer la sostenibilidad ambiental, productiva y comercial de los sistemas productivos de la ruralidad de Bogotà D.C.</t>
  </si>
  <si>
    <t>Subdirección de Economía Rural</t>
  </si>
  <si>
    <t>Andrea Campuzano Becerra
Leidy Forero Murillo</t>
  </si>
  <si>
    <t>3105815104
3144188035</t>
  </si>
  <si>
    <t>acampuzano@desarrolloeconomico.gov.co
lforero@desarrolloeconomico.gov.vo</t>
  </si>
  <si>
    <t>1.8</t>
  </si>
  <si>
    <t>Garantizar el acceso de la población joven y adulta de las comunidades negras y afrocolombianas a las Estrategias Educativas Flexibles dispuestas por la SED cuando así sea requerido, además, vincular dos (2) docentes de pertenencia negra o afrocolombiana al Modelo Educativo Flexible contratado por la Dirección de Cobertura, en concertación con la Comisión de Educación del Consejo Consultivo de comunidades negras y afrodescendientes, siempre y cuando cumpla con el perfil exigido para el cargo.</t>
  </si>
  <si>
    <t>4. Educación de calidad</t>
  </si>
  <si>
    <t>Derechos Humanos; Poblacional-Diferencial</t>
  </si>
  <si>
    <t>Porcentaje de población joven y adulta de las comunidades negras y afrodescendientes atendida a través del Modelo Educativo Flexible.</t>
  </si>
  <si>
    <t>(Sumatoria de población joven y adulta de las comunidades negras y afrodescendientes atendidas a través del Modelo Educativo Flexible / Total de población de las comunidades negras y afrodescendientes identificada) *100</t>
  </si>
  <si>
    <t>LB= 100% (120 estudiantes)
Año= 2019</t>
  </si>
  <si>
    <t xml:space="preserve">En el marco del Convenio de Asociación 1831738 de 2020, se da la implementación del proceso de Estrategias Educativas Flexibles que actualmente está vigente y el cual finaliza atención el 30 de abril de 2021. Este proceso busca fortalecer desde un enfoque diferencial étnico y de derechos, una propuesta que propende por revitalizar y reafirmar la identidad étnica de los estudiantes, así como el desarrollo de habilidades y competencias propias de la educación formal. En este sentido, durante el primer trimestre del 2021, continúan 2 grupos de atención focalizados para población afrodescendiente con un total de 57 estudiantes, de los cuales se proyecta la terminación de estudios y graduación de 25 estudiantes. 
Formula:  Sumatoria de población joven y adulta negra y afrodescendiente atendida a través del Modelo Educativo Flexible (57) / Total de población negra y afrodescendiente identificada (57). 
El presupuesto ejecutado aumentará durante el año a medida que se identifiquen y atiendan más estudiantes.
</t>
  </si>
  <si>
    <t xml:space="preserve">No se presentan dificultades, sin embargo, se aclara que la contratación de docentes afro para Modelos Educativos Flexibles, siempre y cuando cumplan el perfil requerido, se garantizará para el siguiente proceso de contratación cuya implementación se proyecta para el segundo trimestre de 2021. En el cual además se abrirán las inscripciones de nuevos estudiantes de comunidades afrodescendientes conforme a la focalización que se realice.  Lo anterior, toda vez que el proceso actual inicio previo a la concertación del PIAA actual. </t>
  </si>
  <si>
    <t>13: Educación para todos y todas: acceso y permanencia con equidad y énfasis en educación rural</t>
  </si>
  <si>
    <t>95: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</si>
  <si>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7624: Servicio educativo de Cobertura con Equidad en Bogotá</t>
  </si>
  <si>
    <t xml:space="preserve">Educación </t>
  </si>
  <si>
    <t>Secretaria de Educación del Distrito</t>
  </si>
  <si>
    <t>Dirección de Cobertura</t>
  </si>
  <si>
    <t>Olga León Rodríguez</t>
  </si>
  <si>
    <t>orodriguezl@educacionbogota.gov.co</t>
  </si>
  <si>
    <t>1.9</t>
  </si>
  <si>
    <t xml:space="preserve">Identificar a la población negra y afrodescendiente desescolarizada mediante la estrategia de Búsqueda Activa y todos sus componentes, vinculando un profesional con pertenencia étnica negra o afrodescendiente que permita fortalecer y concertar el ejercicio con las comunidades en Bogotá. </t>
  </si>
  <si>
    <t xml:space="preserve">Porcentaje de población  negra y afrodescendiente  desescolarizada identificada mediante la estrategia de Búsqueda Activa. </t>
  </si>
  <si>
    <t>(Sumatoria de población negra y afrodescendiente identidad y caracterizada a través de estrategia de Búsqueda Activa / Total de población negra y afrodescendiente encontrada ) *100</t>
  </si>
  <si>
    <t>LB= 100% (41 personas)
Año=2019</t>
  </si>
  <si>
    <t>El Convenio 2071714 de 2020 entre la SED y la Corporación Opción Legal -COL tiene como fin, garantizar y acompañar el acceso escolar de los niños, niñas y jóvenes en el distrito bajo modalidades de atención no presencial dada la contingencia por COVID-19, por lo que se desarrollan diversas estrategias como la atención y gestión de las solicitudes de novedades, identificación y seguimiento de la población matriculada ausente. 
Para el presente convenio, con el fin de fortalecer y cualificar las acciones afirmativas que se implementarán en la atención diferencial de la comunidad afrodescendiente en Bogotá, en articulación con la Comisión de Educación de la Mesa Distrital de Comunidades Afrodescendientes, se realizó el proceso de selección y posterior contratación de la profesional Katherine Quiñonez, quien actualmente se en cuentan vinculada en el equipo de Alianzas Interinstitucionales de la COL. 
Beneficiarios: 9
Formula: Sumatoria de la población negra y afrodescendiente identificada y caracterizada(9)/ Total de la población afrodescendiente encontrada (9). 
El presupuesto ejecutado aumentará durante el año a medida que se identifiquen y caractericen más estudiantes.</t>
  </si>
  <si>
    <t xml:space="preserve">Es importante indicar que el numero de beneficiarios corresponde a la población reportada en un primer corte de información a febrero 2021, en el que dadas las condiciones de salud pública no se realizaron acciones presenciales.  Sin embargo, teniendo en cuenta la vinculación de la profesional Katherine Quiñonez, referente para las comunidades negras y afrodescendientes en la estrategia de Búsqueda Activa, se proyecta fortalecer un trabajo articulado con la comisión de educación de la Mesa Distrital de comunidades negras y afrodescendientes, así como lideres y lideresas de la comunidad, que permita un acercamiento asertivo con la población para garantizar su acceso al sistema educativo en todos sus niveles de escolaridad. 
</t>
  </si>
  <si>
    <t>1.10</t>
  </si>
  <si>
    <t>Actualizar la identificación y registro de estudiantes negros y afrocolombianos en las IED que permita su caracterización en el Sistema Integrado de Matricula. a partir de cruces de información entre entidades del orden nacional y distrital, talleres de sensibilización, capacitación y socialización de lineamientos frente a la adecuada identificación de la población  negra y afrocolombiana, así como el acompañamiento técnico a los funcionarios del nivel local e institucional que realizan el registro cuyo resultado será socializado con la Comisión de Educación una vez por semestre.</t>
  </si>
  <si>
    <t>Número de socializaciones realizadas del resultado de la caracterización de estudiantes negros y afrodescendientes en el SIMAT</t>
  </si>
  <si>
    <t>Sumatoria de socializaciones realizadas del resultado de la caracterización de estudiantes negros y afrodescendientes en el SIMAT</t>
  </si>
  <si>
    <t>sin línea base
N.A.</t>
  </si>
  <si>
    <t>Para el primer trimestre del 2021, no se ha realizado socialización de las estadísticas de matricula con la Comisión de Educación. Es importante precisar que se acordaron dos socializaciones para la vigencia, por lo tanto se proyecta una primera jornada de trabajo para el segundo trimestre. SIMAT: 4.675</t>
  </si>
  <si>
    <t xml:space="preserve">Como refiere la acción, profesionales de la Dirección de Cobertura vienen actualizando de manera permanente la información de los estudiantes en el Sistema Integrado de Matricula SIMAT, se proyecta nueva actualización con el cruce de información que se realice con el Registro Único de Victimas a corte 31 de marzo de 2021. </t>
  </si>
  <si>
    <t>1.11</t>
  </si>
  <si>
    <t>Hacer las modificaciones pertinentes una vez realizado el análisis de los factores que componen índice de asignación de beneficios de movilidad escolar, con el fin de modificar el porcentaje asignado a la pertenencia étnica negra afrocolombiana en el Manual Operativo del Programa.</t>
  </si>
  <si>
    <t>11. Ciudades y comunidades sostenibles</t>
  </si>
  <si>
    <t>Número de estudios de análisis del Índice de Asignación del Beneficio de Movilidad Escolar</t>
  </si>
  <si>
    <t>Sumatoria de estudios de análisis del Índice de Asignación del Beneficio de Movilidad Escolar</t>
  </si>
  <si>
    <t xml:space="preserve"> Sin línea base N/A
</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</si>
  <si>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</si>
  <si>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</si>
  <si>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13: Educación para todos y todas: acceso y permanencia con equidad y énfasis en educación rural.</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</si>
  <si>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</si>
  <si>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7736: Fortalecimiento del bienestar de los estudiantes matriculados en el sistema educativo oficial a través del fomento de estilos de vida saludable, alimentación escolar y movilidad escolar en Bogotá D.C.</t>
  </si>
  <si>
    <t>Dirección de Bienestar Estudiantil</t>
  </si>
  <si>
    <t>Iván Osejo Villamil</t>
  </si>
  <si>
    <t>iosejov@educacionbogota.gov.co</t>
  </si>
  <si>
    <t>1.12</t>
  </si>
  <si>
    <t xml:space="preserve">Incluir en los menús de comida caliente (SIDAE/SIAT) del Programa de Alimentación Escolar, recetas e ingredientes propios de las comunidades negras, afrocolombianas, que cumplan con los requerimientos nutricionales establecidos para la alimentación escolar en el marco del Programa. </t>
  </si>
  <si>
    <t>2. Hambre cero</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</si>
  <si>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</si>
  <si>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</si>
  <si>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Sin línea base
 N.A.</t>
  </si>
  <si>
    <t>En los estudios previos del nuevo proceso de contratación para la modalidad SIDAE, se incorporó que en los ciclos de menú se incluyan recetas e ingredientes de la comunidad afro.</t>
  </si>
  <si>
    <t>Ninguna</t>
  </si>
  <si>
    <t>88: 100% de colegios públicos con bienestar estudiantil de calidad con alimentación escolar y aumentando progresivamente la comida caliente en los colegios con jornada única.</t>
  </si>
  <si>
    <t>1.13</t>
  </si>
  <si>
    <t xml:space="preserve">Estructurar la estrategia pedagógica y didáctica “prácticas saludables de nuestras culturas",  en las líneas de alimentación saludable y actividad física, de manera que se promueva en la comunidad educativa el reconocimiento, valoración y memoria al compartir y vivir la diversidad de tradiciones y culturas negras y afrocolombianas. </t>
  </si>
  <si>
    <t>Porcentaje de avance en la estructuración de la estrategia pedagógica y didáctica "prácticas saludables de nuestras culturas" en las líneas de alimentación saludable y actividad física.</t>
  </si>
  <si>
    <t>(Sumatoria de avance de la estructura de estrategia pedagógica y didáctica / Total de la estrategia pedagógica y didáctica) *100</t>
  </si>
  <si>
    <t>sin línea base
 N.A.</t>
  </si>
  <si>
    <t>Se ha avanzado en la estructuración de la primera versión de propuesta pedagógica y didáctica con inclusión de saberes culturares del pueblo afro para la implementación de estilos de vida saludables.</t>
  </si>
  <si>
    <t>Ninguna.</t>
  </si>
  <si>
    <t>87: 100% de colegios públicos acompañados en el fomento de estilos de vida saludable, con énfasis en alimentación y nutrición saludable, movilidad sostenible y prevención de accidentes.</t>
  </si>
  <si>
    <t>1.14</t>
  </si>
  <si>
    <t>Desarrollar acciones de  interculturalidad en días emblemáticos para la promoción del bienestar estudiantil, que visibilicen las experiencias de la comunidad negra afrocolombiana.</t>
  </si>
  <si>
    <t>Número de días emblemáticos para la promoción del bienestar estudiantil con acciones de interculturalidad desarrolladas.</t>
  </si>
  <si>
    <t xml:space="preserve">Sumatoria de días emblemáticos con acciones de interculturalidad </t>
  </si>
  <si>
    <t>Se ha avanzado en la estructuración de la primera versión de Propuesta.</t>
  </si>
  <si>
    <t>1.15</t>
  </si>
  <si>
    <t>Vincular contractualmente un referente con pertenencia étnica Afro el cual se encargará de fortalecer la construcción de acciones pedagógicas que aporten a la implementación de la cátedra de estudios afrocolombianos para combatir la discriminación racial a través del acompañamiento a las IED y estrategias de la DEM. Este referente será seleccionado por  la SED de una terna enviada por la Comisión de Educación de la Consultiva Distrital de Comunidades Negras y Afrocolombianas.</t>
  </si>
  <si>
    <t>Número de referentes vinculados contractualmente</t>
  </si>
  <si>
    <t xml:space="preserve">La Dirección de Educación Media realizó el proceso de selección del profesional solicitado, resultando en la vinculación contractual de GUANGA MARQUINEZ ANYELA VIVIANA con número de contrato 1764152 DE 2020, cuya fecha de inicio fue de 14 de agosto de 2020. </t>
  </si>
  <si>
    <t>Se avanzó en la contratación de una profesional con pertenencia étnica, que se sumará al equipo que está avanzando en la actualización de las orientaciones.
Beneficiarios: 1</t>
  </si>
  <si>
    <t>No se han presentado dificultades para el cumplimiento de esta acción afirmativa</t>
  </si>
  <si>
    <t>16: Transformación pedagógica y mejoramiento de la gestión educativa /
17: Jóvenes con capacidades: Proyecto de vida para la ciudadanía, la innovación y el trabajo del siglo XXI</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</si>
  <si>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 /
112: Garantizar en los colegios públicos la implementación de estrategias en educación media a través de la orientación socio-ocupacional y el fortalecimiento de sus capacidades y competencias para que puedan elegir su proyecto de vida para la ciudadanía, la innovación y el trabajo del siglo XXI.</t>
  </si>
  <si>
    <t>7686: Implementación del programa de innovación y transformación pedagógica en los colegios públicos para el cierre de brechas educativas de Bogotá D.C /
7689: Fortalecimiento de las competencias de los jóvenes de media del distrito para afrontar los retos del siglo XXI en Bogotá D.C.</t>
  </si>
  <si>
    <t>Dirección de Educación Media
Dirección de Educación Preescolar y Básica</t>
  </si>
  <si>
    <t xml:space="preserve">José María Roldán Restrepo
</t>
  </si>
  <si>
    <t xml:space="preserve">jroldanr@educacionbogota.gov.co </t>
  </si>
  <si>
    <t>1.16</t>
  </si>
  <si>
    <t xml:space="preserve">Realizar 4 programas de formación permanente sobre educación intercultural e implementación de la Cátedra de Estudios Afrocolombianos en las IED, dirigidos a  maestros, maestras y directivos docentes, con vinculación en propiedad. </t>
  </si>
  <si>
    <t>Número de maestros, maestras y directivos docentes vinculados en propiedad, apoyados con programas de formación permanente relacionados con la implementación de la CEA.</t>
  </si>
  <si>
    <t xml:space="preserve">Sumatoria de maestros, maestras y directivos docentes vinculados en propiedad apoyados con programas de formación permanente
</t>
  </si>
  <si>
    <t>LB= 1 programa de formación permanente, 70 maestras y maestros 
Año= 2019</t>
  </si>
  <si>
    <t>Invitación directa a entidades formadoras concertadas con la Consultiva Afro para presentar propuesta formativa.</t>
  </si>
  <si>
    <t>Ninguna de las entidades formadoras presentó propuesta de formación permanente, se envió nueva propuesta al delegado de la Consultiva y se solicitó reunión con equipo DIIP para tomar decisiones que permitan continuar avanzando en este proceso.</t>
  </si>
  <si>
    <t>16: Transformación pedagógica y mejoramiento de la gestión educativa. Es con los maestros y maestras</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</si>
  <si>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 distribuidos así: 5.000 maestros, maestras y directivos docentes en estrategias de formación posgradual, especialmente en maestrías y 2.000 en estrategias de reconocimiento, formación permanente, innovación e investigación.</t>
  </si>
  <si>
    <t>7686: Implementación del programa de innovación y transformación pedagógica en los colegios públicos para el cierre de brechas educativas de  Bogotá D.C.</t>
  </si>
  <si>
    <t>Dirección de Formación de Docentes e Innovaciones Pedagógicas</t>
  </si>
  <si>
    <t xml:space="preserve">Nancy 
Martínez Álvarez </t>
  </si>
  <si>
    <t>nmartineza@educacionbogota.gov.co</t>
  </si>
  <si>
    <t>1.17</t>
  </si>
  <si>
    <t xml:space="preserve">Apoyar la formación posgradual de maestras, maestros y directivos docentes vinculados en propiedad, en líneas o énfasis de educación intercultural o etnoeducación. </t>
  </si>
  <si>
    <t>Número de maestros, maestras y directivos docentes vinculados en propiedad, apoyados con programas de formación posgradual en líneas de educación intercultural o etnoeducación.</t>
  </si>
  <si>
    <t>Sumatoria de maestros, maestras y directivos docentes vinculados en propiedad apoyados con programas de formación posgradual</t>
  </si>
  <si>
    <t xml:space="preserve">LB= 32 docentes con formación posgradual
Año=2019 y 2020
</t>
  </si>
  <si>
    <t>Invitación a universidades acreditadas para que presentarán propuestas de formación posgradual, siendo una de las áreas, la Interculturalidad.</t>
  </si>
  <si>
    <t>A la fecha no se han presentado dificultades. Esta acción se acordó con la Consultiva Afro que se cumplirá en el segundo semestre 2021.</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</si>
  <si>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t>
  </si>
  <si>
    <t>1.18</t>
  </si>
  <si>
    <t>Realizar Cátedras de Pedagogía sobre temáticas relacionadas con estudios afrocolombianos, estudios afrodiasporicos y educación intercultural afrocolombiana.</t>
  </si>
  <si>
    <t>Número de Cátedras de Pedagogía realizadas sobre  temáticas relacionadas con estudios afrocolombianos, estudios afrodiasporicos y educación intercultural afrocolombiana.</t>
  </si>
  <si>
    <t>Sumatoria de cátedras de pedagogía sobre temáticas relacionadas con estudios afrocolombianos, estudios afrodiasporicos y educación intercultural afrocolombiana.</t>
  </si>
  <si>
    <t xml:space="preserve">LB= 1 cátedra de pedagogía
Año= 2018
</t>
  </si>
  <si>
    <t>A la fecha no se ha presentado ningún avance.</t>
  </si>
  <si>
    <t>1.19</t>
  </si>
  <si>
    <t xml:space="preserve">Abordar la educación intercultural o etnoeducación en el marco de la Expedición Pedagógica Distrital </t>
  </si>
  <si>
    <t>Número de expediciones pedagógicas Distritales abordadas con educación intercultural o etnoeducación</t>
  </si>
  <si>
    <t>Sumatoria de expediciones pedagógicas con educación intercultural o etnoeducación</t>
  </si>
  <si>
    <t xml:space="preserve"> sin línea base
N.A.</t>
  </si>
  <si>
    <t>1.20</t>
  </si>
  <si>
    <t xml:space="preserve">Elaborar e implementar un estudio de identificación de perfiles de formación y cualificación profesional para la población afrodescendiente orientado al acceso pertinente en educación superior y educación postmedia. 
</t>
  </si>
  <si>
    <t xml:space="preserve">Número de estudios elaborados e implementados de identificación de perfiles de formación y cualificación profesional para la población afrodescendiente orientado al acceso pertinente en educación superior y educación postmedia. </t>
  </si>
  <si>
    <t>Sumatoria de estudios de identificación de perfiles de formación y cualificación profesional para la población afrodescendiente</t>
  </si>
  <si>
    <t xml:space="preserve">A la fecha del primer reporte  de la presente acción afirmativa nos encontramos en la etapa de implementación del estudio de identificación de perfiles. Esta en proceso de consolidación e implementación de la Agencia Distrital para la Educación Superior, la Ciencia y la Tecnología. </t>
  </si>
  <si>
    <t xml:space="preserve">Nos encontramos en etapa de implementación y ajustes. </t>
  </si>
  <si>
    <t>17: Jóvenes con capacidades: Proyecto de vida para la ciudadanía, la innovación y el trabajo del siglo XXI</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</si>
  <si>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</si>
  <si>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</si>
  <si>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</si>
  <si>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Ricardo Moreno Patiño</t>
  </si>
  <si>
    <t>rmorenop@educacionbogota.gov.co</t>
  </si>
  <si>
    <t>1.21</t>
  </si>
  <si>
    <t xml:space="preserve">Definir el 15% de calificación con enfoque  diferencial de comunidades negras, afrocolombianas en el documento de los términos de las convocatorias de Acceso a Educación Superior y Educación Postmedia  sobre el total de la asignación, incluyendo enfoque de género para mujeres, con el fin de garantizar su vinculación,  previo cumplimiento de requisitos.
</t>
  </si>
  <si>
    <t>Número de documentos elaborados de términos de las convocatorias de Acceso a Educación Superior y Educación Postmedia con el 15% de calificación diferencial para la comunidad afrodescendiente
(Nota: Se encuentran sujetas a la creación,  direccionamiento y unificación de estrategias las cuales serán definidas en la Agencia de Educación Superior, en donde se garantice la asignación del porcentaje de participación a la comunidad afrodescendiente. Se garantiza la vinculación previo cumplimiento de requisitos  establecidos en las convocatorias .)</t>
  </si>
  <si>
    <t>Sumatoria de documentos de términos de las convocatorias de Acceso a Educación Superior y Educación Postmedia  con calificación diferencial.</t>
  </si>
  <si>
    <t xml:space="preserve">LB= La línea base de la presente acción afirmativa se basa en el aumento de los puntajes diferenciales los cuales permitirán que mas personas del pueblo afrodescendiente pueda ingresar a la educación superior. 
Año= Convocatoria de Acceso a Educación Superior 2020-1. </t>
  </si>
  <si>
    <t>Con el aumento del puntaje diferencial se evidencio que para la convocatoria 2021-1,  se dio un aumento en la cantidad de beneficiarios que a la fecha se encuentran ya legalizados esto referente  a las estrategias que ofrece la Dirección. Ahora bien  es preciso aclarar que este número de beneficiarios aumente debido  a que el proceso de legalización para el Fondo de Víctimas aun no ha finalizado.</t>
  </si>
  <si>
    <t xml:space="preserve">Desde la Dirección evidenciamos que los resultados de los créditos condonables en gran medida se debe a la baja participación de la comunidad en los proceso de socialización. Razón por la  cual se proponen hacer mesas de trabajo con los representantes de las comunidades con el fin establecer fechas futuras para las socialización y que la participación aumente.  De igual manera se identifico que varias de las personas a las cuales se les aprobó el crédito condonable no efectuaron el proceso de legalización ante la institución encargada de este procedimiento o en dado caso no finalizaron el proceso establecido en los documentos propios de cada estrategia.  </t>
  </si>
  <si>
    <t>1.22</t>
  </si>
  <si>
    <t>Realizar procesos de socialización y divulgación anuales de las estrategias de acceso a educación superior y educación postmedia para la comunidad afrodescendiente. 
Como mecanismo para cerrar las brechas de acceso de los jóvenes estudiantes a las distintas becas de educación superior y postmedia, se realizarán estrategias o acciones de socialización y acompañamiento técnico con enfoque diferencial, en los procesos de divulgación de las becas, para garantizar el ingreso a educación superior y educación postmedia de la comunidad afrodescendiente.</t>
  </si>
  <si>
    <t xml:space="preserve">Número de socializaciones realizadas de las estrategias de Acceso a la Educación Superior para la Comunidad afrodescendiente. </t>
  </si>
  <si>
    <t xml:space="preserve">Sumatoria de Socializaciones de las estrategias de Acceso a la Educación Superior para la Comunidad afrodescendiente. </t>
  </si>
  <si>
    <t>LB= 2 Socializaciones efectuadas a la población objetivo, por medio de Facebook live, de manera presencial y de mas herramientas existentes.  
Año= 2020</t>
  </si>
  <si>
    <t xml:space="preserve">Se realizaron dos (2) socializaciones para la convocatoria 2021-1, con la asistencia de 19 personas. Una primera socialización el 29 de diciembre de 2020 y otra el 8 de enero de 2021.
</t>
  </si>
  <si>
    <t xml:space="preserve">Se presentaron algunas dificultades con los asistentes a las socializaciones debido a que se esperaba que el aforo de estudiantes, docentes y familiares fuera mas alto. Es este sentido se trabajará de la mano con los representantes de la comunidad Afro con el fin de tener el tiempo y el espacio suficiente para lograr una mayor participación. </t>
  </si>
  <si>
    <t>1.23</t>
  </si>
  <si>
    <t xml:space="preserve">Desarrollar acciones que garanticen la permanencia y reduzcan los niveles de abandono a las estrategias de Acceso a la Educación Superior en las  IES aliadas, mediante un acompañamiento continuo integral psicosocial, con enfoque diferencial, que permita al estudiante robustecer su autoestima frente a la discriminación racial y empoderar a los jóvenes para el desarrollo en la vida social, económica y cultural. 
</t>
  </si>
  <si>
    <t>Porcentaje de acciones desarrolladas para garantizar la permanencia y reducir  los niveles de abandono a las estrategias de Acceso a la Educación Superior en las  IES aliadas.</t>
  </si>
  <si>
    <t>(Sumatoria de acciones desarrolladas / sumatoria de acciones programas )*100</t>
  </si>
  <si>
    <t xml:space="preserve">A la fecha del primer reporte de la presente acción afirmativa nos encontramos en la etapa de implementación del estudio en donde se abordará un seguimiento detallado a los estudiantes que ingresen a la educación superior con el fin de evitar el abandono, garantizando una permanencia en la institución y en el programa seleccionado. Esto en el proceso de consolidación e implementación de la Agencia Distrital para la Educación Superior, la Ciencia y la Tecnología. </t>
  </si>
  <si>
    <t>1.24</t>
  </si>
  <si>
    <t>Contratar profesionales con pertenencia étnica a las comunidades negras y afrocolombianas para apoyar la revisión y actualización de documentos de orientaciones pedagógicas, en los niveles de Educación Inicial, Básica Primaria, Básica Secundaria y Educación Media.</t>
  </si>
  <si>
    <t>Número de profesionales contratados</t>
  </si>
  <si>
    <t>Sumatoria de profesionales contratados</t>
  </si>
  <si>
    <t xml:space="preserve"> sin línea base
 N.A.</t>
  </si>
  <si>
    <t>Se contrataron dos profesionales con pertenencia étnica a las comunidades NARP para la revisión y ajuste de la CEA (los contratos iniciaron el  19 y 27 de noviembre de 2020).
Estas profesionales comenzaron el proceso de consulta con representantes de las consultivas de las comunidades, así como la revisión de documentos orientadores para la implementación de la CEA, como insumos para el ajuste de las orientaciones pedagógicas.</t>
  </si>
  <si>
    <t>Se presentaron, inicialmente, dificultades con el aplicativo para la contratación de la Secretaría de Hacienda Distrital, una vez solucionada esta situación, se generó la contratación de las dos profesionales.
Explicación de baja ejecución presupuestal: Existen dos razones para menor ejecución en relación con lo presupuestado:
1)Debido al perfil de las personas contratadas se hizo necesario bajar los honorarios, puesto que las profesionales contratadas (que fueron postuladas por las comunidades, de acuerdo con lo concertado) no cumplían con el perfil para los honorarios proyectados inicialmente, en lo referente a  formación y experiencia.
2)La contratación de estas profesionales se demoró con respecto a los tiempos proyectados (tres meses),  debido a las actualizaciones que sufrió la plataforma de presupuesto de la SED, la demora en la expedición de los CDPs, los trámites internos de revisión y las demoras con la SHD.</t>
  </si>
  <si>
    <t>Se avanzó en la contratación de dos profesionales con pertenencia étnica, que se sumará al equipo que está avanzando en la actualización de las orientaciones.
Beneficiarios: 2</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</si>
  <si>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</si>
  <si>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</si>
  <si>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Dirección de Educación Preescolar y Básica</t>
  </si>
  <si>
    <t>Alba Nury Martínez Barrera</t>
  </si>
  <si>
    <t>amartinezb@educacionbogota.gov.co</t>
  </si>
  <si>
    <t>1.25</t>
  </si>
  <si>
    <t>Actualizar el documento de orientaciones para la implementación de la CEA en los niveles de Educación Inicial, Básica Primaria, Básica Secundaria y Educación Media, con ejes temáticos y elementos de las culturas negra, afrocolombiana.</t>
  </si>
  <si>
    <t>Número de documentos de orientaciones actualizados para la implementación de la CEA con perspectiva Intercultural, incluyendo ejes temáticos y elementos de la cultura negra y afrocolombiana</t>
  </si>
  <si>
    <t>Sumatoria de documentos actualizados de orientaciones para la implementación de la CEA con Perspectiva Intercultural</t>
  </si>
  <si>
    <t>Se definió la nueva estructura del documento, así como el cronograma y plan de trabajo, los cuales fueron presentados y validados por los líderes del proyecto 7686 en la mesa pedagógica conjunta de las Direcciones DEPB y DEM</t>
  </si>
  <si>
    <t>1.26</t>
  </si>
  <si>
    <t>Dotar Bibliotecas Escolares con entre dos y tres títulos de libros con alto contenido investigativo que incluya autores conocidos y un autor internacional. Lo cual incluye difusión del material audiovisual del pueblo y la cultura afro en los medios digitales de la Dirección.</t>
  </si>
  <si>
    <t>Porcentaje de bibliotecas escolares dotadas con textos y publicaciones con temáticas de la comunidad afrodescendiente</t>
  </si>
  <si>
    <t>(Sumatoria de bibliotecas escolares dotadas con textos y publicaciones con temáticas de la comunidad afrodescendiente /Total de bibliotecas escolares focalizadas)*100</t>
  </si>
  <si>
    <t>LB= 361 bibliotecas
Año= 2019</t>
  </si>
  <si>
    <t>No aplica para esta vigencia</t>
  </si>
  <si>
    <t>Dirección de Ciencias, Tecnologías y Medios Educativos</t>
  </si>
  <si>
    <t>Ulia Yemail Cortés</t>
  </si>
  <si>
    <t>uyemail@educacionbogota.gov.co</t>
  </si>
  <si>
    <t>1.27</t>
  </si>
  <si>
    <t>Diseñar curso virtual a Bibliotecarios sobre Literatura y autores Afros, tradición oral y prácticas culturales.</t>
  </si>
  <si>
    <t>Número de bibliotecarios participantes en proceso de formación</t>
  </si>
  <si>
    <t>Sumatoria de bibliotecarios participantes en proceso de formación</t>
  </si>
  <si>
    <t>1.28</t>
  </si>
  <si>
    <t>Beneficiar al 100% de los escolares de la población afrocolombiana, que cumplan con los criterios de elegibilidad para la entrega de dispositivos tecnológicos para acceso a la conectividad</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</si>
  <si>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</si>
  <si>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</si>
  <si>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de 13 instituciones educativas de 7 localidades, prioritariamente rurales y de alto nivel de vulnerabilidad. 
Beneficiarios: 5
Formula a marzo: 5 estudiantes beneficiados con la estrega de dispositivos tecnológicos / 5 estudiantes que cumplieron los criterios de elegibilidad de las 13 IED.
Por otra parte la SED en el segundo trimestre continuará la entrega de dispositivos técnológicos a los estudiantes que cumplan los criterios.
El presupuesto ejecutado aumentará durante el año a medida que se beneficien mas estudiantes.</t>
  </si>
  <si>
    <t xml:space="preserve">La SED adquirió dispositivos tecnológicos (tabletas y portátiles) para el cierre de brechas digitales que permite entregar dispositivos en el segundo trimestre de la vigencia 2021, toda vez que los dispositivos se encuentran en etapas de fabricación, importación, nacionalización, pruebas técnicas y distribución a las diferentes IED, para ser entregadas a los beneficiarios finales. </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</si>
  <si>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</si>
  <si>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</si>
  <si>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</si>
  <si>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Diaz Poveda</t>
  </si>
  <si>
    <t>aldiazp@educacionbogota.gov.co</t>
  </si>
  <si>
    <t>1.29</t>
  </si>
  <si>
    <t>Fortalecer los procesos de implementación de la Cátedra de Estudios Afrocolombianos en el sistema educativo distrital, incluyendo el pilotaje en 5 IED que permita evaluar y sistematizar el proceso con el fin de orientar la implementación de la CEA en todas las instituciones. (debe concertarse la metodología de este pilotaje, debe producirse un documento cualitativo como fruto de este proceso)</t>
  </si>
  <si>
    <t>Número de Instituciones Educativas acompañadas en implementación de la CEA</t>
  </si>
  <si>
    <t>Sumatoria Instituciones Educativas acompañadas en implementación de la CEA</t>
  </si>
  <si>
    <t>LB= 80 IED
Año= 2019</t>
  </si>
  <si>
    <t>Se  avanzó en la conformación de un equipo técnico dedicado al proceso de concertación y articulación de cada una de las acciones afirmativas con los delegados de la Comisión de Educación de la Consultiva Distrital de Comunidades Negras; del acompañamiento pedagógico a las Instituciones Educativas – IED en el fortalecimiento de la Cátedra de Estudios Afrocolombianos, la prevención, atención y seguimiento de casos de racismo y discriminación étnico-racial, y el fortalecimiento de la atención educativa con enfoque diferencial.</t>
  </si>
  <si>
    <t>No se presentaron dificultades en el primes trimestre de 2021.</t>
  </si>
  <si>
    <t>14: Formación integral: más y mejor tiempo en los colegios</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</si>
  <si>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</si>
  <si>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</si>
  <si>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 xml:space="preserve">Dirección de Inclusión e Integración de Poblaciones </t>
  </si>
  <si>
    <t xml:space="preserve">Virginia Torres Montoya </t>
  </si>
  <si>
    <t xml:space="preserve">vtorresm1@educacionbogota.gov.co </t>
  </si>
  <si>
    <t>1.30</t>
  </si>
  <si>
    <t xml:space="preserve">Elaborar, implementar y evaluar el Plan de Prevención, Atención y Seguimiento a Situaciones de Racismo y Discriminación Étnico Racial en el sistema educativo distrital, además en articulación con el sector educativo privado. </t>
  </si>
  <si>
    <t>Número de Instituciones educativas con acciones de prevención, atención o seguimiento a la discriminación racial implementadas</t>
  </si>
  <si>
    <t>Sumatoria Instituciones Educativas con acciones de prevención, atención o seguimiento a la discriminación racial implementadas</t>
  </si>
  <si>
    <t>LB=38 IED
Año=2019</t>
  </si>
  <si>
    <t>1.31</t>
  </si>
  <si>
    <t>Vincular dos profesionales licenciados de las comunidades negras y afrocolombianas, con conocimiento en Cátedra de Estudios Afrocolombianos, encargados del seguimiento al cumplimiento de acciones afirmativas, y al fortalecimiento de la CEA.</t>
  </si>
  <si>
    <t>Número de profesionales de las comunidades negras y afrocolombianas contratados</t>
  </si>
  <si>
    <t>Sumatoria de profesionales  de las comunidades negras y afrocolombianas contratados</t>
  </si>
  <si>
    <t>LB= 2 profesionales
Año=2020</t>
  </si>
  <si>
    <t>Se avanzó en la selección y contratación de un referentes como parte del equipo pedagógico, y se avanza en la preparación de la contratación del otro referente nuevo.</t>
  </si>
  <si>
    <t>1.32</t>
  </si>
  <si>
    <t>Realizar eventos de conmemoración de la semana de la afrocolombianidad en concertación con la Consultiva Distrital de Comunidades Negras, Afrocolombianas(comisión de educación), de conformidad con la Ley 725 de 2001 y el Acuerdo 175 de 2005.</t>
  </si>
  <si>
    <t>Número de eventos de conmemoración de la semana de la afrocolombianidad realizados</t>
  </si>
  <si>
    <t>Sumatoria de eventos de conmemoración de la semana de la afrocolombianidad realizados</t>
  </si>
  <si>
    <t>LB=3 eventos
Año=2019</t>
  </si>
  <si>
    <t>En el mes de abril se definirá de manera concertada con al Consultiva Distrital de Comunidades negras, afrocolombianas raizales y palenquera, la propuesta del evento de conmemoración del Día de la Afrocolombianidad, a realizar en el mes de mayo de 2021.</t>
  </si>
  <si>
    <t>3.2</t>
  </si>
  <si>
    <t>Gestionar la adecuación institucional, en el marco de la subdirección de asuntos étnicos para que su estructura se convierta en una Dirección, que garantice la participación y la autonomía presupuestal, para el desarrollo social, político y cultural de los grupos étnicos en el distrito capital. Para ello, se realizará la solicitud ante la entidad competente, para verificar la viabilidad. Teniendo en cuenta que este ejercicio requiere del cambio de denominación de nomenclatura, de la dependencia y de la estructura de la planta, como también es una decisión administrativa que incluye la conceptualización del servicio civil distrital, decisión que para ser tomada requiere de un estudio técnico y presupuestal.</t>
  </si>
  <si>
    <t>Diferencial</t>
  </si>
  <si>
    <t xml:space="preserve">Porcentaje de Plan de trabajo para la creación de una (1) Dirección de Asuntos Étnicos implementado. </t>
  </si>
  <si>
    <t>Fases del plan de trabajo para la creación de una (1) Dirección de Asuntos Étnicos implementadas / Fases del plan de trabajo para la creación de una (1) Dirección de Asuntos Étnicos programadas * 100</t>
  </si>
  <si>
    <t xml:space="preserve">Gestión </t>
  </si>
  <si>
    <t>La Subdirección de Asuntos Étnicos ha consultado con la Subsecretaría para la Gobernabilidad y Garantía de Derechos el procedimiento administrativo que se debe realizar para adelantar el proceso de modificación de la estructura de la Subdirección.</t>
  </si>
  <si>
    <t xml:space="preserve">Teniendo en cuenta que esta acción involucra a más dependencias de la Secretaría Distrital de Gobierno y otras dependencias del Distrito, la Subdirección adelantará los trámites y gestiones administrativas pertinentes que permitan la modificación de la estructura de esta dependencia. En tal sentido, la Subdirección iniciará la gestión con la Subsecretaría para la Gestión Institucional. </t>
  </si>
  <si>
    <t>Prevención de la exclusión por razones étnicas, religiosas, sociales, políticas y de orientación sexual</t>
  </si>
  <si>
    <t>7787 Fortalecimiento de la capacidad institucional y de los actores sociales para la garantía, promoción y protección de los derechos humanos en Bogotá.</t>
  </si>
  <si>
    <t xml:space="preserve">Gobierno </t>
  </si>
  <si>
    <t>Secretaría Distrital de Gobierno</t>
  </si>
  <si>
    <t>Despacho Secretaría Distrital de Gobierno de Bogotá</t>
  </si>
  <si>
    <t xml:space="preserve">Ivonne González </t>
  </si>
  <si>
    <t>3387000
Ext. 5190, 5191</t>
  </si>
  <si>
    <t>ivonne.gonzalez@gobiernobogota.gov.co</t>
  </si>
  <si>
    <t>3.3</t>
  </si>
  <si>
    <t>Garantizar la participación y vinculación al proceso de profesionalización e incrementar el porcentaje de líderes y lideresas pertenecientes a la comunidad negra afrocolombiana, manteniendo el convenio como una herramienta de formación y profesionalización  al proceso de liderazgo en el distrito.</t>
  </si>
  <si>
    <t>Diferencial.
Derechos Humanos.</t>
  </si>
  <si>
    <t xml:space="preserve">Porcentaje de líderes y lideresas pertenecientes a la comunidad negra, afrocolombiana que ingresan al programa de profesionalización. </t>
  </si>
  <si>
    <t xml:space="preserve">Número de lideres y lideresas afros vinculados/as al programa de profesionalización que cumplan con los requisitos /total de cupos del programa  * 100% </t>
  </si>
  <si>
    <t>9 (2019)</t>
  </si>
  <si>
    <t xml:space="preserve">El reporte de seguimiento le corresponde a la Dirección de Derechos Humanos. </t>
  </si>
  <si>
    <t>Implementar dos (2) Políticas Públicas: I superación de escenarios de vulneración de derechos humanos y II) Lucha contra la trata de personas con enfoques de género, de derechos, diferencial y territorial.</t>
  </si>
  <si>
    <t>Dirección de Derechos Humanos.</t>
  </si>
  <si>
    <t>Andrés Idárraga Franco</t>
  </si>
  <si>
    <t>3387000
Ext. 5310</t>
  </si>
  <si>
    <t>andres.idarraga@gobiernobogota.gov.co</t>
  </si>
  <si>
    <t>3.4</t>
  </si>
  <si>
    <t xml:space="preserve">Implementar (1) estrategia para fortalecer a la Comisión Consultiva Distrital como instancia de participación y a las organizaciones de comunidades negras y afrocolombianas promocionando la inclusión y el liderazgo de nuevas ciudadanías. Esta propuesta corresponde al IDPAC y se dará respuesta en el proceso de concertación. </t>
  </si>
  <si>
    <t>Diferencial.
Territorial.</t>
  </si>
  <si>
    <t xml:space="preserve"> Porcentaje de fases de la estrategia diseñada e implementada en conjunto con el IDPAC para el fortalecimiento de la Comisión Consultiva Distrital. </t>
  </si>
  <si>
    <t>Fases de la estrategia implementadas / Fases de la estrategia programadas * 100</t>
  </si>
  <si>
    <t>0 (2019)</t>
  </si>
  <si>
    <t xml:space="preserve">Durante el primer trimestre del 2021 la Subdirección en conjunto con la Gerencia de Etnias del IDPAC adelantó las gestiones y reuniones para llevar a cabo la elección de las Comisiones Consultivas Locales, en el marco de los  Decretos 474 de 2019 y 248 de 2015. La elección de este espacio a nivel local permitirá formatelecer esta instancia de participación y representación de las Comunidades Negras y Afrocolombianas en Bogotá, D.C. </t>
  </si>
  <si>
    <t xml:space="preserve">Una vez se lleve a cabo la elección de las Comisiones Consultivas Locales la Subdirección y el IDPAC concertarán con la Comisión Consultiva Distrital la estrategia de fortalecimiento de esta instancia de representación y participación de las comunidades Negras y Afrocolombianas en el Distrito. </t>
  </si>
  <si>
    <t>1.33</t>
  </si>
  <si>
    <t>Vincular contractualmente a un equipo de 10 profesionales en las diferentes dependencias de la Secretaría de Gobierno, Gestión Local, Asuntos Religiosos, Derechos Humanos, Comunicaciones, etc. a través del procedimiento "Talento no Palanca".</t>
  </si>
  <si>
    <t>Diferencial.</t>
  </si>
  <si>
    <t>Profesionales  Afro que garanticen la atención diferencial contratados.</t>
  </si>
  <si>
    <t xml:space="preserve">Sumatoria de profesionales Afro contratados  en las dependencias de la SDG (Gestión Local, Asuntos Religiosos, Derechos Humanos, Comunicaciones) que cumplan con el perfil requerido por la entidad a través de la plataforma Talento No Palanca </t>
  </si>
  <si>
    <t xml:space="preserve">La Subdirección de Asuntos Étnicos, de acuerdo con las orientaciones dadas por la Subsecretaría para la Gobernabilidad y Garantía de Derechos, adelantará los trámites pertinenentes ante la Dirección de Talento Humano y demás que haya lugar para implementar esta acción. </t>
  </si>
  <si>
    <t xml:space="preserve">Teniendo en cuenta que esta acción involucra a más dependencias de la Secretaría Distrital de Gobierno, la Subdirección adelantará los trámites y gestiones administrativas pertinentes que permitan la implementación de esta acción. </t>
  </si>
  <si>
    <t>Subsecretaria para la Gobernabilidad y Garantía de Derechos (Derechos Humanos, Asuntos Religiosos)</t>
  </si>
  <si>
    <t>Camilo Acero Azuero</t>
  </si>
  <si>
    <t>3387000
Ext. 5110 - 5111</t>
  </si>
  <si>
    <t>camilo.acero@gobiernobogota.gov.co</t>
  </si>
  <si>
    <t>3.5</t>
  </si>
  <si>
    <t xml:space="preserve">Establecer una mesa de trabajo en articulación con la Comisión Consultiva para el diseño e  implementación de Estrategia contra el racismo y la discriminación racial que incluya actividades pedagógicas y comunicativas de alto impacto y accesibles dirigidas a modificar los imaginarios y estereotipos que sustentan prácticas de discriminación en razón a la raza, pertenencia étnica, que afectan a las comunidades negras y afrocolombianas  y limitan su acceso y ejercicio pleno del derecho al trabajo, a la participación e incidencia en los espacios de dirección del Estado y al goce efectivo de sus derechos políticos, económicos y culturales. </t>
  </si>
  <si>
    <t>Porcentaje de fases de la estrategia contra el racismo y discriminación implementadas.</t>
  </si>
  <si>
    <t>1 (2019)</t>
  </si>
  <si>
    <t xml:space="preserve">La Subdirección de Asuntos Étnicos ha adelantado reuniones con la Subsecretaría y con la Oficina Asesora de Comunicaciones de la Secretaría Distrital de Gobierno con el fin de estructurar una propuesta de campaña contra la discriminación y el racismo, de manera que pueda ser presentada ante la Comisión Consultiva. </t>
  </si>
  <si>
    <t xml:space="preserve">Se tiene pendiente la presentación de la estrategia ante la Comisión Consultiva, ejercicio que se adelantará a partir del segundo semestre del año. </t>
  </si>
  <si>
    <t>Diseñar e implementar una estrategia de cultura ciudadana para disminuir el racismo, la xenofobia, y la marginación social en Bogotá.</t>
  </si>
  <si>
    <t>Derechos Humanos, Subdirección de Asuntos Étnicos, Oficina Asesora de Comunicaciones.</t>
  </si>
  <si>
    <t xml:space="preserve">Andrés Idárraga Franco
Ivonne González
Paola Andrea Chacón 
</t>
  </si>
  <si>
    <t xml:space="preserve">3387000
Ext. 5190, 5191, 5310, 3561 </t>
  </si>
  <si>
    <t xml:space="preserve">andres.idarraga@gobiernobogota.gov.co
ivonne.gonzalez@gobiernobogota.gov.co
paola.chacont@gobiernobogota.gov.co
</t>
  </si>
  <si>
    <t>5.3</t>
  </si>
  <si>
    <t>Implementar una estrategia contra el racismo a través de   Capacitaciones, Sensibilizaciones en articulación con la SAE en temas de Convivencias y Derechos Humanos, dirigido a la Fuerza Pública, Jóvenes y Líderes y lideresas de las Comunidades Negras, Afrocolombianas, desarrollada durante el cuatrienio.</t>
  </si>
  <si>
    <t>Porcentaje de personas pertenecientes a fuerza pública, jóvenes, líderes y lideresas de la comunidad sensibilizadas.</t>
  </si>
  <si>
    <t>Número de sensibilizaciones y formaciones implementadas  de manera articulada entre la Subdirección de Asuntos Étnicos y la Dirección de Derechos Humanos a personas pertenecientes a fuerza pública, jóvenes, líderes y lideresas de la comunidad</t>
  </si>
  <si>
    <t>3500 (2019)</t>
  </si>
  <si>
    <t xml:space="preserve">Esta acción corresponde al componente de formaciones de la Dirección de Derechos Humanos. </t>
  </si>
  <si>
    <t>5.4</t>
  </si>
  <si>
    <t>Diseñar e implementar una estrategia para la investigación, seguimientos y publicidad de los derechos humanos de los pueblos negros, afrocolombianos en la ciudad de Bogotá a través de la gestión interinstitucional con el sector académico.</t>
  </si>
  <si>
    <t xml:space="preserve">Investigaciones referentes a los derechos humanos de los pueblos negros, afrocolombianos publicadas. </t>
  </si>
  <si>
    <t xml:space="preserve">Sumatoria de investigaciones publicadas. </t>
  </si>
  <si>
    <t xml:space="preserve">Esta acción corresponde a la Dirección de Derechos Humanos. </t>
  </si>
  <si>
    <t>Implementar cuatro (4) Planes de Acciones Afirmativas - PIAA para grupos étnicos, que permitan su ejecución en articulación con los Sectores de la administración Distrital</t>
  </si>
  <si>
    <t>Subdirección de Asuntos Étnicos.</t>
  </si>
  <si>
    <t>5.5</t>
  </si>
  <si>
    <t>Diseñar e implementar una estrategia para la investigación de la historia, estado del arte y publicidad de las comunidades Negras, Afrocolombianas a partir del año 1980 hasta 2020. Como mecanismo del restablecimiento de la memoria colectiva de este Pueblo, a través de la gestión interinstitucional con el sector académico.</t>
  </si>
  <si>
    <t xml:space="preserve">Investigaciones referentes a la memoria colectiva de los pueblos negros, afrocolombianos publicadas. </t>
  </si>
  <si>
    <t xml:space="preserve">La Subdirección de Asuntos Étnicos se encuentra estructurando la propuesta con el objetivo de conseguir aliados en la academia o por cooperación internacional que permitan la financiación de dicha investigación. </t>
  </si>
  <si>
    <t xml:space="preserve">Teniendo en cuenta que, el componente de investigaciones no se encuentra asociado a ninguna meta de la Subdirección, esta dependencia realizará los trámites pertinentes para gestionar a través de cooperación internacional o con el sector académico el apoyo necesario para implementar esta acción. </t>
  </si>
  <si>
    <t>3.6</t>
  </si>
  <si>
    <t>Diseñar y publicar cuatro (4) cartillas concertadas con la Comisión Consultivas Distrital que muestren la ruta por la vulneración de los derechos afros, Discriminación y violación de los derechos humanos del pueblo Negro y Afrocolombiano Ben Bogotá, a través de la gestión de cooperación internacional.</t>
  </si>
  <si>
    <t xml:space="preserve"> Cartillas diseñadas y publicadas.</t>
  </si>
  <si>
    <t xml:space="preserve">Sumatoria de cartillas diseñadas y publicadas. </t>
  </si>
  <si>
    <t>Subdirección de Asuntos Étnicos
Dirección de Derechos Humanos.</t>
  </si>
  <si>
    <t>Ivonne González 
Andrés Idárraga Franco</t>
  </si>
  <si>
    <t>3387000
Ext. 5190, 5191, 5310</t>
  </si>
  <si>
    <t xml:space="preserve">andres.idarraga@gobiernobogota.gov.co
ivonne.gonzalez@gobiernobogota.gov.co
</t>
  </si>
  <si>
    <t>3.7</t>
  </si>
  <si>
    <t>Realizar la reformulación de la política pública de las comunidades Negras y Afrocolombiana, en la articulación con la Comisión Consultiva Distrital y los sectores de la Administración.</t>
  </si>
  <si>
    <t xml:space="preserve">Diferencial.
</t>
  </si>
  <si>
    <t>Desarrollar el 100% de las fases metodología CONPES de la reformulación de la política pública con participación de la Comunidad negra, afrodescendiente.</t>
  </si>
  <si>
    <t>Número de fases de la metodología CONPES ejecutadas de la  reformulación de la política pública con participación de la Comunidad negra, afrodescendiente implementadas/Número de fases de la metodología CONPES programadas de la  reformulación de la política pública con participación de la Comunidad negra, afrodescendiente * 100</t>
  </si>
  <si>
    <t>1 (2019)
Nota: El Acuerdo de Política mantiene su vigencia.</t>
  </si>
  <si>
    <t>No se reporta avance cuantitativo toda vez que, durante el primer trimestre del 2021 concluyó la fase preporatoria con el envío del docuemento de estructuración de propuesta de reformulación de la política pública para comunidades negras, afrocolombianas a la Subsecretaría para la Gobernabilidad y Garantía de Derechos y la Oficina Asesora de Planeación de la Secretaría Distrital de Gobierno, con el fin de que sean enviados para aprobación del comité sectorial y, posteriormente al comité del CONPES para su aprobación. En tal sentido, se tiene proyectado que la fase de agenda pública inicie para el segundo trimestre de la vigencia, acordando la estrategia de participación con la Comisión Consultiva Distrital de Comunidades Negras y Afrocolmbianas, como instancia de participación y representación de la Comunidad Afro en Bogotá.</t>
  </si>
  <si>
    <t xml:space="preserve">La revisión de los documentos por parte de la Oficina Asesora de Planeación se ha visto demorada por falta de personal, no obstante a partir del segundo trimestre se contará con un equipo por parte de esta dependencia el cual en articulación con la Subdirección trabajarán de manera conjunta acelerando los procesos de revisión y envío de documentos al comité del Conpes. </t>
  </si>
  <si>
    <t>Reformular cuatro (4) políticas públicas étnicas</t>
  </si>
  <si>
    <t>Subdirección de Asuntos Étnicos</t>
  </si>
  <si>
    <t>8.20</t>
  </si>
  <si>
    <t>Se apoyará la ejecución de un (1) encuentro anual  y cada seis meses en articulación interinstitucional con los referentes de la comunidad negra, afrocolombiana, que se encuentran en contratación en cada uno de los sectores de la administración Distrital y local.</t>
  </si>
  <si>
    <t xml:space="preserve">Encuentros Realizados. 
</t>
  </si>
  <si>
    <t>Sumatoria de encuentros realizados.</t>
  </si>
  <si>
    <t>Se tiene programado iniciar esta acción a partir del segundo semestre de la vigencia 2021.</t>
  </si>
  <si>
    <t>1.34</t>
  </si>
  <si>
    <t>Vincular  y concertar con la Comisión Consultiva Distrital de Comunidades Negras Afrocolombianas un equipo profesional interdisciplinario con pertenencia negra afrocolombiana, para la reformulación de la política pública de la comunidad negra afrocolombiana, en articulación con la Comisión Consultiva Distrital y los sectores de la administración, teniendo en cuenta los parámetros de la Secretaría Distrital de Gobierno.</t>
  </si>
  <si>
    <t xml:space="preserve">Porcentaje de  Perfiles profesionales Contratados </t>
  </si>
  <si>
    <t>% de perfiles contratados que cumplan con el perfil /perfiles programados para contratar  *100.</t>
  </si>
  <si>
    <t>Se tiene programado iniciar esta acción a partir del segundo semestre de la vigencia 2021, teniendo en cuenta las realidades presupuestales de la Subdirección.</t>
  </si>
  <si>
    <t>3.8</t>
  </si>
  <si>
    <t xml:space="preserve">Realizar el seguimiento de la formulación e implementación, ejecución y evaluación del plan integral de acciones afirmativas para las comunidades Negras Afrocolombianas, en articulación con los sectores del PDD y con la Secretaría Distrital de Planeación. </t>
  </si>
  <si>
    <t xml:space="preserve">1. Número de reportes de seguimiento anuales realizados entregados a la Comisión Consultiva Afro. 
</t>
  </si>
  <si>
    <t xml:space="preserve">1. Sumatoria de reportes e informes periódicos presentados a la Comisión Consultiva Afro. 
</t>
  </si>
  <si>
    <t>6 (2020)</t>
  </si>
  <si>
    <t xml:space="preserve">El equipo de la Subdirección de Asuntos Étnicos a cargo del seguimiento a la implementación de las acciones afirmativas concertadas con la comunidad Negra, Afrocolombiana, en el marco del artículo 66 del Plan Distrital de Desarrollo, realizó 14 mesas técnicas con los sectores de la administración con el objetivo de que la calidad de los reportes de seguimiento por parte de los sectores se dén de acuerdo con los lineamientos dados desde la Secretaría Distrital de Planeación. Lo anterior perimitió la consolidación del primer informe de seguimiento que corresponde a la vigencia del primer trimestre del 2021. </t>
  </si>
  <si>
    <t xml:space="preserve">Se presentaron retrasos en el envío de los informes de seguimiento por parte de algunos sectores de la administración distrital; asimismo, se evidenciaron algunos errores en la calidad de la información reportada, razón por la cual se realizaron las mesas técnicas con las entidades del Distrito. Se espera que con base en este ejercicio de retroalimentación sectorial se puedan mejorar los tiempos y calidad de entrega de los reportes de seguimiento. </t>
  </si>
  <si>
    <t>1.35</t>
  </si>
  <si>
    <t>Apoyar 20 iniciativas con enfoque de género  y generación para las comunidades negras afrocolombianas</t>
  </si>
  <si>
    <t xml:space="preserve">Diferencial 
Territorial. </t>
  </si>
  <si>
    <t xml:space="preserve"> Iniciativas ciudadanas apoyadas</t>
  </si>
  <si>
    <t>Sumatoria de iniciativas ciudadana apoyadas</t>
  </si>
  <si>
    <t>4 (2019)</t>
  </si>
  <si>
    <t xml:space="preserve">El reporte de seguimiento le corresponde a la dependencia a cargo de las iniciativas juveniles. </t>
  </si>
  <si>
    <t>Cultura ciudadana para la confianza, la convivencia y la participación desde la vida cotidiana</t>
  </si>
  <si>
    <t xml:space="preserve">Implementar 320 iniciativas ciudadanas juveniles para potenciar liderazgos sociales, causas ciudadanas e innovación social. </t>
  </si>
  <si>
    <t xml:space="preserve">7793 Desarrollo de acciones colectivas y confianza para la convivencia, el diálogo social y la cultura ciudadana en Bogotá. </t>
  </si>
  <si>
    <t>Dirección para la Convivencia y Diálogo Social</t>
  </si>
  <si>
    <t>Néstor Daniel García</t>
  </si>
  <si>
    <t>3387000
Ext. 5410 - 5411</t>
  </si>
  <si>
    <t>nestor.garcia@gobiernobogota.gov.co</t>
  </si>
  <si>
    <t>6.2</t>
  </si>
  <si>
    <t>6. Reconocimiento y apoyo a las iniciativas de los afrodescendientes, relacionadas con la acción política no violenta, la resistencia civil y la solución política del conflicto armado.</t>
  </si>
  <si>
    <t>El modelo de fortalecimiento contempla varios pasos, una vez las organizaciones Afro, cumplen estos pasos que involucran acciones de formación y  apoyo técnico, las organizaciones alcanzan un estímulo financiero. Todo ello con el objetivo de brindar apoyo integral a los procesos organizativos  a los proyectos comunitarias derivados de los mismos, para un total de 50 iniciativas por un valor de 5 millones de pesos cada una y las reglas para la convocatoria anual se consultarán con la Comisión de participación de la Consultiva Distrital de comunidades NARP.</t>
  </si>
  <si>
    <t>enfoque diferencial étnico</t>
  </si>
  <si>
    <t>Enero  de 2021</t>
  </si>
  <si>
    <t>Dic. de 2024</t>
  </si>
  <si>
    <t>50 organizaciones Afro fortalecidas en el marco del modelo de Fortalecimiento del IDPAC</t>
  </si>
  <si>
    <t>$0</t>
  </si>
  <si>
    <t>$50.000.000</t>
  </si>
  <si>
    <t xml:space="preserve"> Debido a que los criterios de selección de las organizaciones que harán el proceso de fortalecimiento son objeto de concertación con la Comisión Consultiva de Comunidades Negras, Afrocolombianas, Raizales y Palenqueras, delegada para el IDPAC, se tiene programada reunión de concertación el día 14 de mayo de 2021, con esta instancia para definir los criterios de manera dialogada. Cabe aclarar que las organizaciones escogidas deberán realizar toda la ruta de fortalecimiento, al final de la cual recibirán un estímulo por valor de $5.000.000 cada una.</t>
  </si>
  <si>
    <t xml:space="preserve">Implementar una (1) estrategia para fortalecer a las organizaciones sociales, comunitarias, de propiedad horizontal y comunales, y las  instancias de participación
</t>
  </si>
  <si>
    <t>7687 - Fortalecimiento a las organizaciones sociales y comunitarias para una participación ciudadana informada e incidente con enfoque diferencial en el Distrito Capital Bogotá</t>
  </si>
  <si>
    <t>IDPAC</t>
  </si>
  <si>
    <t>Gerencia de Etnias</t>
  </si>
  <si>
    <t>David Angulo</t>
  </si>
  <si>
    <t>dangulo@participacionbogota.gov.co</t>
  </si>
  <si>
    <t>6.3</t>
  </si>
  <si>
    <t>El IDPAC implementará en las localidades con presencia de organizaciones Afro en Bogotá una campaña contra la discriminación Racial, de manera articulada con la oficina de comunicaciones,  la Subdirección de Asuntos Étnicos de la Secretaría Distrital de Gobierno, las Alcaldías Locales  y con la Comisión Consultiva Distrital para Comunidades Negras Afrocolombianas. En el año 2021 se hará el diseño y pilotaje de la ruta y el apoyo a las organizaciones se concertará con la Comisión de participación de la Consultiva  dependiendo el aumento  presupuestal.</t>
  </si>
  <si>
    <t>Enero  de 2022</t>
  </si>
  <si>
    <t>1 campaña contra la discriminación racial</t>
  </si>
  <si>
    <t>La Gerencia de Etnias del  IDPAC, avanza en la construcción de una propuesta de "Campaña contra la Discriminación Racial" que será presentada a la Subdirección de Asuntos Étnicos y a la Dirección de Gestión Local de la SDG,  para construir de manera conjunta una propuesta institucional. Dicha propuesta deberá ser sometida  a consideración de la Comisión Consultiva de Comunidades Negras, Afrocolombianas, Raizales y Palenqueras, para nutrir con sus aportes la implementación de la misma en los territorios locales de la ciudad de Bogotá.</t>
  </si>
  <si>
    <t>Fortalecimiento del 100% de los espacios de atención diferenciada y participación para comunidades Negras, Afrocolombianas, Raizales, Palenqueras, pueblos Indígenas y Pueblo Gitano, para promover el goce de los derechos de los grupos étnicos y mitigar afectaciones al tejido social.</t>
  </si>
  <si>
    <t>7678 - Fortalecimiento a espacios (instancias) de participación para los grupos étnicos en las 20 localidades de Bogotá</t>
  </si>
  <si>
    <t>Oficina Asesora de Comunicaciones / Gerencia de Etnias</t>
  </si>
  <si>
    <t>6.4</t>
  </si>
  <si>
    <t xml:space="preserve"> De acuerdo al plan de acción de la Gerencia de Etnias que apoya el ejercicio del derecho a la participación con  enfoque diferencial étnico, Se realizará una mesa de trabajo interinstitucional (IDPAC, Secretaría Distrital de Gobierno - SAE, Secretaría Distrital de Cultura, IDARTES, Canal Capital, Secretaría Distrital de Salud - Departamento de Participación, Ministerio del Interior – Dirección de Comunidades Negras, Ministerio de Cultura y entes de control) Art 7 de la CP, ley 21, Acuerdo 175 de 2005, Art 66 del Plan de Desarrollo Distrital 2020- 2024 Un nuevo contrato social y ambiental para el siglo XXI, para aunar esfuerzos en la designación de presupuestos dignos para la realización de la conmemoración de los Premios Benkos Biohó 2021-2024.        </t>
  </si>
  <si>
    <t>1 conmemoración anual del mes de la Afrocolombianidad</t>
  </si>
  <si>
    <t xml:space="preserve"> La Gerencia de Etnias del IDPAC, avanza en la consolidación de una estrategia de articulación interinstitucional que garantice el cumplimiento eficaz de algunas de las acciones afirmativas que demandan de acciones y recursos que superan la capacidad logística y financiera de la entidad. Con el fin de aunar esfuerzos para la conmemoración del mes de la Afrocolombianidad y desarrollar el evento “Entrega de Premios Benkos Biohó”, se desarrolló una primera reunión de articulación interinstitucional el día 05 de febrero del 2021, en la cual participaron las Secretarías Distritales de Gobierno, Cultura, Educación, e Integración Social.  A la fecha, se cuenta con una matriz que consolida las acciones ofertadas por la Secretaría Distrital de Gobierno, la Secretaría Distrital de Cultura y por el IDPAC, para la conmemoración del mes de la Afrocolombianidad.  </t>
  </si>
  <si>
    <t>Fortalecimiento del 100% de los espacios de atención diferenciada y participación para comunidades Negras, Afrocolombianas, Raizales, Palenqueras, pueblos Indígenas y Pueblo Gitano, para promover el goce de los derechos de los grupos étnicos y mitigar afectaciones al tejiso social.</t>
  </si>
  <si>
    <t>6.5</t>
  </si>
  <si>
    <t xml:space="preserve">Se fortalecerá desde la Gerencia de Etnias, en coordinación con la Gerencia de Juventud 20 organizaciones sociales juveniles Negras Afrocolombianas, a través de la implementación del modelo de fortalecimiento de Organizaciones Sociales del SFOS. Desde la Gerencia de Juventud se financiará estas organizaciones con $5.000.000 cada una. Es importante tener en cuenta que como requisito las organizaciones sociales juveniles deben estar conformadas mínimo por el 70% de jóvenes, vincularse al modelo de fortalecimiento  y participarán de una convocatoria abierta para la comunidad Negra Afrocolombiana beneficiando una por localidad. Se revisaría al final del periodo 2021 el presupuesto para dar alcance al 100% de la solicitud de las 40 iniciativas. En concertación con la Comisión Consultiva Distrital  </t>
  </si>
  <si>
    <t>20 organizaciones juveniles Afro fortalecidas</t>
  </si>
  <si>
    <t>$100.000.000</t>
  </si>
  <si>
    <t>De manera coordinada la Gerencia de Etnias y la Gerencia de Juventud se encuentran en proceso de identificación de las organizaciones juveniles afros a fortalecer. La Gerencia de Etnias someterá a concertación los criterios para la definición de las organzaciones con la instancia de representación de la comunidad.</t>
  </si>
  <si>
    <t>Gerencia de Juventud</t>
  </si>
  <si>
    <t>Oscar Oviedo</t>
  </si>
  <si>
    <t>ooviedo@participacionbogota.gov.co</t>
  </si>
  <si>
    <t>6.6</t>
  </si>
  <si>
    <t>La Oficina Asesora de Comunicaciones contempla para el cuatrienio y, de manera permanente, la campaña de la No discriminación y/o No exclusión a través de piezas comunicacionales que se publicarán en canales institucionales del IDPAC. Se destaca que las acciones en materia de comunicación, no solo impactan al sector sino a la ciudadanía en general.  (proponer un programa radial contra el racismo) se iniciará un proceso de sensibilización en coordinación con la Gerencia de Étnias.  La campaña contra la discriminación va dirigida a varios públicos incluyendo contratistas y funcionarios del IDPAC.
- Se evaluará en el año 2021 con el fin de revisar nuevas propuestas y acciones para los años siguientes teniendo en cuentas las posibilidades presupuestales.</t>
  </si>
  <si>
    <t>un (1)  componente de la  campaña contra la discriminación racial que se concertó.</t>
  </si>
  <si>
    <t>La Oficina Asesora de Comunicaciones, en coordinación con la Gerencia de Etnias, ha avanzado en la elaboración del documento de la propuesta de la Campaña contra la Discriminación Racial, dirigida a varios públicos incluyendo contratistas y funcionarios del IDPAC</t>
  </si>
  <si>
    <t>6.7</t>
  </si>
  <si>
    <t>Desde la Gerencia de Mujer y Género se puede acompañar logística y técnicamente el evento. Ponemos a disposición los recursos con los que cuenta el IDPAC en su capacidad instalada, para  la conmemoración del 25 de julio,  en  articulación interinstitucional. Ponemos a disposición de la comunidad, toda la capacidad instalada de la entidad, tarimas, sonido, sillas, transporte, la oficina de comunicaciones asegura difusión a través de todos los medios de comunicación disponibles.  Todo ello, conforme a la propuesta que presente la comisión Consultiva Distrital anualmente</t>
  </si>
  <si>
    <t>1 conmemoración anual del 25 de julio, día de la mujer Afrolatina Afrocaribeña y de la Diáspora.</t>
  </si>
  <si>
    <t>Porcentaje</t>
  </si>
  <si>
    <t>El IDPAC no ha recibido la propuesta de la comisión Consultiva Distrital para la conmemoración del 25 de julio. Una vez la comunidad defina la propuesta , se adelantarán las accones necesarias de apoyo, para llevar a cabo el evento conmemorativo</t>
  </si>
  <si>
    <t>Gerencia de Mujer y Género</t>
  </si>
  <si>
    <t>Diana Osorio</t>
  </si>
  <si>
    <t>dosorio@participacionbogota.gov.co</t>
  </si>
  <si>
    <t>6.8</t>
  </si>
  <si>
    <t>La subdirección de fortalecimiento de la organización social del IDPAC, a través de la Gerencia de Mujer y Género hará el proceso de fortalecimiento a 10 organizaciones de mujeres afro en un modelo concursal propio para estas organizaciones. A cada organización se le entrega una iniciativa de $5 millones de pesos cada una.</t>
  </si>
  <si>
    <t>10 organizaciones de mujeres Afro fortalecidas</t>
  </si>
  <si>
    <t>número</t>
  </si>
  <si>
    <t>Sin lìnea de base</t>
  </si>
  <si>
    <t>$50,000,000</t>
  </si>
  <si>
    <t>La Gerencia de Mujer y Género, avanza en coordinación con la Gerencia de Etnias, en la definición de la estrategia de concertación con la instancia de representación de la comunidad, que permita definir de manera dialogada los criterios de selección de las organizaciones a fortalecerse</t>
  </si>
  <si>
    <t>Gobierno</t>
  </si>
  <si>
    <t>6.9</t>
  </si>
  <si>
    <t>Desde la Gerencia de Mujer y Género se puede acompañar logística y técnicamente el evento. Ponemos a disposición los recursos con los que cuenta el IDPAC en su capacidad instalada, para  la conmemoración del 25 de noviembre en  articulación interinstitucional. Proponiendo 3 actividades en el marco de esta conmemoración que cobija a las mujeres en todas sus diversidades. Localmente también acompañamos las actividades que desde las instancias y espacios de participación ciudadana se proponen con apoyo logístico y técnico, ponemos a disposición de la comunidad, toda la capacidad instalada de la entidad, tarimas, sonido, sillas, transporte, la oficina de comunicaciones asegura difusión a través de todos los medios de comunicación disponibles.</t>
  </si>
  <si>
    <t>1 conmemoración del Día Internacional de la no violencia contra las mujeres</t>
  </si>
  <si>
    <t>El IDPAC no ha recibido la propuesta de la comunidad para la realización del evento conmemorativo del 25 de noviembre. Una vez la comunidad defina la propuesta, se adelantarán las accones necesarias de apoyo, para llevar a cabo el evento conmemorativo</t>
  </si>
  <si>
    <t>6.10</t>
  </si>
  <si>
    <t>A partir de 2021 realizar una adecuación o construcción de contenido con pertenencia  Negra Afrocolombiana, Afrodiaspórica y cultural en temas relacionados con participación ciudadana con enfoque diferencial étnico a demanda bajo la modalidad virtual, mediante la implementación de ciclos de formación convenidos que contienen 3 cursos cada uno de 30 - 40 horas. Si se completa el ciclo se otorgará certificado como diplomado para cada persona. Adicionalmente, formar hasta 75 personas por año bajo la modalidad virtual asistida o presencial. Ciclos: interétnico y fortalecimiento de las organizaciones y aquellos que se concerten con la Comisión Consultiva Distrital NARP para lo que se contratará un perfil de 1 pedagogo con especialización o maestria en temas étnicos especificamente Afro con 2 años de experiencia (para el año 2021). Se analizará al final de año 2021 la concertación de personal adicional para el año 2022.</t>
  </si>
  <si>
    <t>Número de personas afrodescendientes  formados en participacion  ciudadana</t>
  </si>
  <si>
    <t xml:space="preserve">Sumatoria de personas afrodescendientes  formados en participacion  </t>
  </si>
  <si>
    <t xml:space="preserve">El IDPAC ha avanzado en la estructuración y generación de contenidos del diplomado interetnico, en convenio con la Universidad Nacional Abierta y a Distancia UNAD. Además, se llevó a cabo la socialización del diplomado a la delegación de la Consultiva ante del IDPAC
Asimismo se avanzó en la revisión del perfil profesional pedagogo con la Consultiva, y se desarrolló la convocatoria (127 hojas de vida se postularon). Posteriormente se adelantó el proceso de selección (12 entrevistas) con el que se elegió al perfil profesional con pertenencia negro - afrocolombiano. El IDPAC se encuentra en trámite de contratación de la pesona elegida.
En cuanto a la ejecución presupuestal, no se reporta avance pues este depende la implementación del diplomado. El presupuesto se calcula en base al numero de personas formadas. 
</t>
  </si>
  <si>
    <t>Gobierno Aberto</t>
  </si>
  <si>
    <t>422 - Implementar la Escuela de Formación ciudadana Distrital</t>
  </si>
  <si>
    <t>7688 - Fortalecimiento de capacidades democráticas de la ciudadanía para una participación incidente y la gobernzan con enfoque de innovación social, en Bogotá.</t>
  </si>
  <si>
    <t>Gerencia de Escuela de la Participación</t>
  </si>
  <si>
    <t>Adriana Mejía Ramirez</t>
  </si>
  <si>
    <t>1- 2417900 ext. 3220</t>
  </si>
  <si>
    <t>amejia@participacionbogota.gov.co</t>
  </si>
  <si>
    <t>4.5</t>
  </si>
  <si>
    <t>Incluir al 100% de los hogares  pertenencietes  comundiades Negras, Afrocolombianas que busquen acceder a programas de subsidio para la adquisicion de vivienda nueva VIS y VIP , tras el  cumplimiento de requisitos establecidos en el Reglamento Operativo aplicable a cada programa y a la capacidad de los hogares de lograr su cierre financiero bien sea mediante o crédito o recursos propios.</t>
  </si>
  <si>
    <t>Derechos Humanos,  Poblacional - Diferencial</t>
  </si>
  <si>
    <t>100% de los hogares  pertenencietes a comundiades Negras, Afrocolombianas beneficiados con subsidio para la adquisicion de vivienda nueva VIS y VIP , tras el  cumplimiento de requisitos establecidos en el Reglamento Operativo aplicable a cada programa y a la capacidad de los hogares de lograr su cierre financiero bien sea mediante o crédito o recursos propios.</t>
  </si>
  <si>
    <t>(Número  de hogares Negros afrocolombianos beneficiados de subsidios para la adquisición de vivienda VIS y VIP/Número  de hogares  negros aforcolombianos  que cumplen los requisitos incluyendo el cierre financiero para postularse al subsidio complementario de vivienda que ofrece el distrito)*100%</t>
  </si>
  <si>
    <t>406
2009-2020</t>
  </si>
  <si>
    <t>La entidad en el periodo de reporte asignó 621 subsidios VIS y VIP, teniendo en cuenta las variables de calificación positiva subsidios para adquisición de vivienda nueva a hogares que cumplieron requisitos e hicieron solicitud.  En el periodo comprendido en los meses de  enero, febrero y marzo de 2021,  5  hogares afrodescendientes fueron beneficiarios de subsidios para adquisición de vivienda VIS y VIP mediante resoluciones 186 del 29 de marzo de 2020, 149 de marzo de 2021, 137 del 9 de marzo de 2021, 105 del 26 de febrero de 2021 y  Res. 91 del 18 de febrero de 2021, los cinco (5) subsidios fueron asignados por  un  valor de $ 71.590.213.</t>
  </si>
  <si>
    <t>01 Subsidios y transferencias para la equidad</t>
  </si>
  <si>
    <t>7823 - Generación de mecanismos para facilitar el acceso a una solución de vivienda a hogares vulnerables en Bogotá.</t>
  </si>
  <si>
    <t>Hábitat</t>
  </si>
  <si>
    <t>SDHT</t>
  </si>
  <si>
    <t>Subsecretaría de Gestión Financiera</t>
  </si>
  <si>
    <t xml:space="preserve">Nelson Yovany Jimenez Gonzalez </t>
  </si>
  <si>
    <t>nelson.jimenez@habitatbogota.gov.co</t>
  </si>
  <si>
    <t>4.6</t>
  </si>
  <si>
    <t>Otorgar el 100% del subisidio funerario a la comunidad Negra, Afrocolombiana con el enfoque diferencial. Siempre y cuando se encuentre en una  base de datos de orden nacional o distrital que determine su condición de vulnerabilidad, lo que incluye la certificación dada por el Ministerio del Interior.</t>
  </si>
  <si>
    <t>Fin de la Pobreza
Hambre Cero
Agua Limpia y Saneamiento Reducción de la desigualdad</t>
  </si>
  <si>
    <t>Diferencial; Poblacional</t>
  </si>
  <si>
    <t>Porcentaje de subsidios otorgados a la población Negra, Afrocolombiana</t>
  </si>
  <si>
    <t xml:space="preserve"> ((Número de subsidios otorgados a la comunidad Negra, Afrocolombiana /Totalidad de subsidios solicitados por la comunidad Negra, Afrocolombiana)*100%)</t>
  </si>
  <si>
    <t>Durante el primer trimestre no hubo solicitudes de subsidios, por parte de personas fallecidas comunidad negra, afrcolombiana y / o sus familiares.(informacion con corte a marzo 31).Por otra parte, es importante señalar que el programa de subsidios se enmarca en acoger toda la población Bogotana en condición de tores sociales impidiéndoles el acceso a servicios y el ejercicio de pleno derecho” como lo define la Resolución 1344 de 2018 de enfoques poblacionales.</t>
  </si>
  <si>
    <t>Subsidios y Transferencias para la equidad</t>
  </si>
  <si>
    <t>MEJORAMIENTO SUBVENCIONES Y AYUDAS PARA DAR ACCESO A LOS SERVICIOS FUNERARIOS DEL DISTRITO DESTINADAS A LA POBLACIÓN EN CONDICIÓN DE VULNERABILIDAD</t>
  </si>
  <si>
    <t>UAESP</t>
  </si>
  <si>
    <t>SSFAP</t>
  </si>
  <si>
    <t>Natalia Lozano Sierra</t>
  </si>
  <si>
    <t>natalia.lozano@uaesp.gov.co</t>
  </si>
  <si>
    <t>4.7</t>
  </si>
  <si>
    <t>Desarrollar una mesa entre la SAE, UAESP e Integración Social para abordar lo relacionado con subsidios funerarios con la consultiva.</t>
  </si>
  <si>
    <t>Realización mesa tecnica SAE, UAESP e Integración Social</t>
  </si>
  <si>
    <t>Desarrollo de la mesa técnica</t>
  </si>
  <si>
    <t>0%</t>
  </si>
  <si>
    <t>Durante el primer trimestre no se ha abordado.</t>
  </si>
  <si>
    <t>Se plantea abordar el segundo trimestre del año.</t>
  </si>
  <si>
    <t>La UAEPS, asistirá a la mesa técnica convocada por la SAE, para dar cumplimiento a este compromiso</t>
  </si>
  <si>
    <t>4.8</t>
  </si>
  <si>
    <t>Vincular de manera prioritaria a las comunidades Negras, Afrocolombianas  en el programa de educación e inclusión financiera que busca desarrollar capacidades financieras en los hogares vulnerables de Bogotá, fomentando el acceso y uso de productos financieros. Crear buenos hábitos y comportamientos para la planificación y administración financiera. Incentivar la bancarización y facilitar el acceso a servicios financieros. Implementar programas de ahorro programado para acceder a una solución de vivienda.</t>
  </si>
  <si>
    <t>100% de hogares Negros Afrocolombianos  de Bogotá que deseen acceder al programa vinculados  al programa de educación e inclusión financiera con enfoque diferencial e integral.</t>
  </si>
  <si>
    <t>(Número de hogares Negros Afrocolombianos vinculados al programa de educación e inclusión financiera/ Número de hogares Negros Afrocolombianos que solicitan educación e inclusión financiera en el marco del programa)*100%</t>
  </si>
  <si>
    <t>Durante el primer trimestre 2021 el programa se encuentra en proceso de estructuración y contratación del operador logístico, la SDHT remitirá mediante listado censal hogares Afrodescendientes para ser vinculados al programa.</t>
  </si>
  <si>
    <t xml:space="preserve">en el evento que los miembros del espacio requieran acceder al programa deben remitir sus datos a la SDHT para ser incluidos en el listado censal de focalizacion </t>
  </si>
  <si>
    <t>13 Vivienda y entornos dignos en el territorio urbano y rural</t>
  </si>
  <si>
    <t>7825 - Diseño e implementación de alternativas financieras para la gestión del hábitat en Bogotá</t>
  </si>
  <si>
    <t>4.9</t>
  </si>
  <si>
    <t>En el proceso de formulación de la política pública del habitat se realizará un dialogo en el cual se incluira a la Subcomisión de la Consultiva Distrital Afrocolombiana.</t>
  </si>
  <si>
    <t>Realización mesa tecnica formulación política pública</t>
  </si>
  <si>
    <t>Compro primera medida se remitió encuesta a la población con el fin de dar cumplimiento a la presente acción.</t>
  </si>
  <si>
    <t>La SDHT, asistirá a la mesa técnica convocada por la SAE, para dar cumplimiento a este compromiso</t>
  </si>
  <si>
    <t>Subdirección de Participación y Relaciones con la Comunidad</t>
  </si>
  <si>
    <t>Juanita Maria Soto Ochoa</t>
  </si>
  <si>
    <t>(1) 358 1600 - ext 1309</t>
  </si>
  <si>
    <t>juanita.soto@habitatbogota.gov.co</t>
  </si>
  <si>
    <t>4.10</t>
  </si>
  <si>
    <t>Dar continuidad a la campaña comunicativa para la comunidad negra afrocolombina, donde se promuevan los programas de la secretaria del hábitat, estableciendo una meta estratégica anual en el periodo 2021 - 2024. Estableciendo una mesa entre la oficina asesora de comunicaciones y la consultiva afrocolombiana para el desarrollo de las estrategias.</t>
  </si>
  <si>
    <t>Realización mesa tecnica campaña comunicativa</t>
  </si>
  <si>
    <t>Se encuentra en formulación.</t>
  </si>
  <si>
    <t>4.11</t>
  </si>
  <si>
    <t xml:space="preserve">Vinculación anual a partir del periodo 2021-2024 de un referente profesional presentado por la Subcomisión Consultiva del Sector Hábitat con pertenecia negra, afrocolmbiana como enlace entre la Caja de Vivienda Popular y la Subcomisión del Sector Hábitat y que brinde apoyo a los hogares beneficiados de la comunidad negra, afrocolombiana dentro del programa de reasentamientos, así como la implementación e inclusión del enfoque diferencial en la misionalidad de la Caja de Vivienda Popular. </t>
  </si>
  <si>
    <t>9 Industria, Innovación e Infraestructura</t>
  </si>
  <si>
    <t>31/01/2021 /anual</t>
  </si>
  <si>
    <t>15/12/2024/ anual</t>
  </si>
  <si>
    <t>Personas vinculadas con pertenencia negra</t>
  </si>
  <si>
    <t>#Contrato anual referente étnico afrocolombiano/#Contrato anual referente étnico afrocolombiano periodo 2021-2024</t>
  </si>
  <si>
    <t xml:space="preserve">NA </t>
  </si>
  <si>
    <t>Vinculación anual de un (1)referente profesional afrocolombiano para incorporar y posicionar el enfoque diferencial étnico en las labores misionales de la CVP</t>
  </si>
  <si>
    <t>Vinculación anual de un (1)referente profesional afrocolombiano para incorporar y posicionar el enfoque diferencial étnico para el periodo 2021-2024</t>
  </si>
  <si>
    <t xml:space="preserve">Pendiente respuesta de la CVP. Se remitió al referente de la Secretaría de Gobierno el correo electrónico explicativo. En el momento no existe el contrato. </t>
  </si>
  <si>
    <t xml:space="preserve"> Programa 56 Gestión Pública Efectiva</t>
  </si>
  <si>
    <t>Fortalecer la gestión institucional y el modelo de gestión de la SDHT, CVP y UAESP.</t>
  </si>
  <si>
    <t xml:space="preserve">Fortalecimiento del modelo de gestión institucional y modernización de los sistemas de información de la Caja de la Vivienda Popular. </t>
  </si>
  <si>
    <t>CVP</t>
  </si>
  <si>
    <t>Catalina Margarita Mónica Nagy Patiño, Jefe Asesora de Planeación; José Antonio Ramírez Orozco, profesional participación ciudadana, Oficina Asesora de Planeación</t>
  </si>
  <si>
    <t>Tel: (+571) 3494520, ext. 130 - 131</t>
  </si>
  <si>
    <t>cnagyp@cajaviviendapopular.gov.co, jramirezo@cajaviviendapopular.gov.co</t>
  </si>
  <si>
    <t>4.12</t>
  </si>
  <si>
    <t>Mediante la estrategia de talento y no palanca, desde el 2021 se contará con criterios de selección que le posibiliten a las personas de comunidades negras, afrocolombianas, residentes de la ciudad de Bogotá, una mayor puntuación en el proceso y lograr mayor vinculación laboral de esta población. Estableciendo una mesa de seguimiento a la acción en conjunto con la Subsecretaría Corporativa.</t>
  </si>
  <si>
    <t>Criterios diferenciales de selección</t>
  </si>
  <si>
    <t>Dependerá del perfil requerido por SDHT y la tabla de equivalencias vigente, así como la duración del contrato</t>
  </si>
  <si>
    <t>Dentro de los procesos de selección através de la plataforma Talento No Palanca se logró la vinculación de una persona en la Oficina Asesora de Comunicaciones</t>
  </si>
  <si>
    <t>Dependará del  proyecto de inversión que financia la vinculación del referente</t>
  </si>
  <si>
    <t>Subsecretaría de Gestión Corporativa</t>
  </si>
  <si>
    <t>Nelson Javier vasquez Torres</t>
  </si>
  <si>
    <t>(1) 358 1600</t>
  </si>
  <si>
    <t>Nelson.vasquez@habitatbogota.gov.co</t>
  </si>
  <si>
    <t>4.13</t>
  </si>
  <si>
    <t>Dar continuidad para el periodo 2021 - 2024 a la referente de la comunidad negra afrocolombiana que actualmente se encuentra vinculada a la Secretaría Distrital de Hábitat.</t>
  </si>
  <si>
    <t>Contratación anual periodo 2021-2024.</t>
  </si>
  <si>
    <t xml:space="preserve">Continuidad  Anual del Referente </t>
  </si>
  <si>
    <t>Referente fue contratado el 23 febrero 2021, mediante CRP 371.</t>
  </si>
  <si>
    <t xml:space="preserve">Continuidad. </t>
  </si>
  <si>
    <t>4.14</t>
  </si>
  <si>
    <t>Generar una mesa con El IDU, La Secretaria Distrital del Hábitat, Secretaria Distrital De Planeación, Secretaria Distrital Del Desarrollo Económico, Para Concertar La Propuesta No. 4 Sobre El 30% De Los Predios Rurales Del IDU del acta del pasado 12 de abril del 2017.</t>
  </si>
  <si>
    <t>Realización mesa tecnica IDU, SDP, SDDE</t>
  </si>
  <si>
    <t>Durante este primer trimestre no se ha concretado la reuníón entre las partes. se tiene planteado generar durante el segundo triumestre del año.</t>
  </si>
  <si>
    <t>4.15</t>
  </si>
  <si>
    <t>Entregar dos informes al año sobre la Ejecución e implementacion de las acciones afirmativas del sector a la subcomision de la Consultiva distrital de comunidades negras.</t>
  </si>
  <si>
    <t>Informe sobre ejecución acciones afirmativas</t>
  </si>
  <si>
    <t>Numero de informes entregados/ Informes acordados</t>
  </si>
  <si>
    <t>El primer informe esta programado para el mes de Julio y el segundo para Diciembre de 2021.</t>
  </si>
  <si>
    <t>Subdirección de Programas y Proyectos</t>
  </si>
  <si>
    <t xml:space="preserve">María Aidee Sánchez Corredor
Subdirectora de Programas y Proyectos </t>
  </si>
  <si>
    <t xml:space="preserve">
Teléfono: (+57) 1 358 1600</t>
  </si>
  <si>
    <t>aidee.sanchezc@habitatbogota.gov.co</t>
  </si>
  <si>
    <t>1.36</t>
  </si>
  <si>
    <t>Implementación de una estrategia de pervivencia cultural negra y afrodescendiente  dirigida a las niñas, niños, adolescentes y sus familias. En concertación con la comisión consultiva afro delegada para el sector integración social. Aumentar el equipo de 14 a 18 sabedoras y sabedores, gradualmente Así:
2022: 15+1=16
2023: 16+2=18
2024: 18+2=20</t>
  </si>
  <si>
    <t>Estrategia de pervivencia cultural negra y afrodescendiente Sawabona</t>
  </si>
  <si>
    <t>Estrategia implementada de pervivencia cultural Sawabona.
2021: Estrategia implementada con 15 Sabedoras
2022: Estrategia  implementada con 16 Sabedoras
2023: Estrategia  implementada con 18 Sabedoras
2024: Estrategia implementada con 20 Sabedoras</t>
  </si>
  <si>
    <t>Se reporta avance en una estrategia en términos de la formulación del indicador,  es así que desde la Estrategia Sawabona,palabra en lengua Zulú –África que traducido al español significa “Te respeto”.  i) se desarrollaron (130) acompañamientos por las sabedores de la Estrategia Sawabona, en 25 unidades operativas priorizadas para el fortalecimiento de la cultura afro en la Ciudad, específicamente las Sabedoras Afro acompañaron 25 unidades operativas ii) implementación de rutas de Saberes (denominación usada para la planeación) en las Unidades operativas a partir de los saberes culturales de las sabedoras, entre los principales saberes movilizados se encuentran comida afro, danzas, rondas infantiles afro, juegos tradicionales. 
La implementación de esta estrategia aporta a la oportunidad de reconocer los valores culturales desde la primera infancia, cuya intención es lograr disminuir situaciones de discriminación por pertenencia étnica.
Para el corte del primer trimestre se han contratado 8 sabedoras Sacabeñas, quienes se vincularon a la estrategia a partir del 01/02/2021.Se espera que en el segundo trimestre se haga la contratación de las y los sabedores que hacen falta para completar los 15.</t>
  </si>
  <si>
    <t>6 Sistema Distrital de Cuidado.</t>
  </si>
  <si>
    <t>7744: Generación de Oportunidades para el desarrollo integral de la Niñez y la Adolescencia de Bogotá</t>
  </si>
  <si>
    <t xml:space="preserve">Integración social </t>
  </si>
  <si>
    <t>Secretaría Distrital de Integración Social</t>
  </si>
  <si>
    <t xml:space="preserve">Subdirección para la Infancia </t>
  </si>
  <si>
    <t>Luis Hernando Parra Nope</t>
  </si>
  <si>
    <t>3279797 Ext: 12410</t>
  </si>
  <si>
    <t>lhparra@sdis.gov.co</t>
  </si>
  <si>
    <t>1.37</t>
  </si>
  <si>
    <t>Implementación de (2) jardines infantiles intercultural con énfasis en la pervivencia y recuperación cultural afrodescendiente. En concertación con la comisión consultiva afro delegada para el sector integración social.
2022: 1
2023: 1</t>
  </si>
  <si>
    <t>Jardines infantiles interculturales con énfasis en la pervivencia y recuperación cultural afrodescendiente</t>
  </si>
  <si>
    <t>Número de Jardines infantiles interculturales con énfasis en la pervivencia y recuperación cultural afrodescendiente
2022: 1
2023: 2
2024: 2</t>
  </si>
  <si>
    <t>No se reportan acciones durante esta vigencia ya que esta acción afirmativa se contempla para el año 2022.</t>
  </si>
  <si>
    <t>N.A.</t>
  </si>
  <si>
    <t>Luis Hernando Parra Nopo</t>
  </si>
  <si>
    <t>1.38</t>
  </si>
  <si>
    <t xml:space="preserve">Fortalecer y garantizar la implementación del enfoque diferencial étnico negro, afrodescendiente  y enfoque de género en el Plan de Acción de la Política Pública de Juventud, a través de 1 gestor o gestora territorial con pertenencia étnica afro.  </t>
  </si>
  <si>
    <t>Poblacional - diferencial; territorial</t>
  </si>
  <si>
    <t xml:space="preserve">Número de gestor afro con perfil profesional contratado </t>
  </si>
  <si>
    <t>Sumatoria de gestor afro con perfil profesional contratado</t>
  </si>
  <si>
    <t xml:space="preserve">Se incorporó gestor territorial con pertenencia étnica afro. </t>
  </si>
  <si>
    <t>17 Jóvenes con capacidades: Proyecto de vida para la ciudadanía, la innovación y el trabajo del siglo XXI</t>
  </si>
  <si>
    <t>7740: Generación Jóvenes con Derechos en Bogotá</t>
  </si>
  <si>
    <t xml:space="preserve">Subdirección para la Juventud </t>
  </si>
  <si>
    <t>Sergio Fernández</t>
  </si>
  <si>
    <t>sfernandezg@sdis.gov.co</t>
  </si>
  <si>
    <t>1.39</t>
  </si>
  <si>
    <t>Concertar, diseñar e implementar un protocolo para garantizar el cumplimiento del enfoque diferencial étnico en las Casas de Juventud,  desde las voces de la adolescencia y juventudes negras, afrodescendientes, con un enfoque intercultural y de pervivencia cultural.</t>
  </si>
  <si>
    <t>Porcentaje de avance de protocolo diseñado e implementado para garantizar el cumplimiento del enfoque diferencial étnico en las Casas de Juventud, desde las voces de la adolescencia y juventudes negras, afrodescendientes, con un enfoque intercultural y de pervivencia cultural.</t>
  </si>
  <si>
    <t>(Fases ejecutadas para el diseño del protocolo / Fases programadas)*100</t>
  </si>
  <si>
    <t>sin línea base</t>
  </si>
  <si>
    <t>En el marco de la resolución  509 del 21 de abril 2021 se incorpora en la actualización del servicio casas de juventud una línea desde el enfoque diferencial para concertar el cumplimiento del enfoque diferencial étnico en las Casas de Juventud,  desde las voces de la adolescencia y juventudes negras, afrodescendientes, con un enfoque intercultural y de pervivencia cultural. Con esta actualización se puede avanzar en la construcción del protocolo.</t>
  </si>
  <si>
    <t>La alternativa de solución es continuar con la concertación del plan de trabajo y desarrollarlo en los espacios consultivos.</t>
  </si>
  <si>
    <t>1.40</t>
  </si>
  <si>
    <t>Vincular al 100% de jóvenes negros y afrodescendientes por los servicios con cobertura y atención territorial enfocada en los servicios sociales y estrategias de la Subdirección para la Juventud, garantizando el cumplimiento del enfoque diferencial étnico.</t>
  </si>
  <si>
    <t>Porcentaje de jóvenes negros y afrocolombianos vinculados a servicios con cobertura y atención territorial</t>
  </si>
  <si>
    <t>(Número de jóvenes negros y afrocolombianos vinculados a servicios con cobertura y atención territorial/número jóvenes negros y afrocolombianos  programados ) X100</t>
  </si>
  <si>
    <t>77 jóvenes afrodescendientes atendidos para el trimestre, en el marco del servicio de casas de juventud, en el componente de prevención integral, prevención de violencias, prevención de consumos de spa, prevención en temas de salud mental y prevención de la paternidad y maternidad temprana, además en el componente de política publica de juventud</t>
  </si>
  <si>
    <t>3.9</t>
  </si>
  <si>
    <t xml:space="preserve">Adelantar las acciones para el desarrollo de capacidades y habilidades en el equipo de talento humano de la Subdirección para la Adultez, sobre el conocimiento e  implementación del enfoque diferencial étnico de las Comunidades Negras, Afrodescendientes,  en la atención de las personas habitantes de calle pertenecientes a estas comunidades en las Unidades Operativas.  </t>
  </si>
  <si>
    <t>Enfoque diferencial étnico</t>
  </si>
  <si>
    <t xml:space="preserve">Número de acciones para el desarrollo de capacidades y habilidades en el equipo de talento humano de la Subdirección para la Adultez sobre el conocimiento e  implementación del enfoque diferencial étnico de las Comunidades Afrodescendientes en la atención de las personas habitantes de calle pertenecientes a estas comunidades en las Unidades Operativas adelantadas.  </t>
  </si>
  <si>
    <t xml:space="preserve">Sumatoria de acciones para el desarrollo de capacidades y habilidades en el equipo de talento humano de la Subdirección para la Adultez sobre el conocimiento e  implementación del enfoque diferencial étnico de las Comunidades Afrodescendientes en la atención de las personas habitantes de calle pertenecientes a estas comunidades en las Unidades Operativas </t>
  </si>
  <si>
    <r>
      <t xml:space="preserve">Se realizó inicialmente un encuentro con los representantes de las comunidades Negras y Afrodescendientes, donde se presentaron las acciones afirmativas concertadas en el marco del artículo 66 de la Plan de Desarrollo Distrital y se acordó realizar una mesa de trabajo para construir la metodología y los temas de la cualificación. Por tal motivo,  el equipo técnico de la Subdirección para la Adultez, desarrollo una propuesta metodológica y conceptual para la cualificación al talento humano, la cual fue enviada al equipo diferencial de la Dirección Poblacional, quienes realizaron sugerencias orientadas a incluir los lineamientos distritales para la aplicación del enfoque diferencial. Se realizaron los ajustes solicitados para ser socializados y concertados posteriormente con los representantes de las comunidades Negras y Afrodescendientes en la mesa técnica.  </t>
    </r>
    <r>
      <rPr>
        <b/>
        <sz val="12"/>
        <color rgb="FF000000"/>
        <rFont val="Arial"/>
        <family val="2"/>
      </rPr>
      <t xml:space="preserve">Anexo 1 -  Acta y asistencia reunión 13 de enero, Anexo 2- Metodología cualificación población comunidades Negras y Afrodescendientes, Raizales y Palenqueras. </t>
    </r>
  </si>
  <si>
    <t xml:space="preserve">No se presento ninguna dificultad en el desarrollo de la propuesta metodológica. </t>
  </si>
  <si>
    <t>3 Movilidad Social Integral</t>
  </si>
  <si>
    <t>Proyecto 7757 - Implementación de estrategias y servicios integrales para el abordaje del fenómeno de habitabilidad en calle en Bogotá</t>
  </si>
  <si>
    <t>Integración Social</t>
  </si>
  <si>
    <t>Subdirección para la Adultez</t>
  </si>
  <si>
    <t>Daniel Mora Ávila Miguel Alberto González</t>
  </si>
  <si>
    <t>3279797 ext. 65000</t>
  </si>
  <si>
    <t>dmoraa@sdis.gov.co mgonzaleza@sdis.gov.co</t>
  </si>
  <si>
    <t>1.41</t>
  </si>
  <si>
    <t>Realizar un documento de análisis que dé cuenta de la condición y situación de las Comunidades Negras, Afrodescendientes, habitantes de calle para la adecuación y adaptación de los servicios sociales.</t>
  </si>
  <si>
    <t>Porcentaje del documento de análisis que dé cuenta de la condición y situación de las Comunidades Negras y Afrodescendientes habitantes de calle,  para la adecuación y adaptación de los servicios sociales.</t>
  </si>
  <si>
    <t>Porcentaje de entrega del avance en el  documento de  análisis /porcentaje de avance programado en la vigencia * 100</t>
  </si>
  <si>
    <r>
      <t xml:space="preserve">Se realizó inicialmente un encuentro con los representantes de las comunidades Negras y Afrodescendientes, donde se presentaron las acciones afirmativas concertadas en el marco del artículo 66 de la Plan de Desarrollo Distrital y se concertaron las preguntas base para comenzar la fase de Construcción de la propuesta y esquema del documento de caracterización. Posteriormente, el equipo técnico de la Subdirección para la Adultez elaboró una propuesta de diseño de la metodología a implementar y los instrumentos de recolección de información con las diferentes variables y características necesarias para dar cuenta de la condición y situación de la población Negra y Afrodescendiente habitante de calle. </t>
    </r>
    <r>
      <rPr>
        <b/>
        <sz val="12"/>
        <color rgb="FF000000"/>
        <rFont val="Arial"/>
        <family val="2"/>
      </rPr>
      <t>Anexo 1 - Acta del 13 de enero, Anexo 3 - Documento avance de la metodología.</t>
    </r>
  </si>
  <si>
    <t>1.42</t>
  </si>
  <si>
    <t>Implementar la perspectiva intercultural en todas las localidades en el marco de las redes de Cuidado Comunitario con el pueblo Afrocolombiano, desde el enfoque diferencial, territorial y de género</t>
  </si>
  <si>
    <t xml:space="preserve">Enfoque Diferencial étnico </t>
  </si>
  <si>
    <t>Porcentaje de Localidades con Redes de Cuidado Dinamizadas en la ciudad con inclusión de población mayor afrodescendiente</t>
  </si>
  <si>
    <t>(No. Localidades con Redes Dinamizadas que incluyan población afrodescendiente / No. Localidades con Población afrodescendiente Identificada) * 100</t>
  </si>
  <si>
    <t>Durante el primer trimestre de 2021 no se cuenta con un porcentaje de avance para las localidades con redes de cuidado dinamizadas con la comunidad Afro, debido a que en durante este periodo se han realizado sesiones para ajustar el plan de trabajo. Por lo anterior, se espera que en el segundo trimestre se logre avanzar con este indicador al tener un plan de trabajo acorde a las necesidades planteadas por la consultiva. Adicionalmente, se recalca que el equipo de redes realizó contacto inicial con la consultiva Afro, enviando vía correo electrónico la presentación de la Estrategia de Redes de Cuidado Comunitario</t>
  </si>
  <si>
    <t>7770 Compromiso con el envejecimiento activo y una Bogotá cuidadora e incluyente</t>
  </si>
  <si>
    <t>Subdirección para la Vejez</t>
  </si>
  <si>
    <t>Sonia Giselle Tovar Jiménez</t>
  </si>
  <si>
    <t>3279797 Ext. 66000</t>
  </si>
  <si>
    <t>stovar@sdis.gov.co</t>
  </si>
  <si>
    <t>1.43</t>
  </si>
  <si>
    <t>Implementar el enfoque diferencial étnico negro, afrodescendiente, de género y territorial con el fin de fortalecer la política pública de vejez y envejecimiento y mejorar la prestación de los servicios sociales</t>
  </si>
  <si>
    <t>Diferencial étnico</t>
  </si>
  <si>
    <t xml:space="preserve">Porcentaje de avance del Protocolo para la implementación de acciones diferenciales desde el enfoque étnico para personas mayores </t>
  </si>
  <si>
    <t xml:space="preserve"> Número de fases del protocolo para la implementación de acciones diferenciales desde el enfoque étnico para personas mayores elaboradas/Número de fases del protocolo para la implementación de acciones diferenciales desde el enfoque étnico para personas mayores programadas*100</t>
  </si>
  <si>
    <t xml:space="preserve">Se realizó contacto inicial con la consultiva Afro
Se realizó una presentación con algunas actividades propuestas, no obstante estas no fueron avaladas por la consultiva
</t>
  </si>
  <si>
    <t>En las tres sesiones convocadas por la Subdirección para la Vejez cuyo objetivo fue el acordar un plan de trabajo conjunto para el cumplimiento de las acciones afirmativas, la consultiva afro expresó su inconformidad con relación a la claridad frente a los recursos y la inclusión de personas afro en el diseño e implementación de protocolos. Ante esta reiterativa situación se le comunica a la Dirección Poblacional y a la Subdirección de Asuntos Étnicos y se esta a la espera de una reunión formal para definir cual será la postura como entidad.
De acuerdo a lo avanzado se plantea acordar un plan de trabajo de manera conjunta para el cumplimiento de las acciones afirmativas</t>
  </si>
  <si>
    <t>7770 Compromiso con el envejecimiento activo y una Bogotá cuidadora e incluyente.</t>
  </si>
  <si>
    <t xml:space="preserve">Subdirección para la vejez </t>
  </si>
  <si>
    <t>1.44</t>
  </si>
  <si>
    <t xml:space="preserve">Diseñar e implementar un protocolo para la atención de la persona mayor perteneciente a comunidades negras, afrodescendientes   desde  el enfoque diferencial étnico, de género y territorial en los servicios sociales de la Subdirección para la Vejez, bajo el indicador: Número de Personas mayores del pueblo Afrodescendiente vinculados al servicio social Centro Dia </t>
  </si>
  <si>
    <t>Porcentaje de Personas mayores del pueblo Afrodescendiente vinculados al servicio social Centro Dia</t>
  </si>
  <si>
    <t>(No. de personas mayores afrodescendientes participantes del servicio Centros Día / No. Cupos disponibles en Centros Día para personas mayores afrodescendientes que cumplan con criterios de ingreso) *100</t>
  </si>
  <si>
    <t>41 personas mayores afrodescendientes
(diciembre de 2019)</t>
  </si>
  <si>
    <t>Se realizó contacto inicial con la consultiva Afro
Se realizó la convocatoria para tres mesas de trabajo y la presentación con algunas actividades propuestas las cuales al principio fueron avaladas parcialmente, no obstante, la consultiva manifestó desacuerdo al no conocer los presupuestos para el cumplimiento y la inclusión de personas afro en el diseño e implementación de protocolos de atención
Se cuenta con una atención a 40 personas mayores de las comunidades negras y afrocolombianas en el servicio social Centro Día. Se hace la claridad que la meta es a demanda, por lo tanto se reporta un avance de la meta física del 100%</t>
  </si>
  <si>
    <t>1.45</t>
  </si>
  <si>
    <t xml:space="preserve">Diseñar e Implementar una estrategia para la prevención y atención de las violencias de género desde el enfoque diferencial étnico, negro, afrodescendiente </t>
  </si>
  <si>
    <t>Igualdad de género</t>
  </si>
  <si>
    <t>Diferencial; de género</t>
  </si>
  <si>
    <t xml:space="preserve">Porcentaje de avance del diseño e implementación del documento de  la Estrategia con enfoque diferencial étnico, negro, afrodescendiente </t>
  </si>
  <si>
    <t>Número de fases  del diseño e implementación del documento de  la Estrategia con enfoque diferencial étnico, negro, afrodescendiente elaboradas / Número de fases del diseño e implementación del documento de la Estrategia con enfoque diferencial étnico, negro, afrodescendiente programadas *100</t>
  </si>
  <si>
    <t xml:space="preserve">Concertación de la acción a adelantar con las familias Afro y Negra en cuanto a la prevención y atención de las violencias que las afectan. </t>
  </si>
  <si>
    <t>El avance del 20% en la actividades se proyecta de la siguiente manera. Primer trimestre 5% correspondiente a la socialización de los contenidos en prevención de violencias de género, la recopilación de propuestas previas de representantes afro y negras en prevención de violencias de género, la formulación de categorías de los contenidos de prevención de violencias de género. El segundo trimestre  corresponderá al  5% con la aprobación de categorías de los contenidos de prevención de violencias de género
Formulación de contenidos de dos de las cinco categorías. En el tercer trimestre con el 5% se formulan  contenidos de dos de las cinco categorías previstas; y en el cuarto trimestre, con el último 5% se prevé la formulación de contenidos de la última categoría y el ajuste de todos los contenidos que componen la estrategia.</t>
  </si>
  <si>
    <t>Fortalecer la articulación de la SDIS a su interior, en la implementación de las diferentes acciones diferenciales de sus dependencias con el apoyo técnico de los referentes étnicos.</t>
  </si>
  <si>
    <t>7752 "Contribución a la protección de los derechos de las familias, especialmente de sus integrantes "</t>
  </si>
  <si>
    <t xml:space="preserve">Subdirección para las Familias </t>
  </si>
  <si>
    <t>Omaira Orduz
Ana Martínez</t>
  </si>
  <si>
    <t>3134881467
3125672922</t>
  </si>
  <si>
    <t>rorduz@sdis.gov.co
almartinezg@sdis.gov.co</t>
  </si>
  <si>
    <t>1.46</t>
  </si>
  <si>
    <t>Fortalecer la política pública de y para las familias, en el marco de su plan de acción con el fin de implementar el enfoque diferencial étnico negro, afrodescendiente y enfoque de género.</t>
  </si>
  <si>
    <t>Paz, justicia e instituciones sólidas</t>
  </si>
  <si>
    <t>Porcentaje de acciones  de la PPPF implementadas con enfoque diferencial étnico negro, afrodescendiente y enfoque de género.</t>
  </si>
  <si>
    <t xml:space="preserve">(Sumatoria de acciones de la PPPF implementadas con enfoque diferencial étnico negro, afrodescendiente y enfoque de género / Total de acciones de implementación de la PPPF )*100 </t>
  </si>
  <si>
    <t>Concertación de la acción de inclusión den enfoque diferencial Afro en el plan de acción de implementación de la PPPF</t>
  </si>
  <si>
    <t>8,75%</t>
  </si>
  <si>
    <t>En el marco de la actualización del plan de acción  (2021- 2025) de la Política Pública para las Familias (2011- 2025) se realizó la concertación del producto con ls representantes líderes de las NAR  en instancias de participación local: "Participación de las organizaciones de base NAR en los comités locales de la Política Pública para las Familias"
Con corte a marzo 31, 4 localidades reportan participación de negritudes y afros: Puente Aranda, Rafael Uribe, Bosa y Suba lo que equivale al 8,75% de lo programado para el primer trimestre de la vigencia 2021. Es de destacar la implementación de este producto mientras es adoptado de manera oficial el CONPES de la Política Pública para las Familias</t>
  </si>
  <si>
    <t>Omaira Orduz
Nohora Sarmiento</t>
  </si>
  <si>
    <t>3134881467
3214818323</t>
  </si>
  <si>
    <t>rorduz@sdis.gov.co
nsarmiento@sdis.gov.co</t>
  </si>
  <si>
    <t>1.47</t>
  </si>
  <si>
    <t xml:space="preserve">Incrementar progresivamente desde 2021 la inclusión socio laboral de cuatro personas de los sectores LGBTI con pertenencia étnica negra afrodescendiente, una por año desde Subdirección para asuntos LGBTI durante el cuatrienio, concertada con los delegados y delegadas de la comisión consultiva distrital para el sector integración social. </t>
  </si>
  <si>
    <t>Enfoque poblacional diferencial</t>
  </si>
  <si>
    <t xml:space="preserve"> Personas de los sectores LGBTI con pertenencia étnica negra afrodescendiente contratadas de manera concertada</t>
  </si>
  <si>
    <t>Número de personas e los sectores LGBTI con pertenencia étnica negra afrodescendiente contratadas de manera concertada</t>
  </si>
  <si>
    <t>No hay línea base</t>
  </si>
  <si>
    <t>La Subdirección para Asuntos LGBTI recepción con el aval de La Comisión Delegada para la Secretaría de Integración Social de la Consultiva Distrital Afro, tres hojas de vida de distintos perfiles que la Subdirección para Asuntos LGBTI se encuentra en proceso de evaluación para determinar la persona a contratar de acuerdo a las necesidades de esta Subdirección.</t>
  </si>
  <si>
    <t>Proyecto 7756 "Compromiso por la diversidad en Bogotá"</t>
  </si>
  <si>
    <t>Subdirección para Asuntos LGBTI</t>
  </si>
  <si>
    <t>Juan Andrés Moreno Lozano</t>
  </si>
  <si>
    <t>3 27 97 97</t>
  </si>
  <si>
    <t>jmorenol@sdis.gov.co</t>
  </si>
  <si>
    <t>1.48</t>
  </si>
  <si>
    <t>Formulación, implementación y seguimiento de una estrategia para Contribuir al mejoramiento de la calidad de vida , bienestar social y participación, desarrollo de capacidades, inclusión social y transformación sociocultural que disminuyan las violencias en contra de las personas AFRO-LGBTI</t>
  </si>
  <si>
    <t>Porcentaje de avance para la Formulación, implementación y seguimiento de una estrategia para Contribuir al mejoramiento de la calidad de vida , bienestar social y participación, desarrollo de capacidades, inclusión social y transformación sociocultural que disminuyan las violencias en contra de las personas AFRO-LGBTI</t>
  </si>
  <si>
    <t>Número de fases de  avance de la Estrategia desarrolladas / Número de fases de avance de la Estrategia programadas *100</t>
  </si>
  <si>
    <t>Se ha avanzado en la construcción de la Estrategia para la Inclusión Social de las Personas que hacen parte de los sectores sociales de lesbianas, gays, bisexuales, transgeneristas e intersexuales y con otras identidades de género, expresiones de la identidad de género y orientaciones sexual con pertenencia étnica Afro en el Distrito Capital.</t>
  </si>
  <si>
    <t xml:space="preserve">Como dificultad tenemos que la Comisión de la Consultiva Afro Distrital delegada para la Secretaría Distrital de Integración Social, hasta el momento no ha logrado cumplir con el compromiso suscrito el 12 de Enero de 2021 en perspectiva de contactar a personas que hagan parte de los sectores sociales LGBTI con pertenencia étnica Afro para retroalimentar de manera asertiva la propuesta de estrategia presentada por la Subdirección para Asuntos LGBTI  para la inclusión social de las personas que hacen parte de los sectores sociales de lesbianas, gays, bisexuales, transgeneristas, intersexuales y con otras identidades de género, expresiones de la identidad de género y orientaciones sexuales con pertenencia étnica afro en el distrito capital.
La Comisión de la Consultiva Afro Distrital delegada para la Secretaría Distrital de Integración Social reconoce que no hay presencia de la personas AFRO-LGBTI que hagan parte de las consultivas distrital ni local.
</t>
  </si>
  <si>
    <t>1.49</t>
  </si>
  <si>
    <t>Beneficiar con la estrategia de acompañamiento a hogares de comunidades negras y afrocolombianas en condiciones de pobreza histórica, pobreza oculta y emergente a causa del COVID-19, según los criterios definidos para la estrategia.</t>
  </si>
  <si>
    <t>Fin de la pobreza</t>
  </si>
  <si>
    <t>Territorial, diferencial-poblacional y de género</t>
  </si>
  <si>
    <t>% de hogares de comunidades negras y afrocolombianas en condiciones de pobreza histórica, pobreza oculta y emergente a causa del COVID-19 acompañados a través de la estrategia</t>
  </si>
  <si>
    <t>(# de hogares de comunidades negras y afrocolombianas beneficiarios de la estrategia) / (# de hogares de comunidades negras y afrocolombianas de Bogotá identificados que cumplen los criterios de ingreso al servicio de acompañamiento familiar de la estrategia) * 100</t>
  </si>
  <si>
    <t>No existe</t>
  </si>
  <si>
    <t xml:space="preserve">Para las acciones afirmativas Artículo 66 - Afro se proyecta la atención a partir de junio  2021.  En el primer trimestre (enero - marzo) del año 2021 se presenta el siguiente avance cualitativo: Elaboración de un instrumento de captura de información de alertas en los hogares que incluye preguntas de enfoque diferencial y sus categorías, incluido el enfoque diferencial étnico, así como sobre condiciones educativas, salud, empleo, seguridad, participación y exposición a riesgos sociales. </t>
  </si>
  <si>
    <t>3 Movilidad social integral</t>
  </si>
  <si>
    <t>7768: Implementación de una estrategia de acompañamiento a hogares con mayor pobreza evidente y oculta de Bogotá</t>
  </si>
  <si>
    <t>Dirección Territorial</t>
  </si>
  <si>
    <t>Miguel Ángel Barriga Talero
Irina Flórez Ruiz</t>
  </si>
  <si>
    <t>3134338407
3138943606</t>
  </si>
  <si>
    <t>mbarriga@sdis.gov.co
iflorez@sdis.gov.co</t>
  </si>
  <si>
    <t>1.50</t>
  </si>
  <si>
    <t>Incluir criterios y variables de identificación, caracterización y priorización desde el enfoque diferencial afro, que complementen los criterios técnicos y metodológicos de la estrategia.</t>
  </si>
  <si>
    <t xml:space="preserve">Porcentaje de avance del documento con criterios y variables de identificación,  caracterización y priorización desde el enfoque diferencial afro, que complementen los criterios técnicos y metodológicos de la estrategia. </t>
  </si>
  <si>
    <t>Avance del documento de criterios y variables de identificación, caracterización y priorización con enfoque diferencial afro / avance programado del documento de criterios y variables de identificación, caracterización y priorización con enfoque diferencial étnico afro *100</t>
  </si>
  <si>
    <t>En la vigencia 2020 se da cumplimiento a la meta con la celebración del contrato 11754 del 2020, por valor de $25.840.000. Este contrato tuvo inicio el 02/09/2020, por un plazo de 5 meses, por lo cual finalizó el 1 de febrero del 2021. El profesional vinculado a través de este contrato se dedicó desde el mes de octubre del 2020 al avance en la acción afirmativa, avanzando en la elaboración de criterios técnicos de ingreso y priorización de hogares étnicos en pobreza y riesgo de pobreza, correspondiente a lo proyectado para el avance del 30% en la elaboración del documento de criterios. NOTA: 1). El presupuesto inicialmente proyectado preveía un profesional con honorarios mensuales de 3.548.700 para la realización del documento. Sin embargo, se contrató un profesional con un mejor perfil, con honorarios mensuales de 5.168.000. Por ello el presupuesto realmente asignado es mayor a lo inicialmente proyectado.</t>
  </si>
  <si>
    <t>Durante el primer trimestre del año se ha logrado realizar:
1). Avance acumulado del 65% del documento de criterios y variables de identificación y priorización con enfoque diferencial étnico afro (30% en 2020, más 35% en 2021). En el primer trimestre 2021 se integra un criterio para el especial ingreso y permanencia de hogares integrados por personas con pertenencia étnica, que residan en territorios de la ciudad de Bogotá diferentes a los territorios priorizados por el servicio social “Tropa Social a tu Hogar”, que se encuentren en alto grado de vulnerabilidad y fragilidad social, y que de acuerdo con sus características cumplan los criterios de ingreso dispuestos por el servicio social en el marco de los acuerdos generados en las acciones afirmativas.
En el momento de contar con la aprobación del servicio social, se dará inició a los procesos de identificación, validación de condiciones y revisión de los criterios de ingreso en la modalidad de acompañamiento a hogares en pobreza evidente.
2). Perfeccionamiento de los lineamientos técnicos y operativos del modelo de atención familiar y comunitario con la realización de mesas de diálogo con líderes del pueblo Afro.
3). En la vigencia 2021 se avanza en el cumplimiento de la meta con la celebración del contrato 11754 del 2020, por valor de $25,840,000, y unos honorarios mensuales de 5.168.000. Este contrato tuvo inicio el 02/09/2020, por un plazo de 5 meses, por lo cual finalizó el 2 de febrero del 2021. En el  primer trimestre del año 2021, con cargo al contrato 11754, se ejecutó un presupuesto en enero: $5,168,000; febrero: $5,168,000. Para la terminación del documento, se realizó un nuevo contrato numero 536 con la apropiación presupuestal del 2021, con fecha de inicio 05/03/2021, con un plazo de 11  meses, por tanto la fecha fin es 04/02/2022, por valor total de $64,920.900.
NOTA: 1) La ejecución del  contrato  11754 en el 2021 se realiza con la reserva presupuestal del 2020, hasta la fecha de finalización.
NOTA 2) El primer pago al contrato 536 se realizará en abril de 2021.</t>
  </si>
  <si>
    <t xml:space="preserve">En el trimestre se adelantan las acciones previstas en el avance de la acción afirmativa con las comunidades negras y afro. </t>
  </si>
  <si>
    <t>1.51</t>
  </si>
  <si>
    <t xml:space="preserve">Vincular un profesional misional y 2 gestores comunitarios de las comunidades negras afrocolombianas en la Dirección Territorial, avaladas por los delegados y delegadas por la comisión consultiva para el sector integración social. </t>
  </si>
  <si>
    <t>Territorial, diferencial-poblacional</t>
  </si>
  <si>
    <t>Personas de comunidades negras y afrocolombianas contratadas en la Dirección Territorial</t>
  </si>
  <si>
    <t># personas de comunidades negras y afrocolombianas contratadas en la Dirección Territorial</t>
  </si>
  <si>
    <r>
      <t xml:space="preserve">El avance en el cumplimiento de la meta en 2021 corresponde al referente afro contratado a partir de la vigencia 2020 en el proyecto 7749 de la DT bajo el contrato 14206 - 2020 con fecha de inicio 22/12/20, con un plazo de 5  meses, por tanto la fecha fin es 21/05/21, por valor total de $22.280.000. 
</t>
    </r>
    <r>
      <rPr>
        <b/>
        <sz val="12"/>
        <color rgb="FF000000"/>
        <rFont val="Arial"/>
        <family val="2"/>
      </rPr>
      <t xml:space="preserve">NOTAS: 1). </t>
    </r>
    <r>
      <rPr>
        <sz val="12"/>
        <color rgb="FF000000"/>
        <rFont val="Arial"/>
        <family val="2"/>
      </rPr>
      <t>Los recursos se presupuestaron en 2020 y se reservaron para pago y ejecución física 2021.</t>
    </r>
    <r>
      <rPr>
        <b/>
        <sz val="12"/>
        <color rgb="FF000000"/>
        <rFont val="Arial"/>
        <family val="2"/>
      </rPr>
      <t xml:space="preserve"> 2)</t>
    </r>
    <r>
      <rPr>
        <sz val="12"/>
        <color rgb="FF000000"/>
        <rFont val="Arial"/>
        <family val="2"/>
      </rPr>
      <t xml:space="preserve">. Para el cálculo de la ejecución financiera se toma el valor presupuestado en 2021. Sin embargo se aclara que lo ejecutado corresponde a la apropiación presupuestal de la vigencia fiscal 2020. </t>
    </r>
    <r>
      <rPr>
        <b/>
        <sz val="12"/>
        <color rgb="FF000000"/>
        <rFont val="Arial"/>
        <family val="2"/>
      </rPr>
      <t>3).</t>
    </r>
    <r>
      <rPr>
        <sz val="12"/>
        <color rgb="FF000000"/>
        <rFont val="Arial"/>
        <family val="2"/>
      </rPr>
      <t xml:space="preserve"> Para 2021 hay un presupuesto programado por valor de $76.110.000, que se proyecta ejecutar a partir del segundo trimestre.</t>
    </r>
    <r>
      <rPr>
        <b/>
        <sz val="12"/>
        <color rgb="FF000000"/>
        <rFont val="Arial"/>
        <family val="2"/>
      </rPr>
      <t xml:space="preserve"> 4). </t>
    </r>
    <r>
      <rPr>
        <sz val="12"/>
        <color rgb="FF000000"/>
        <rFont val="Arial"/>
        <family val="2"/>
      </rPr>
      <t>El proceso contractual de los dos bachilleres agentes etnocomunitarios (que comprende la implementación de una metodología para la selección desde el enfoque diferencial étnico, con la participación activa de los representantes de la Comisión Consultiva Distrital Afro) inició en febrero de 2021, con números de proceso 273079 y 273088.</t>
    </r>
  </si>
  <si>
    <t>1. A nivel interno armonización del plan de desarrollo.
2. Cambio sistema de información presupuestal a nivel Distrital.
3. Entrega completa y oportuna de los documentos requeridos para la contratación.</t>
  </si>
  <si>
    <t>Varios programas</t>
  </si>
  <si>
    <t>Varias metas (15,63,545)</t>
  </si>
  <si>
    <t>Varios proyectos (7768, 7749, 7735)</t>
  </si>
  <si>
    <t>0.1</t>
  </si>
  <si>
    <t xml:space="preserve">Incorporar en los anexos técnicos el enfoque diferencial étnico afro, para que en el proceso de contratación se de el criterio de inclusión de una organización Afro reconocida por el Ministerio del Interior para regular la estructuración y la entrega de las canastas afro, en concertación con la comisión consultiva distrital para el sector integración social. </t>
  </si>
  <si>
    <t>Hambre cero</t>
  </si>
  <si>
    <t>Derechos Humanos, Enfoque Diferencial</t>
  </si>
  <si>
    <t xml:space="preserve">Porcentaje de Anexos técnicos modificados con enfoque diferencial étnico afro </t>
  </si>
  <si>
    <t>Número de Anexos técnicos con enfoque diferencial étnico afro modificados/ Número de anexos técnicos con enfoque diferencial étnico afro programados *100</t>
  </si>
  <si>
    <t xml:space="preserve">De acuerdo al reporte del primer trimestre del 2021 se han desarrollado alrededor de 13 mesas de trabajo con las consultivas distritales y locales afro en lo relacionado a los servicios del proyecto 7745 de la Dirección de Nutrición y abastecimiento modalidades de canasta básica afro, para trabajar lo relacionado a la formulación de anexo técnico y minutas con enfoque diferencial afro. Con corte a 30/03/2021 se han atendido 4465 personas afro con apoyo alimentarios, 2812 mujeres y 1653 hombres. </t>
  </si>
  <si>
    <t xml:space="preserve">Se han adelantado mesas de trabajo con la población Afro, para empezar a coordinar encuentros para la verificación de anexos técnicos para la entrega de canasta para las familias afro; en la actualidad no se cuenta con contrato para esta modalidad, pero las familias están siendo atendida con la entrega de bonos canjeables mientras surge el proceso de contratación de canastas afro. </t>
  </si>
  <si>
    <t>7745 Compromiso por una alimentación integral en Bogotá.</t>
  </si>
  <si>
    <t>Dirección de Nutrición y Abastecimiento</t>
  </si>
  <si>
    <t xml:space="preserve">Boris Alexander Flomin de Leon 
Sandra Milena Yopasa
</t>
  </si>
  <si>
    <t>3279797 ext. 70000</t>
  </si>
  <si>
    <t>bflomin@sdis.gov.co
syopasa@sdis.gov.co</t>
  </si>
  <si>
    <t>0.2</t>
  </si>
  <si>
    <t>Incluir minutas con enfoque diferencial negro afrocolombiano, para que todas las personas que acuden al comedor accedan a la gastronomía propia.  De igual manera incluir dentro de los criterios posibilidades preferentes a las organizaciones sociales que integren en el equipo que opera el comedor personas negras afrocolombianas</t>
  </si>
  <si>
    <t xml:space="preserve">Porcentaje de Minutas con enfoque diferencial afrocolombiano incluido </t>
  </si>
  <si>
    <t>N° de minutas con enfoque diferencial afrocolombiano incluido/Número de minutas programadas para la inclusión del enfoque diferencial afrocolombiano *100</t>
  </si>
  <si>
    <t xml:space="preserve">De acuerdo al reporte del primer trimestre del 2021 se han desarrollado alrededor de 13 mesas de trabajo con las consultivas distritales y locales afro en lo relacionado a los servicios del proyecto 7745 de la Dirección de Nutrición y abastecimiento, modalidades a canasta básica afro, para empezar a trabajar lo relacionado a la formulación de anexo técnico y minutas con enfoque diferencial afro. </t>
  </si>
  <si>
    <t xml:space="preserve">Se han adelantado mesas de trabajo con la población Afro, para empezar a coordinar encuentros para la verificación de fichas técnicas de los alimentos que componen la canasta para las familias afro, en la actualidad no se cuenta con contrato para esta modalidad, pero las familias están siendo atendida con la entrega de bonos canjeables mientras surge el proceso de contratación de canastas. </t>
  </si>
  <si>
    <t>Boris Alexander Flomin de Leon
Sandra Milena Yopasa</t>
  </si>
  <si>
    <t>0.3</t>
  </si>
  <si>
    <t>Beneficiar el 100% de las personas programadas en los apoyos de complementación alimentaria con enfoque diferencial afrodescendientes de conformidad con sus usos y costumbres</t>
  </si>
  <si>
    <t>Porcentaje de personas afrocolombianas atendidas con  Bonos y Canastas del proyecto 7745</t>
  </si>
  <si>
    <t>No de personas afrocolombianas atendidas con bonos y canastas/No de personas afrocolombianas programadas para ser atendidas con bonos y canastas * 100</t>
  </si>
  <si>
    <t xml:space="preserve">374 personas atendidas en 2019 con bonos del proyecto
3567 personas atendidas con canastas en el 2019
</t>
  </si>
  <si>
    <t xml:space="preserve">Con corte a 31/03/2021 se han atendido 3778 hogares desde la Canasta Básica Afro y 320 hogares afro desde los Bonos Bogotá Te Nutre, esto es, 2494 mujeres y 1614 hombres. </t>
  </si>
  <si>
    <t xml:space="preserve">En los meses de enero y febrero se realizó la entrega de canasta básica con normalidad. No obstante, dadas las condiciones del proyecto, en el mes de marzo no se cuenta con el proceso de entrega de canasta básica para las familias afro, mas sin embrago en aras de aportar nutricionalmente a las familias, se esta realizando entrega de bono canjeable por alimentos a estas familias beneficiarias de la modalidad. </t>
  </si>
  <si>
    <t>Boris Alexander Flomin de León
Sandra Milena Yopasa</t>
  </si>
  <si>
    <t>0.4</t>
  </si>
  <si>
    <t>Priorizar la vinculación del 100% de jóvenes negros, afrodescendientes que hagan parte del modelo pedagógico del IDIPRON, que cumplan con el perfil requerido por el convenio a las estrategias de generación de oportunidades para su desarrollo socioeconómico, en la medida en que los convenios se encuentren activos.</t>
  </si>
  <si>
    <t>Poblacional - diferencial</t>
  </si>
  <si>
    <t>Porcentaje de vinculación de jóvenes negros afrodescendientes a los convenios Activos gestionados por IDIPRON</t>
  </si>
  <si>
    <t>((Número de jóvenes negros afrodescendientes del Idipron vinculados a convenios)/(Total de jóvenes negros afrodescendientes atendidos por el Idipron))*100</t>
  </si>
  <si>
    <t>126 Jóvenes negros afrodescendientes vinculados a convenios en el año 2019</t>
  </si>
  <si>
    <t xml:space="preserve">Se vincularon 105 en el segundo semestre jóvenes afro a los convenios, dada la priorización realizada en el marco de la concertación de esta acción afirmativa. </t>
  </si>
  <si>
    <t>A lo largo del primer trimestre se han vinculado 24 personas afro a los estímulos monetarios por medio de los convenios de empleabilidad. Las personas vinculadas se encuentran tanto en la modalidad de internado, como de externado.</t>
  </si>
  <si>
    <t xml:space="preserve">Si bien los convenios se han mantenido, debido a la emergencia sanitaria ocasionada por el Covid-19, la oferta de los mismos ha disminuido. En la actualidad estanos proyectando otros convenios que se espera entren en vigencia en el transcurso del año y que nos permitan avanzar en la implementación de esta acción afirmativa. </t>
  </si>
  <si>
    <t>7726 Desarrollo Capacidades y Ampliación de Oportunidades de Jóvenes para su Inclusión Social y Productiva Bogotá</t>
  </si>
  <si>
    <t>IDIPRON</t>
  </si>
  <si>
    <t xml:space="preserve">Fabián Andrés Correa Álvarez
Karen Sarmiento Martínez
</t>
  </si>
  <si>
    <t xml:space="preserve">3223074510
3118551051
</t>
  </si>
  <si>
    <t>fabian.correa@idipron.gov.co
karen.sarmiento@idipron.gov.co</t>
  </si>
  <si>
    <t>1.52</t>
  </si>
  <si>
    <t>Subsidios y transferencia para la equidad</t>
  </si>
  <si>
    <t>Desarrollar la caracterización y acompañar la solicitud del beneficio, partiendo de la información recopilada por la Secretaría Distrital de Gobierno y la comunidad, y teniendo en cuenta las características específicas de la comunidad Negra y Afrocolombiana que dificultan el acceso a los beneficios establecidos tal y como están. Incluir el enfoque diferencial para minorías étnicas en los procesos y proyectos que está llevando a cabo la SDM sobre el tema de tarifas y acceso, de manera que estas características específicas se tengan en cuenta al momento de diseñar una política tarifaria más incluyente.</t>
  </si>
  <si>
    <t>Porcentaje de la población afro que sea caracterizada como vulnerable y potencial usuaria del beneficio para personas con menor capacidad de pago con acceso a dicho beneficio.</t>
  </si>
  <si>
    <t>(Número de personas con beneficio para personas con menor capacidad de pago/Número de personas afro caracterizadas como potenciales beneficiarias) *100</t>
  </si>
  <si>
    <t xml:space="preserve"> Se concluyó en dic. de 2020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concluyó en dic. de 2020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realizaron cruces entre el Censo de población 2018 y la Encuesta de Movilidad de Bogotá 2019 para caracterizar los patrones de movilidad de la población negra y afrocolombiana.</t>
  </si>
  <si>
    <t>1: Subsidios y transferencias para la equidad</t>
  </si>
  <si>
    <t>6: Reducir el gasto en transporte público de los hogares de mayor vulnerabilidad económica, con enfoque poblacional, diferencial y de género, para que represente el 15% de sus ingresos.</t>
  </si>
  <si>
    <t>7596: Desarrollo de Lineamientos estratégicos e insumos con enfoques diferenciales para mejorar la movilidad en Bogotá</t>
  </si>
  <si>
    <t xml:space="preserve">Movilidad </t>
  </si>
  <si>
    <t>SDM</t>
  </si>
  <si>
    <t>Dirección de Inteligencia para la Movilidad</t>
  </si>
  <si>
    <t>Lina Quiñones</t>
  </si>
  <si>
    <t>lmquinones@movilidadbogota.gov.co</t>
  </si>
  <si>
    <t>3.10</t>
  </si>
  <si>
    <t>Movilidad segura, sostenible y accesible.</t>
  </si>
  <si>
    <t>Desarrollar  el proceso de participación entidades y comunidad por medio de una mesa técnica que se desarrollará durante el cuatrienio para identificar las necesidades de la comunidad y dar trato al interior de cada entidad en la identificación de las necesidades que se identifiquen.</t>
  </si>
  <si>
    <t>Número de reuniones  en el marco de la mesa técnica realizadas</t>
  </si>
  <si>
    <t>Sumatoria del número de reuniones realizadas</t>
  </si>
  <si>
    <t>Se realiza la primera mesa interinstitucional Secretaria Distrital de Educación – Secretaria Distrital de Movilidad en donde se define Consolidar y reforzar el programa de movilidad Niñas y Niños primero con el fin de aumentar el número de beneficiarios y facilitar el acceso a la educación de niñas, niños y adolescentes</t>
  </si>
  <si>
    <t>49: Movilidad segura, sostenible y accesible</t>
  </si>
  <si>
    <t>379: Consolidar y reforzar el programa de movilidad Niñas y Niños primero con el fin de aumentar el número de beneficiados y facilitar el acceso a la educación de niñas, niños y adolescentes</t>
  </si>
  <si>
    <t>7576:  Consolidación del programa niñas y niños primero para mejorar las experiencias de viaje de la población estudiantil en Bogotá</t>
  </si>
  <si>
    <t>Subdirección de Gestión en vía</t>
  </si>
  <si>
    <t xml:space="preserve">Sergio Tovar                                                                          Cristian Medina                                                                                Luisa Rubio              </t>
  </si>
  <si>
    <t>stovar@movilidadbogota.gov.co  - cmedina@movilidadbogota.gov.co   - lbrubio@movilidadbogot.gov.co</t>
  </si>
  <si>
    <t>5.6</t>
  </si>
  <si>
    <t xml:space="preserve">1.1 Reconocimiento, visibilizarían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visibilizarían, afianzamiento y promoción de sus formas de vida, cosmovisión, usos, costumbres y prácticas culturales. </t>
  </si>
  <si>
    <t xml:space="preserve">Adelantar campañas de sensibilización frente al racismo y la discriminación racial a las empresas y conductores del servicio público de transporte (taxis, sitp, Transmilenio) por situaciones presentadas en estos medios de transporte que afectan directamente a la comunidad negra afrocolombiana.
</t>
  </si>
  <si>
    <t>Población Diferencial</t>
  </si>
  <si>
    <t>Numero campañas de comunicación sensibilización frente al Racismo y discriminación realizadas</t>
  </si>
  <si>
    <t xml:space="preserve">Sumatoria Campañas de comunicación que promueven acciones de sensibilización frente al Racismo y discriminación </t>
  </si>
  <si>
    <t>Se realiza el proceso al interior de Transmilenio S.A para llevar a cabo la campaña de sensibilización contra el racismo la cual es publicada y socializada en las redes sociales el día 21 de Marzo de 2021 día la NO Discriminación Racial. Así Transmilenio cumple en la vigencia 2021 con una de las acciones concertadas con la comunidad.</t>
  </si>
  <si>
    <t>Compromisos Generales</t>
  </si>
  <si>
    <t>TRANSMILENIO S.A.</t>
  </si>
  <si>
    <t>TRANSMILENIO</t>
  </si>
  <si>
    <t xml:space="preserve">Jeisson Lucumi Bejarano </t>
  </si>
  <si>
    <t>2203000-ext 1922</t>
  </si>
  <si>
    <t>jeisson.lucumi@transmilenio.gov.co</t>
  </si>
  <si>
    <t>1.53</t>
  </si>
  <si>
    <t>2.4 Fortalecimiento al proceso organizativo de los Raizales en Bogotá para garantizar el ejercicio ciudadano de participación.</t>
  </si>
  <si>
    <t>Se vincularan a la  Oficina de Gestión Social de la Secretaria Distrital de Movilidad dos perfiles de la comunidad</t>
  </si>
  <si>
    <t>Alianzas para lograr los objetivos</t>
  </si>
  <si>
    <t>01/01/2021 -</t>
  </si>
  <si>
    <t xml:space="preserve">Numero de personas vinculadas </t>
  </si>
  <si>
    <t>Sumatoria de personas vinculadas</t>
  </si>
  <si>
    <t xml:space="preserve">Se envía oficio a la Secretaria Distrital de Gobierno – Subdirección de Asuntos Étnicos para que sea socializado e informado a la comunidad y así sean remitidas a la entidad las hojas de vida de los dos perfiles que se acordaron vincular a la Secretaria Distrital de Movilidad
</t>
  </si>
  <si>
    <t xml:space="preserve">no hay respuesta por parte de los lideres y lideresas a los funcionarios de la SDG- SAE, se sugiere mas atención a los requerimientos para dar cumplimiento </t>
  </si>
  <si>
    <t>Movilidad</t>
  </si>
  <si>
    <t>Adriana Ruth Iza Certuche - Berta Margarita Diaz Galvis</t>
  </si>
  <si>
    <t>aiza@movilidadbogota.gov.co; bdiaz@movilidadbogota.gov.co</t>
  </si>
  <si>
    <t>5.7</t>
  </si>
  <si>
    <t>Número de campañas de sensibilización frente al Racismo y discriminación</t>
  </si>
  <si>
    <t>Sumatoria de número de campañas realizadas</t>
  </si>
  <si>
    <t xml:space="preserve">Sin línea base </t>
  </si>
  <si>
    <t xml:space="preserve">Funcionarios de la Oficina de Gestión Social de la Secretaria Distrital de movilidad proponen fecha de realización de la campaña frente al racismo para los meses de Octubre en la celebración del día de la raza para proponer a la comunidad.
Se realiza un encuentro con funcionarios de las Entidades Adscritas al Sector Movilidad para revisar los temas llevados a cabo en los procesos de concertación del Artículo 66 del PDD; se socializa la acción general concertada, en donde el compromiso es llevar a cabo una campaña de sensibilización contra el racismo y ver el apoyo y alcance de cada entidad, a lo cual Transmilenio plantea una campaña que se difunde por redes sociales el día 21 de Marzo que es el día de la NO discriminación racial.
La secretaria Distrital de Movilidad propone el mes de Octubre y refiere que necesita la colaboración y participación de cada una de las entidades adscritas al sector.
Se crea un cronograma de encuentros para ser llevado a cabo en un trabajo interinstitucional
</t>
  </si>
  <si>
    <t>Movilidad y la Terminal de Transporte</t>
  </si>
  <si>
    <t>3.11</t>
  </si>
  <si>
    <t>Desarrollar  el proceso de participación entidades y comunidad por medio de una mesa técnica que se desarrollara durante el cuatrienio para identificar las necesidades de la comunidad y dar trato al interior de cada entidad en la identificación de las necesidades que se identifiquen.</t>
  </si>
  <si>
    <t>Número de mesa técnica sector - comunidad</t>
  </si>
  <si>
    <t>Sumatoria de número de mesas realizadas</t>
  </si>
  <si>
    <t xml:space="preserve">Se realiza un encuentro con funcionarios de las Entidades Adscritas al Sector Movilidad para revisar los temas llevados a cabo en los procesos de concertación del Artículo 66 del PDD. Acordando la creación mensual de mesas de trabajo para revisar y crear acciones en pro de beneficiar a la comunidad; se define citar en el segundo semestre de la vigencia 2021 a los lideres y lideresas de la comunidad.
Se crea un cronograma de encuentros semestrales para ser llevado a cabo en un trabajo interinstitucional
</t>
  </si>
  <si>
    <t>IDU</t>
  </si>
  <si>
    <t>Subdirección de Asún tos Étnicos, Secretaria de Movilidad, Transmilenio e IDU, Empresa Metro</t>
  </si>
  <si>
    <t>Gloria Beltrán Medina</t>
  </si>
  <si>
    <t>gloria.beltran@idu.gov.co</t>
  </si>
  <si>
    <t>3.12</t>
  </si>
  <si>
    <t>Transmilenio</t>
  </si>
  <si>
    <t>Jeisson Lúcuma</t>
  </si>
  <si>
    <t>1.54</t>
  </si>
  <si>
    <t xml:space="preserve">El IDU o DADEP podría colaborar con información del lugar o ubicación del monumento. El diseño y construcción del monumento no es misionalidad del IDU. </t>
  </si>
  <si>
    <t>Numero de tramites realizados</t>
  </si>
  <si>
    <t>Sumatoria de número de trámites realizados</t>
  </si>
  <si>
    <t>1.55</t>
  </si>
  <si>
    <t>El IDU se compromete a validar cuál es la entidad competente del tema frente a la denominación de las calles y/o avenidas.</t>
  </si>
  <si>
    <t xml:space="preserve">Numero de Respuestas de validación de Información entregada </t>
  </si>
  <si>
    <t>Número de respuestas</t>
  </si>
  <si>
    <t>1.56</t>
  </si>
  <si>
    <t xml:space="preserve">Implementar procesos de formación en los centros de inclusión digital para 200 mujeres negras/afrocolombianas durante cuatrienio. </t>
  </si>
  <si>
    <t>Étnico Diferencial</t>
  </si>
  <si>
    <t>Implementar procesos de formación en los centros de
 inclusión digital para 200 mujeres negras/afrocolombianas en el cuatrienio.</t>
  </si>
  <si>
    <t xml:space="preserve"># de mujeres negras/afrocolombianas 
formadas a través de los Centros de Inclusión Digital. </t>
  </si>
  <si>
    <t>En lo corrido del año se han formado un total de 30 mujeres negras/afrodescendientes, y 2 se encuentran en proceso. Las 30 mujeres formada corresponden al 60% de avance en la meta anual, teniendo en cuenta que para 2021 se fijó un total de 50 mujeres a formar</t>
  </si>
  <si>
    <t xml:space="preserve">Teniendo en cuenta que aún falta el 40% de avance de la meta, lo cual corresponde a un total de 20 mujeres por formar. Hasta el momento las autoridades de ese grupo étnico no ha avanzado en la convocatoria de mujeres por desacuerdos con las entidades públicas, por lo cual se ha hecho un proceso de difusión de las piezas comunicativas de los cursos desde la entidad.  </t>
  </si>
  <si>
    <t xml:space="preserve">Desarrollo de capacidades para aumentar la autonomía y empoderamiento de las mujeres en todas sus diversidades en Bogotá. </t>
  </si>
  <si>
    <t>Meta sectorial: Formar 26.100 mujeres en sus derechos a través de procesos de desarrollo de capacidades en el uso de TIC.</t>
  </si>
  <si>
    <t xml:space="preserve"> Desarrollo de capacidades para aumentar la autonomía y empoderamiento de las mujeres en todas sus diversidades en Bogotá. 
</t>
  </si>
  <si>
    <t xml:space="preserve">Mujer </t>
  </si>
  <si>
    <t xml:space="preserve">Secretaría Distrital de la Mujer </t>
  </si>
  <si>
    <t>Dirección de Enfoque Diferencial</t>
  </si>
  <si>
    <t>Mónica Tenorio 
Jenny Guzmán</t>
  </si>
  <si>
    <t>3114540842
3108561019</t>
  </si>
  <si>
    <t>mtenorio@sdmujer.gov.co
yguzman@sdmujer.gov.co</t>
  </si>
  <si>
    <t>1.57</t>
  </si>
  <si>
    <t xml:space="preserve">1 profesional de trabajo en la comunidad de la Dirección de Enfoque Diferencial acompañará el proceso de formación de 200 mujeres negras afrocolombianas en el cuatrienio  </t>
  </si>
  <si>
    <t xml:space="preserve">Contratación de profesional de trabajo de la comunidad en  la
 Dirección de Enfoque Diferencial, quien  acompañará el proceso de formación de 200 mujeres negras afrocolombianas en el cuatrienio </t>
  </si>
  <si>
    <t xml:space="preserve">#profesional de trabajo en 
la comunidad de la Dirección de Enfoque Diferencial acompañará el proceso de formación de 200 mujeres negras afrocolombianas en el cuatrienio </t>
  </si>
  <si>
    <t>Se está realizando la adecuación institucional para garantizar la contratación de la referente dar cumplimiento a la acción concertada. Para esto se han sostenido reuniones con la consultiva, donde se solicitó la inscripción de candidatas en la plataforma Talento No Palanca para iniciar proceso de selección.</t>
  </si>
  <si>
    <t>Dificultades: Dinámicas propias de la población, debido a que es necesario llegar a acuerdos para la selección de esta referente. Alternativas de solución: Generar espacios de articulación con la comisión de Mujer y Género de la Consultiva Afro, que nos permitan tener una comunicación más fluida para el cumplimiento de esta acción. 
Se retraso el inicio del contrato por lo cual hubo la necesidad de liberar los saldos, sin embargo, la dirección de enfoque tiene compleja la contratación de una referente para el segundo semestre.</t>
  </si>
  <si>
    <t xml:space="preserve">Acciones Afirmativas </t>
  </si>
  <si>
    <t xml:space="preserve"> Desarrollo de capacidades para aumentar la autonomía y empoderamiento de las mujeres en todas sus diversidades en Bogotá. </t>
  </si>
  <si>
    <t>3114540842
3108561020</t>
  </si>
  <si>
    <t>8.21</t>
  </si>
  <si>
    <t xml:space="preserve">Inclusión del enfoque diferencial de género étnico afro en el documento de lineamientos de la estrategia de emprendimiento y empleabilidad para la autonomía económica de las mujeres. </t>
  </si>
  <si>
    <t>número de subcomponentes  para mujeres afro en Bogotá dentro del Componente de Enfoque diferencial en el documento de lineamientos para la estrategia de emprendimiento y empleabilidad para la autonomía económica de las mujeres</t>
  </si>
  <si>
    <t>1 subcomponente  para mujeres afro en Bogotá dentro del Componente de Enfoque diferencial en el documento de lineamientos para la estrategia de emprendimiento y empleabilidad para la autonomía económica de las mujeres</t>
  </si>
  <si>
    <t>Diseñar y acompañar la estrategia de emprendimiento y empleabilidad para la autonomía económica de las mujeres</t>
  </si>
  <si>
    <t xml:space="preserve">Diseñar y acompañar la estrategia de emprendimiento y empleabilidad para la autonomía económica de las mujeres  </t>
  </si>
  <si>
    <t>3114540842
3108561021</t>
  </si>
  <si>
    <t>8.22</t>
  </si>
  <si>
    <t>Acompañamiento técnico por parte de la Secretaría Distrital de la mujer en conversación con la Secretaría Distrital de Desarrollo Económico para incorporar el enfoque diferencial étnico para mujeres afro en Bogotá dentro de la actual ruta de empleabilidad y programas para el emprendimiento.  (en el de marzo se llevará una cabo una reunión con la consultiva y la subsecretaria de políticas de igualdad para dar a conocer el avance de la gestión frente al indicador ) Acción de gestión</t>
  </si>
  <si>
    <t xml:space="preserve">Acompañamiento técnico desde la Mujer para la incorporación del enfoque diferencial para mujeres afro en la ruta de empleabilidad y programas de emprendimiento </t>
  </si>
  <si>
    <t xml:space="preserve"># de reuniones de  la Mujer con Secretaría Distrital de Desarrollo Económico concertadas / # de reuniones de  la Mujer con Secretaría Distrital de Desarrollo Económico implementadas </t>
  </si>
  <si>
    <t>Se está realizando articulación con Secretaria Distrital de Desarrollo Económico para dar lineamientos técnicos sobre cómo se puede incorporar el enfoque diferencial, teniendo en cuenta las barreras de acceso que han tenido las mujeres Afro en la ruta de Empleabilidad.</t>
  </si>
  <si>
    <t xml:space="preserve">hace falta convocar a  la Subsecretaría de Políticas de Igualdad, puesto que para ello se espera tener un borrador de la ruta empleabilidad con el enfoque diferencial incorporado. </t>
  </si>
  <si>
    <t>Diseñar y acompañar la estrategia de
emprendimiento y empleabilidad para
la autonomía económica de las mujeres</t>
  </si>
  <si>
    <t xml:space="preserve">Diseñar y acompañar la estrategia de emprendimiento y empleabilidad para la autonomía económica de las mujeres   y transversalización </t>
  </si>
  <si>
    <t>3114540842
3108561022</t>
  </si>
  <si>
    <t>4.16</t>
  </si>
  <si>
    <t xml:space="preserve">Formaciones complementarias en habilidades en educación financiera  a las mujeres Negras/Afrocolombianas, en las capacitaciones presenciales se realizará acompañamiento por el equipo de enfoque diferencial  para garantizar que las mujeres puedan acceder a los cursos, con la particularidades  propias de la población Negras/Afrocolombianas.
</t>
  </si>
  <si>
    <t>Realización de formaciones complementarias en habilidades en educación financiera  a las mujeres Negras/Afrocolombianas, en las capacitaciones presenciales se realizará acompañamiento por el equipo de enfoque diferencial  para garantizar que las mujeres puedan acceder a los cursos, con la particularices propias de la mujeres Negras/Afrocolombianas.</t>
  </si>
  <si>
    <t>#  De Mujeres Negras/Afrocolombianas formadas en habilidades en educación financiera  en  capacitaciones presenciales se realizará acompañamiento por el equipo de enfoque diferencial  para garantizar que las mujeres puedan acceder a los cursos, con la particularidades propias de la Población Negra/Afrocolombiana.</t>
  </si>
  <si>
    <t>Nos encontramos en la etapa de alistamiento para llevar a cabo esta acción afirmativa, así como en la construcción los contenidos de los cursos con el enfoque diferencial.</t>
  </si>
  <si>
    <t>No tenemos dificultades frente  a esta acción</t>
  </si>
  <si>
    <t>Desarrollo de capacidades para aumentar la autonomía y empoderamiento de las mujeres en todas sus diversidades en Bogotá.</t>
  </si>
  <si>
    <t xml:space="preserve">Diseñar y acompañar la estrategia de emprendimiento y empleabilidad para la autonomía económica de las mujeres (Meta 10) </t>
  </si>
  <si>
    <t>3114540842
3108561023</t>
  </si>
  <si>
    <t>1.58</t>
  </si>
  <si>
    <t xml:space="preserve">Formar y contratar a una mujer Negra/ Afrocolombiana vinculada por 6 meses al piloto de atención domiciliaria ( Sujeto a  la evaluación del piloto) </t>
  </si>
  <si>
    <t xml:space="preserve">Contratación de una mujer afrocolombiana/ negra formada y vinculada por 6 meses al piloto de atención domiciliaria ( Sujeto a  la evaluación del piloto) </t>
  </si>
  <si>
    <t>Una mujer afrocolombiana/ negra formada y vinculada por 6 meses al piloto de atención domiciliaria</t>
  </si>
  <si>
    <t>$ 21.000.000</t>
  </si>
  <si>
    <t xml:space="preserve">El inicio de esta acción está programado en Julio. </t>
  </si>
  <si>
    <t>Formular las bases técnicas y coordinar la implementación del sistema distrital del cuidad</t>
  </si>
  <si>
    <t>Implementación del Sistema Distrital de Cuidado en Bogotá</t>
  </si>
  <si>
    <t>3114540842
3108561024</t>
  </si>
  <si>
    <t>8.23</t>
  </si>
  <si>
    <t xml:space="preserve">Documento de caracterización que incluya la cosmovisión y la cosmogonía de las mujeres cuidadoras Negras/Afrocolombianas  </t>
  </si>
  <si>
    <t>Realización del documento de caracterización que incluya la cosmovisión y la cosmogonía de las mujeres cuidadoras Negras/Afrocolombianas</t>
  </si>
  <si>
    <t xml:space="preserve"># Documento de caracterización que incluya la cosmovisión y la cosmogonía de las mujeres cuidadoras Negras/Afrocolombianas </t>
  </si>
  <si>
    <t>Se realizó caracterización con el fin de conocer quiénes son las mujeres cuidadoras pertenecientes al grupo étnico Afrocolombiano que reside en la ciudad de Bogotá, para lo cual se implementó una metodología cualitativa de grupos focales realizados en noviembre de 2020. Cada uno estuvo conformado por 4 a 8 personas y se realizó de manera virtual dadas las circunstancias actuales con respecto a la covid-19 y teniendo en cuenta consideraciones de desplazamiento y logística para que no afectaran el acceso de participación de este sector. En total se realizaron 3 grupos focales, con mujeres Afrocolombianas y en donde las reuniones tuvieron una duración de 3 horas.</t>
  </si>
  <si>
    <t>Se elaboró documento de caracterización de las mujeres cuidadoras negras/afrocolombianas.</t>
  </si>
  <si>
    <t>Formular las bases técnicas y coordinar la implementación del sistema distrital del cuidado</t>
  </si>
  <si>
    <t>Formular las bases técnicas y coordinar
la implementación del sistema distrital
del cuidado</t>
  </si>
  <si>
    <t xml:space="preserve">Cuidado a cuidadoras ( Sistema distrital de cuidado) </t>
  </si>
  <si>
    <t>3114540842
3108561025</t>
  </si>
  <si>
    <t>1.59</t>
  </si>
  <si>
    <t xml:space="preserve">1.000  atenciones brindadas a mujeres afrocolombianas cuidadoras en el marco de los espacios de respiro                                                    </t>
  </si>
  <si>
    <t xml:space="preserve">Realización de 1.000  atenciones brindadas a mujeres afrocolombianas cuidadoras en el marco de los espacios de respiro </t>
  </si>
  <si>
    <t xml:space="preserve"># atenciones brindadas a mujeres afrocolombianas cuidadoras en el marco de los espacios de respiro   </t>
  </si>
  <si>
    <t>El inicio de esta acción está programado en el mes de junio.</t>
  </si>
  <si>
    <t xml:space="preserve">Cuidado a cuidadoras ( Sistema distrital de cuidado)  </t>
  </si>
  <si>
    <t>3114540842
3108561026</t>
  </si>
  <si>
    <t>8.24</t>
  </si>
  <si>
    <t xml:space="preserve">4 grupos de 40 mujeres afrocolombianas empleadas domésticas vinculadas a los procesos de formación y homologación de saberes en el marco de la estrategia de cuidado a cuidadoras ( Certificación de saberes empíricos)    </t>
  </si>
  <si>
    <t xml:space="preserve">Vinculación de 4 grupos de 40 mujeres afrocolombianas empleadas domésticas  a los procesos de formación y homologación de saberes en el marco de la estrategia de cuidado a cuidadoras ( Certificación de saberes empíricos)   </t>
  </si>
  <si>
    <t xml:space="preserve"># de mujeres  afrocolombianas vinculadas a los procesos de formación y homologación de saberes en el marco de la estrategia de cuidado a cuidadoras </t>
  </si>
  <si>
    <t xml:space="preserve">Sistema Distrital de Cuidado </t>
  </si>
  <si>
    <t>3114540842
3108561027</t>
  </si>
  <si>
    <t>1.60</t>
  </si>
  <si>
    <t> </t>
  </si>
  <si>
    <t xml:space="preserve">Apoyar y gestionar en el marco del modelo de educación flexible, brindado por la Secretaría de Educación,  la vinculación de 40 jóvenes negras- afrodescendientes </t>
  </si>
  <si>
    <t>Apoyar y gestionar en el marco del modelo de educación flexible, brindado por la Secretaría de Educación,  la vinculación de 40 jóvenes negras- afrodescendientes</t>
  </si>
  <si>
    <t xml:space="preserve"># de niñas y jóvenes negras-afrodescendientes vinculadas al modelo de educación flexible, en alianza con Secretaría de Educación
40  apoyos para las pruebas SABER . </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</si>
  <si>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</si>
  <si>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</si>
  <si>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 xml:space="preserve"> Acciones Afirmativas,  Estrategia de educación flexible </t>
  </si>
  <si>
    <t>Mónica Tenorio
Jenny Guzmán</t>
  </si>
  <si>
    <t>3114540842
3108561028</t>
  </si>
  <si>
    <t>8.25</t>
  </si>
  <si>
    <t>Desarrollar un semillero para el  empoderamiento y educación para el liderazgo de 50 niñas, adolescentes y mujeres jóvenes Negras/Afrocolombianas a través del intercambio de saberes ancestrales que contará con materiales,  insumos y garantía de 2 sabedoras Negra/Afrocolombianas</t>
  </si>
  <si>
    <t>Desarrollar un semillero para el  empoderamiento y educación para el liderazgo de 50 niñas, adolescentes y mujeres jóvenes Negras/Afrocolombianas a través del intercambio de saberes ancestrales que contará con materiales,  insumos y garantía de 2 sabedoras Negra/Afrocolombianas.</t>
  </si>
  <si>
    <t># Semillero de  empoderamiento y educación para el liderazgo de 50 niñas, adolescentes y mujeres jóvenes Negras/Afrocolombianas a través del intercambio de saberes ancestrales que contará con materiales,  insumos y garantía de 2 sabedoras  Negra/Afrocolombianas</t>
  </si>
  <si>
    <t>$ 75.305.286</t>
  </si>
  <si>
    <t>Acciones afirmativas, Estrategia de educación flexible</t>
  </si>
  <si>
    <t>3114540842
3108561029</t>
  </si>
  <si>
    <t>6.11</t>
  </si>
  <si>
    <t>Desarrollar un proceso de sensibilización dirigido a mujeres negras/afrocolombianas víctimas y no víctimas del conflicto armado sobre la implementación y seguimiento a los acuerdos y al proceso de paz</t>
  </si>
  <si>
    <t>Desarrollar un proceso de sensibilización dirigidos a mujeres negras/afrocolombianas víctimas y no víctimas del conflicto armado sobre la implementación y seguimiento a los acuerdos y al proceso de paz</t>
  </si>
  <si>
    <t># de procesos de sensibilización dirigidos a mujeres negras/afrocolombianas víctimas y no víctimas del conflicto  armado sobre la implementación y seguimiento a los acuerdos y al proceso de paz</t>
  </si>
  <si>
    <t xml:space="preserve">A la fecha la Dirección de Territorialización ha avanzado en el diseño de contenidos a desarrollar con  las mujeres interesadas en este tema. Así pues una vez terminada la propuesta temática , se iniciará el proceso de articulación con la Dirección de enfoque Diferencial para concertar fechas, horarios y demás aspectos necesario para desarrollar este proceso de formación. </t>
  </si>
  <si>
    <t>no tenemos dificultades frente  a esta acción</t>
  </si>
  <si>
    <t xml:space="preserve">Transversalización Enfoque de Género </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</si>
  <si>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</si>
  <si>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Fortalecimiento a los liderazgos para la inclusión y equidad de género en la participación y la representación política en Bogotá</t>
  </si>
  <si>
    <t>3114540842
3108561030</t>
  </si>
  <si>
    <t>8.26</t>
  </si>
  <si>
    <t>Fortalecimiento de los aspectos administrativos, financieros, técnicos, políticos y sociales de los grupos, colectivos, organizaciones y redes de mujeres a través de procesos formativos con enfoques de derechos de las mujeres, de género y diferencial, que contemple las particularidades dadas por sus múltiples identidades, orientaciones, edades, condiciones, situaciones y procedencias.</t>
  </si>
  <si>
    <t>Realización del fortalecimiento de los aspectos administrativos, financieros, técnicos, políticos y sociales de los grupos, colectivos, organizaciones y redes de mujeres a través de procesos formativos con enfoques de derechos de las mujeres, de género y diferencial, que contemple las particularidades dadas por sus múltiples identidades, orientaciones, edades, condiciones, situaciones y procedencias.</t>
  </si>
  <si>
    <t># de organizaciones o
 procesos organizativos de mujeres negras afrocolombianas fortalecidos</t>
  </si>
  <si>
    <t xml:space="preserve">Territorialización </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</si>
  <si>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</si>
  <si>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Territorializar la política pública de mujeres y equidad de género a través de las Casas de Igualdad de Oportunidades en las 20 localidades. </t>
  </si>
  <si>
    <t>3114540842
3108561031</t>
  </si>
  <si>
    <t>5.8</t>
  </si>
  <si>
    <t xml:space="preserve">1 cartilla que resalte el trabajo territorial y liderazgo de las mujeres negras-afrocolombianas en las localidades de Bogotá, que busque fortalecer modelos de liderazgo positivos para las nuevas generaciones. </t>
  </si>
  <si>
    <t xml:space="preserve">Elaboración de una cartilla que resalte el trabajo territorial y liderazgo de las mujeres negras-afrocolombianas en las localidades de Bogotá, que busca fortalecer modelos de liderazgo positivos para las nuevas generaciones. </t>
  </si>
  <si>
    <t xml:space="preserve"># de lideresas entrevistas para la construcción de la cartilla                               
    cartilla de liderazgos negros y afrocolombianos </t>
  </si>
  <si>
    <t>a demanda</t>
  </si>
  <si>
    <t>Diseñar acciones afirmativas con enfoque diferencial, para desarrollar capacidades y promover el bienestar socio emocional y los derechos de las mujeres en todas sus diversidades, en los sectores de la administración distrital y en las localidades</t>
  </si>
  <si>
    <t xml:space="preserve">Proyecto de inversión Acciones afirmativas,   Estrategia de Eliminación de Estereotipos asociados a la discriminación </t>
  </si>
  <si>
    <t>3114540842
3108561032</t>
  </si>
  <si>
    <t>5.9</t>
  </si>
  <si>
    <t>Se realizará una estrategia en doble vía con mujeres y con la sociedad en general, estará atado a la estrategia de cambio cultural y eliminación de estereotipos de la dirección de Enfoque Diferencial. Debe quedar incorporado en la conmemoración del Día Internacional de la Mujer Afrolatina, Afrocaribeña y de la Diáspora.</t>
  </si>
  <si>
    <t xml:space="preserve">Se realizará una estrategia
 en doble vía con mujeres y con la sociedad en general, estará atado a la estrategia de cambio cultural y eliminación de estereotipos de la dirección de Enfoque Diferencial. Debe quedar incorporado en la conmemoración del Día Internacional de la Mujer Afrolatina, Afrocaribeña y de la Diáspora </t>
  </si>
  <si>
    <t xml:space="preserve"># de conmemoraciones concertadas
 y desarrolladas durante el  cuatrienio </t>
  </si>
  <si>
    <t>Nos encontramos en la etapa de alistamiento para llevar a cabo esta acción afirmativa. Se están levantando los insumos para incorporar en el anexo técnico las particularidades propias de la comunidad negra/Afrocolombiana con el objetivo de vincular a las mujeres a la conmemoración dentro de las estrategias de cambio cultural para la eliminación de estereotipos, discriminación y representaciones de las mujeres en sus diferencias y diversidades</t>
  </si>
  <si>
    <t xml:space="preserve">Dificultades: No se han presentado dificultades. </t>
  </si>
  <si>
    <t>3114540842
3108561033</t>
  </si>
  <si>
    <t>4.17</t>
  </si>
  <si>
    <t xml:space="preserve">Gestionar e impulsar al gobierno Distrital para que reconozca vía decreto la institucionacionalización del Día Distrital de las Mujeres Negras/ Afrocolombianas a través de Decreto, con recursos propios para su conmemoración </t>
  </si>
  <si>
    <t xml:space="preserve">Gestionar e impulsar al gobierno 
Distrital para que reconozca vía decreto la institucionacionalización del Día Distrital de las Mujeres Negras/ Afrocolombianas a través de Decreto, con recursos propios para su conmemoración </t>
  </si>
  <si>
    <t># de acciones para gestionar 
el reconocimiento y la institucionacionalización del Día Distrital de las Mujeres Negras/ Afrocolombianas a través de Decreto, con recursos propios para su conmemoración</t>
  </si>
  <si>
    <t xml:space="preserve">Proyecto de inversión Acciones afirmativas,  </t>
  </si>
  <si>
    <t>3114540842
3108561034</t>
  </si>
  <si>
    <t>4.18</t>
  </si>
  <si>
    <t xml:space="preserve">Conmemoración del día de las Mujeres negras/afrocolombianas  , en cumplimiento de la norma del Dia Nacional de la afrocolombianidad, con gestión para la divulgación en los sectores de la administración distrital. (Gestión) </t>
  </si>
  <si>
    <t xml:space="preserve">Realización de una pieza comunicativa conmemorando el día de las Mujeres negras/afrocolombianas  , en cumplimiento de la norma del Dia Nacional de la afrocolombianidad, con gestión para la divulgación en los sectores de la administración distrital. (Gestión) </t>
  </si>
  <si>
    <t># De piezas comunicativas</t>
  </si>
  <si>
    <t>Frente a esta acción afirmativa se priorizó esta fecha conmemorativa y se está contemplando la realización de la pieza para el 21 de mayo de 2021</t>
  </si>
  <si>
    <t>3114540842
3108561035</t>
  </si>
  <si>
    <t>5.10</t>
  </si>
  <si>
    <t>Apoyar técnica y logísticamente el desarrollo de una actividad propuesta por las mujeres negras para la conmemoración del 25 de noviembre "Día de la No Violencia contra la Mujer" en la agenda distrital, así como en las 20 agendas locales.</t>
  </si>
  <si>
    <t>apoyar técnica y logísticamente una actividad 
de mujeres negras,  por parte de  la Secretaría Distrital de la Mujer, para la conmemoración del 25 de noviembre "Día de la no violencia contra la mujer" en la agenda distrital, así como en las 20 agendas locales.</t>
  </si>
  <si>
    <t>Una actividad anual 
para la conmemoración del 25 de noviembre, en la agenda distrital, así como en las 20 agendas locales, desarrollada por las mujeres negras, apoyada técnica y logísticamente por la Secretaría Distrital de la Mujer.</t>
  </si>
  <si>
    <t>No se reporta avance en esta acción considerando que esta se encuentra programada para la fecha conmemorativa que es el 25 de noviembre.</t>
  </si>
  <si>
    <t>No se han identificado dado el periodo de ejecución programado para la acción</t>
  </si>
  <si>
    <t xml:space="preserve">SOFIA </t>
  </si>
  <si>
    <t>Implementar el protocolo de prevención, atención, y sanción a la violencia contra las mujeres en el transporte público que garantice la atención del 100% de los casos y promueva su disminución</t>
  </si>
  <si>
    <t xml:space="preserve">Fortalecimiento a la implementación del Sistema Distrital de Protección integral a las mujeres víctimas de violencias –SOFIA en Bogotá.   </t>
  </si>
  <si>
    <t>3114540842
3108561036</t>
  </si>
  <si>
    <t>8.27</t>
  </si>
  <si>
    <t>Apoyar la gestión para incorporar en la Estrategia Mujeres Salud, de la Salud, los enfoques de género y diferencial, que responda a las necesidades de las mujeres negras/afrocolombianas. (Acción de gestión)</t>
  </si>
  <si>
    <t xml:space="preserve">Incorporación el enfoque Diferencial en la Estrategia Estrategia Mujeres Salud, de la Salud, que   responda a las necesidades de las mujeres negras/afrocolombianas. </t>
  </si>
  <si>
    <t>1 documento de lineamiento para incorporar los enfoques de género y diferencial en la Estrategia Mujeres Salud, de la Salud, que   responda a las necesidades de las mujeres negras/afrocolombianas. Este documento tendrá fases de acuerdo a los componentes de la Estrategia Mujeres Salud.</t>
  </si>
  <si>
    <t>Desde la Dirección de Enfoque Diferencial nos estamos articulando con la Secretaría de Salud para establecer acciones que permitan  la incorporación del enfoque diferencial en los proyectos que impulsa la Secretaría de Salud</t>
  </si>
  <si>
    <t xml:space="preserve">Dificultades: El equipo étnico de la Secretaría de Salud no se encuentra contratado en su totalidad, lo que dificulta la articulación completa.    Alternativas de solución: Seguir fomentando espacios de articulación que permitan dar el mayor avance posible. </t>
  </si>
  <si>
    <t>Implementación de Políticas Públicas lideradas por la Secretaria de la Mujer y Transversalización de género para promover igualdad, desarrollo de capacidades y reconocimiento de las mujeres de Bogotá</t>
  </si>
  <si>
    <t xml:space="preserve">Transversalización del enfoque de género  </t>
  </si>
  <si>
    <t>Mónica Tenorio 
Yenny Guzmán</t>
  </si>
  <si>
    <t>3114540842
3108561038</t>
  </si>
  <si>
    <t>8.28</t>
  </si>
  <si>
    <t xml:space="preserve">Desde la estrategia de cuidado a cuidadoras se contratará  1 mujer afrocolombiana/negra profesional  conocedora temas relacionados a uso de plantas para apoyar espacios respiros con enfoque étnico diferencial, que incluyen temas de etnobotánica </t>
  </si>
  <si>
    <t xml:space="preserve">Contratación de mujer afrocolombiana/ negra  para dinamizar espacios de respiro con enfoque étnico </t>
  </si>
  <si>
    <t>1 mujer afrocolombiana/negra
  contratada para dinamizar espacios de respiro con enfoque étnico en las localidades</t>
  </si>
  <si>
    <t>El proceso de selección de la facilitadora afrocolombiana para dinamizar espacios respiro con enfoque étnico inició el 10 de febrero de 2021 y terminó el 23 de febrero de 2021. En total se entrevistaron 2 mujeres y se seleccionó a Orly Moreno en la entrevista realizada el 23 de febrero de 2021. El proceso de contratación está en curso por parte del equipo administrativo del Sistema Distrital de Cuidado.</t>
  </si>
  <si>
    <t xml:space="preserve">Si bien no se han presentado dificultades para llevar a cabo la acción, se deben tener en cuenta los tiempos de los procesos de contratación los cuales toman entre 1 y 2 meses debido a los anterior se hace necesario liberar los saldos frente al valor contemplado al momento de la concertación </t>
  </si>
  <si>
    <t xml:space="preserve">Estrategia de cuidado a cuidadoras ( Meta 53) </t>
  </si>
  <si>
    <t>3114540842
3108561039</t>
  </si>
  <si>
    <t>8.29</t>
  </si>
  <si>
    <t>Contratar 1 mujer Negra/ Afrocolombiana para la valoración, la resignificación, el reconocimiento y  la redistribución del trabajo de cuidado no remunerado que realizan las mujeres en Bogotá.</t>
  </si>
  <si>
    <t>Contratación de  mujer Negra /Afrocolombiana  para la valoración, la resignificación, el reconocimiento y  la redistribución del trabajo de cuidado no remunerado que realizan las mujeres en Bogotá.</t>
  </si>
  <si>
    <t>Una (1) mujer Negra /Afrocolombiana 
para la valoración, la resignificación, el reconocimiento y  la redistribución del trabajo de cuidado no remunerado que realizan las mujeres en Bogotá.</t>
  </si>
  <si>
    <t>El proceso de selección de la facilitadora afrocolombiana para implementar la estrategia de cambio cultural con enfoque étnico inició el 4 de febrero de 2021 y terminó el mismo 4 de febrero de 2021. En total se entrevistaron 3 mujeres y se seleccionó a Ivet Olaya en la entrevista realizada el 4 de febrero de 2021. El proceso de contratación está en curso por parte del equipo administrativo del Sistema Distrital de Cuidado.</t>
  </si>
  <si>
    <t xml:space="preserve">Si bien no se han presentado dificultades para llevar a cabo la acción, se deben tener en cuenta los tiempos de los procesos de contratación los cuales toman entre 1 y 2 meses y debido a los anterior se hace necesario liberar los saldos frente al valor contemplado al momento de la concertación </t>
  </si>
  <si>
    <t xml:space="preserve">Sistema Distrital  Cuidado </t>
  </si>
  <si>
    <t xml:space="preserve">Formular e implementar una estrategia
pedagógica para la valoración, la
resignificación, el reconocimiento y la
redistribución del trabajo de cuidado
no remunerado que realizan las
mujeres en Bogotá </t>
  </si>
  <si>
    <t xml:space="preserve">Estrategia de cuidado a cuidadoras ( Meta 52) </t>
  </si>
  <si>
    <t>3114540842
3108561041</t>
  </si>
  <si>
    <t>8.30</t>
  </si>
  <si>
    <t>Esta acción es competencia de la Secretaría Distrital de Salud. Sin embargo, desde la Secretaría de la mujer se puede abordar desde las jornadas por la dignidad menstrual en las que se abordarán los derechos sexuales y reproductivos con enfoque diferencial. (abordaje de los derechos sexuales y reproductivos a mujeres negras/afrodescendientes a través de jornadas de dignidad menstrual)</t>
  </si>
  <si>
    <t xml:space="preserve">Implementación de jornadas de dignidad menstrual diseñadas con enfoque étnico para mujeres negras, afrocolombianas, raizales y palenqueras  donde se aborden sabres ancestrales relacionados con los derechos sexuales y reproductivos               
 # de mujeres negras- afrocolombianas impactadas por las jornadas de dignidad menstrual en el marco de la estrategia de acciones afirmativas de la Secretaría  de la Mujer </t>
  </si>
  <si>
    <t>#  de mujeres negras- afrocolombianas impactadas por las jornadas de dignidad menstrual en el marco de la estrategia de acciones afirmativas de la Secretaría de la Mujer</t>
  </si>
  <si>
    <t xml:space="preserve">Se han realizado reuniones de equipo entre la referente y las líderes de la Estrategia de Cuidado Menstrual con el objetivo de definir metodologías que estén acorde con los usos, costumbres y particularidades propias de la comunidad Negra/Afrocolombiana
Definir si serán jornadas o # de mujeres </t>
  </si>
  <si>
    <t>Dificultades: no se han presentado.</t>
  </si>
  <si>
    <t xml:space="preserve">Proyecto de inversión Acciones afirmativas,  Meta 37  Estrategia de Cuidado Menstrual </t>
  </si>
  <si>
    <t>3114540842
3108561042</t>
  </si>
  <si>
    <t>3.13</t>
  </si>
  <si>
    <t xml:space="preserve">Adelantar un estudio diagnóstico de las brechas de las mujeres negras/afrocolombianas en Bogotá para el goce efectivo de sus derechos. </t>
  </si>
  <si>
    <t># de estudios diagnóstico de las brechas de las mujeres negras/afrocolombianas en Bogotá para el goce efectivo de sus derechos. 
#Talento humano vinculado al proceso de recolección de información</t>
  </si>
  <si>
    <t xml:space="preserve">1 estudio diagnóstico de las brechas de las 
mujeres negras/afrocolombianas en Bogotá para el goce efectivo de sus derechos. </t>
  </si>
  <si>
    <t>no se reporta avance en esta acción.</t>
  </si>
  <si>
    <t>Levantamiento y análisis de información para la garantía de los Derechos de las Mujeres en Bogotá, la cual será apoyada con talento humano negra-afrocolombiano vinculado contractualmente al proceso de recolección de información</t>
  </si>
  <si>
    <t xml:space="preserve">Meta: Diseñar e implementar investigaciones para diagnosticar y divulgar la situación de derechos de las Mujeres y transversalizar los enfoques de género y diferencial. </t>
  </si>
  <si>
    <t xml:space="preserve">Proyecto de inversión: Levantamiento y análisis de información para la garantía de los Derechos de las Mujeres en Bogotá. 
</t>
  </si>
  <si>
    <t>3114540842
3108561046</t>
  </si>
  <si>
    <t>3.14</t>
  </si>
  <si>
    <t xml:space="preserve">La Secretaría Distrital de la Mujer trabajará en la creación de una directiva o circular que fomente el talento humano para  la contratación desde criterios de diversidad </t>
  </si>
  <si>
    <t xml:space="preserve">1 política para fomentar la contratación de talento humano diverso en la SD mujer </t>
  </si>
  <si>
    <t>3114540842
3108561047</t>
  </si>
  <si>
    <t>3.15</t>
  </si>
  <si>
    <t xml:space="preserve">La Dirección de Enfoque Diferencial cuenta con una referente para las Mujeres Negras/Afrocolombianas que realiza el seguimiento de las acciones afirmativas con enfoque diferencial de género y afro.  </t>
  </si>
  <si>
    <t xml:space="preserve">Contratación de una referente para las Mujeres Negras/Afrocolombianas que realiza el seguimiento de las acciones afirmativas con enfoque diferencial de género y afro. </t>
  </si>
  <si>
    <t>Una (1) referente para las Mujeres Negras/Afrocolombianas, 
seguimiento de las acciones afirmativas con enfoque diferencial de género y afro.</t>
  </si>
  <si>
    <t>La Dirección de Enfoque Diferencial Cuenta con una Referente Negra/Afrocolombiana desde el 21 de Enero de 2021, quien ha sido el enlace entre el sector y la comunidad afro para la implementación de las acciones afirmativas</t>
  </si>
  <si>
    <t>no se han identificado dado el periodo de ejecución programado para la acción</t>
  </si>
  <si>
    <t xml:space="preserve">Dirección de Enfoque Diferencial , Proyecto de Acciones afirmativas </t>
  </si>
  <si>
    <t>3114540842
3108561048</t>
  </si>
  <si>
    <t>3.16</t>
  </si>
  <si>
    <t xml:space="preserve">Se realiza una investigación sobre la discriminación étnica que  sufren niños, niñas y adolescentes  de la comunidad negra-afrocolombiana en Bogotá. Posteriormente, se puede diseñar una ruta para identificar, poner en conocimiento y prevenir situaciones de discriminación, racismo y violencias basadas en género contra las niñas, adolescentes y jóvenes negras-afrocolombianas en Bogotá </t>
  </si>
  <si>
    <t xml:space="preserve">1 investigación sobre la discriminación por razones de raza y género que 
viven las niñas, adolescentes y jóvenes afrodescendientes y negras en Bogotá. 
1 ruta de atención e identificaciones de situaciones de racismo y violencias de género contra niñas, adolescentes y mujeres jóvenes. </t>
  </si>
  <si>
    <t>1 investigación sobre violencias basadas en género  y discriminación racial en contra de niñas, adolescentes y jóvenes.  
 1 ruta socializada con las niñas, adolescentes y mujeres jóvenes.</t>
  </si>
  <si>
    <t xml:space="preserve">Estrategia de empoderamiento de niñas, adolescentes y jóvenes, proyecto de inversión acciones afirmativas ( Meta 37) </t>
  </si>
  <si>
    <t>3114540842
3108561049</t>
  </si>
  <si>
    <t>3.17</t>
  </si>
  <si>
    <t xml:space="preserve">Vincular a dos mujeres negras-afrocolombianas , profesionales en trabajo social, psicología o derecho (dependiendo de la necesidad de la dependencia), para hacer parte de los equipos de atención definidos. </t>
  </si>
  <si>
    <t xml:space="preserve">Mujeres negras, profesionales en trabajo social, psicología o derecho, vinculadas a los equipos de atención. </t>
  </si>
  <si>
    <t xml:space="preserve">Número de mujeres negras, profesionales en trabajo social, psicología o derecho (dependiendo de la necesidad de la dependencia), vinculadas a los equipos de atención. </t>
  </si>
  <si>
    <t>Profesionales vinculadas a la Dirección de eliminación de violencias contra las mujeres, específicamente a los equipos: Duplas Psico-Jurídicas para la atención de mujeres víctimas de violencias en el espacio y el transporte público en Bogotá, y a la Estrategia intersectorial para la prevención y atención a víctimas de violencia basada en género con énfasis en violencia sexual y feminicidio. Una de las profesionales se reconoce como mujer  negra-afrodescendiente, y la otra profesional se reconoce como mujer afro</t>
  </si>
  <si>
    <t>Las mujeres afro manifestaron inquietudes frente a la posibilidad que se valoren hojas de vida de sus propios procesos organizativos.  Sin embargo, en la concertación de la acción se precisó que el proceso de selección y contratación se hará de acuerdo a las necesidades de la Dirección de eliminación de violencias contra las mujeres y acceso a la justicia. En el próximo trimestre se evaluarán alternativas adicionales de solución.</t>
  </si>
  <si>
    <t>Más mujeres viven una vida libre de violencias, se sienten seguras y acceden con confianza al sistema de justicia</t>
  </si>
  <si>
    <t>Fortalecimiento a la implementación del Sistema Distrital de Protección integral a las mujeres víctimas de violencias - SOFIA en Bogotá</t>
  </si>
  <si>
    <t xml:space="preserve">Proyecto 7734 - Fortalecimiento a la implementación del Sistema Distrital de Protección integral a las mujeres víctimas de violencias –SOFIA en Bogotá.   </t>
  </si>
  <si>
    <t>3114540842
3108561050</t>
  </si>
  <si>
    <t>3.18</t>
  </si>
  <si>
    <t xml:space="preserve">Realizar un proceso de fortalecimiento anual a las duplas de atención psicosocial a mujeres víctimas de violencias, para la incorporación de los enfoques diferencial y étnico en la atención de las mujeres negras. </t>
  </si>
  <si>
    <t xml:space="preserve">Fortalecimiento de 
las duplas de atención psicosocial  para la incorporación de los enfoques diferencial y étnico en la atención de las mujeres negras víctimas de violencias. </t>
  </si>
  <si>
    <t>1 proceso de fortalecimiento de duplas atención psicosocial
para la incorporación de los enfoques diferencial y étnico en la atención de las mujeres negras víctimas de violencias.</t>
  </si>
  <si>
    <t>Esta actividad se encuentra en proceso de concertación</t>
  </si>
  <si>
    <t>3114540842
3108561051</t>
  </si>
  <si>
    <t>5.11</t>
  </si>
  <si>
    <t xml:space="preserve">Realizar un documento  cualitativo sobre las violencias contra las mujeres negras en Bogotá, basado en los insumos de 5 encuentros interlocales de saberes con mujeres negras, desarrollados y sistematizados. </t>
  </si>
  <si>
    <t>Desarrollo de documento 
 cualitativo sobre las violencias contra las mujeres en Bogotá.</t>
  </si>
  <si>
    <t xml:space="preserve">Número de documentos cualitativo sobre las violencias contra las mujeres negras en Bogotá, basado en los insumos de 5 encuentros interlocales de saberes con mujeres negras, desarrollados y sistematizados. </t>
  </si>
  <si>
    <t>El inicio de esta acción está programado en el el año 2023</t>
  </si>
  <si>
    <t>3114540842
3108561053</t>
  </si>
  <si>
    <t>5.12</t>
  </si>
  <si>
    <t xml:space="preserve">Desarrollar 5 encuentros interlocales de saberes con mujeres negras, orientados al intercambio de saberes y experiencias que contribuyan a la comprensión integral de las violencias contra las mujeres y a la comprensión del contexto de violencias contra las mujeres negras en Bogotá. </t>
  </si>
  <si>
    <t>Organización de  encuentros interlocales 
de saberes con mujeres negras, orientados al intercambio de saberes y experiencias que contribuyan a la comprensión integral de las violencias contra las mujeres y a la comprensión del contexto de violencias contra las mujeres negras en Bogotá.</t>
  </si>
  <si>
    <t xml:space="preserve">Número de encuentros interlocales de saberes con mujeres negras, orientados al intercambio de saberes y experiencias que contribuyan a la comprensión integral de las violencias contra las mujeres y a la comprensión del contexto de violencias contra las mujeres negras en Bogotá. </t>
  </si>
  <si>
    <t>El inicio de esta acción está programado en el el año 2022</t>
  </si>
  <si>
    <t>3114540842
3108561054</t>
  </si>
  <si>
    <t>3.19</t>
  </si>
  <si>
    <t xml:space="preserve">La secretaria Distrital de Planeación mediante la Dirección de Programación y Seguimiento a la Inversión, realizará a demanda, asesoría y acompañamiento en la formulación de proyectos de inversión encaminados a ser financiados con recursos del Sistema General de Regalías que presenten como iniciativas las entidades Distritales con destino a las comunidades negras afrocolombianas
Emitir lineamiento para que dentro de las iniciativas de los proyectos de inversión a ser financiados con cargo a los recursos del Sistema de Regalías, se consideren los enfoques poblacionales incluido el afro colombiano y comunidades negras. </t>
  </si>
  <si>
    <t>Derechos Humanos</t>
  </si>
  <si>
    <t xml:space="preserve">Porcentaje de proyectos  asesorados y acompañados en la formulación de proyectos de inversión encaminados a ser financiados con recursos del Sistema General de Regalías presentados por las entidades Distritales con destino a las comunidades negras afrocolombianas.
Lineamiento emitido para que dentro de las iniciativas de los proyectos de inversión a ser financiados con cargo a los recursos del Sistema de Regalías, se consideren los enfoques poblacionales incluido el afro colombiano y comunidades negras. </t>
  </si>
  <si>
    <t>Numero de proyectos  asesorados y acompañados en la formulación de proyectos de inversión encaminados a ser financiados con recursos del Sistema General de Regalías presentados por las entidades Distritales con destino a las comunidades negras afrocolombianas/Numero de  presentados por las entidades Distritales con destino a las comunidades negras afrocolombianas a financiarse con recursos de Regalías *100</t>
  </si>
  <si>
    <t xml:space="preserve">En la vigencia 2020 se llevaron a cabo las reuniones de concertación con la comunidad étnica Afrodescendiente, producto de las cuales se concertó la presente acción afirmativa. Debido a que en la vigencia referida se presentó un cambio normativo que modificó toda la reglamentación asociada al Sistema General de Regalías (SGR), con la expedición de la Ley 2056 de 2020, el distrito ha venido trabajando desde finales de 2020 y lo que va de 2021 en la implementación de la nueva normatividad. El artículo 30 de dicha Ley, establece que los proyectos a ser financiados con recursos del SGR deberán incorporarse en el Plan de Desarrollo de las entidades territoriales en un capítulo independiente de inversiones con cargo a los recursos del Sistema General de Regalías que se denominará «inversiones con cargo al SGR» y sus modificaciones o adiciones. Teniendo en cuenta lo anterior, se estima que en el capítulo del SGR que se adicione al Plan Distrital de Desarrollo «Un Nuevo Contrato Social y Ambiental para la Bogotá del Siglo XXI», se contemplen proyectos presentados por las entidades distritales que beneficien a la comunidad afrodescendiente, más aun teniendo en cuenta el numeral 3 del artículo 35 de la Ley en mención, que dispone como uno de los criterios de priorización para la selección de proyectos de inversión a ser financiados con recursos del SGR el siguiente: «Mejoramiento de las condiciones de vida de las Comunidades Negras, Afrocolombianas, Raizales y Palenqueras, de las Pueblos y Comunidades Indígenas y del pueblo Rrom o Gitano de Colombia». </t>
  </si>
  <si>
    <t>Por otra parte, en la vigencia 2020, la Secretaría Distrital de Planeación estuvo presta a brindar la asesoría y el acompañamiento en la formulación de proyectos de inversión encaminados a ser financiados con recursos del Sistema General de Regalías que presentarán como iniciativas las entidades Distritales con destino a las comunidades negras afrocolombianas, sin embargo, a 31 de diciembre no se presentó ninguna demanda sobre este servicio; así mismo, al consultar en el aplicativo SUIFP Regalías tampoco se encontraron proyectos registrados relacionados con este grupo étnico.</t>
  </si>
  <si>
    <t>Se espera dar inicio a las asesorías, acompañamiento y  emisión de lineamientos dirigidos a las entidades distritales para  la formulación de proyectos de inversión, encaminados a ser financiados con recursos del Sistema General de Regalías en el segundo trimestre de 2021, haciendo énfasis  en los enfoques poblacionales incluido el afro colombiano y comunidades negras.</t>
  </si>
  <si>
    <t>Gestión Pública Efectiva</t>
  </si>
  <si>
    <t>Secretaría Distrital de Planeación</t>
  </si>
  <si>
    <t>Dirección de Programación y Seguimiento a la Inversión</t>
  </si>
  <si>
    <t>Jhon Manuel Parra</t>
  </si>
  <si>
    <t>jparra@sdp.gov.co</t>
  </si>
  <si>
    <t>3.20</t>
  </si>
  <si>
    <t>Socializar lineamientos y herramientas para la   formulación  y seguimiento de proyectos de inversión con enfoque poblacional-diferencial y de género a nivel distrital y local para las comunidades negras afrocolombianas</t>
  </si>
  <si>
    <t>Número de jornadas de socialización de lineamientos y herramientas para la   formulación  y seguimiento de proyectos de inversión con enfoque poblacional-diferencial y de género a nivel distrital y local con las comunidades negras afrocolombianas</t>
  </si>
  <si>
    <t>Número de Jornadas de socialización realizadas/ Numero de Jornadas de socialización concertadas</t>
  </si>
  <si>
    <t>Teniendo en cuenta que entre el proceso de concertación y la definición final de la acción afirmativa hubo un tiempo limitado de un mes, que fue insuficiente para realizar la planeación y alistamiento de las jornadas de socialización en la vigencia 2020, se solicita la reprogramación de la acción.</t>
  </si>
  <si>
    <t>Se espera dar inicio a las  jornadas de socialización de lineamientos y herramientas para la  formulación  y seguimiento de proyectos de inversión con enfoque poblacional-diferencial y de género a la comunidad afrocolombiana,  en el segundo trimestre de 2021.</t>
  </si>
  <si>
    <t>542- Recopilar, actualizar y disponer  la información que permita realizar el seguimiento al Plan de Desarrollo  y realizar asistencia técnica en la formulación y seguimiento de proyectos de inversión con enfoque poblacional-diferencial y de género para las entidades distritales y Alcaldías Locales</t>
  </si>
  <si>
    <t>7635 - Fortalecimiento a la formulación y a la gestión integral de los proyectos de inversión, y gobierno abierto mediante el acceso al PDD</t>
  </si>
  <si>
    <t>3.21</t>
  </si>
  <si>
    <t>Creación de un Trazador Presupuestal de la comunidad negra afrocolombiana de Bogotá, para entidades distritales y alcaldías locales</t>
  </si>
  <si>
    <t>Un (1) trazador presupuestal creado e implementado</t>
  </si>
  <si>
    <t>1. Porcentaje (%) de avance de la creación e implementación del Trazador Presupuestal.
2. Porcentaje (%) de avance del presupuesto negro afrocolombiano</t>
  </si>
  <si>
    <t>Teniendo en cuenta que entre el proceso de concertación y la definición final de la acción afirmativa hubo un tiempo limitado de un mes, que fue insuficiente para la creación del Trazador Presupuestal de la comunidad negra afrocolombiana en la vigencia 2020, se solicita la reprogramación de la  acción.</t>
  </si>
  <si>
    <t>Con corte a 31 de marzo de 2021, la Dirección de Programación y Seguimiento a la Inversión de la Secretaría Distrital de Planeación se encuentra en el proceso de alistamiento, verificación y aprobación de circular conjunta relacionada con los lineamientos para la implementación del trazador presupuestal para los grupos étnicos.</t>
  </si>
  <si>
    <t>3.22</t>
  </si>
  <si>
    <t>Realizar una caracterización socioeconómica de la población NARP residente en el Distrit0 Capital basado en los datos recolectados en la EMB 2020-2021.</t>
  </si>
  <si>
    <t xml:space="preserve">Porcentaje de avance en la elaboración de una caracterización socioeconómica de la población NARP residente en el Distrital Capital basado en los datos recolectados en la EMB 2020-2021. </t>
  </si>
  <si>
    <t>"(Sumatoria de fases ejecutadas para la elaboración de una caracterización socioeconómica de la NARP residente en el Distrital Capital basado en los datos recolectados en la EMB 2020-2021.)*100 
Fase1: 20% Diseño (2021)
Fase 2: 50 % Elaboración (2021
Fase 3:  30% Elaboración, resultados y divulgación (2022)"</t>
  </si>
  <si>
    <t>5
2016</t>
  </si>
  <si>
    <t xml:space="preserve">
Funcionamiento</t>
  </si>
  <si>
    <t xml:space="preserve"> </t>
  </si>
  <si>
    <t>Reuniones de definición del alcance de la propuesta y establecimiento de responsabilidades respecto de los elementos cuantitativos (Dirección de Estudios Macro -DEM) y cualitativos (Dirección de Equidad y Políticas Poblaciones -DEPP) de la caracterización. Se elaboró propuesta de tabla de contenido y cuadro con el estado del arte de 12 documentos.</t>
  </si>
  <si>
    <t xml:space="preserve">Dirección de Estudios Macro
Dirección de Equidad y Políticas Poblacionales </t>
  </si>
  <si>
    <t>Daniela Pérez Octavo
Zoraida Galindo
Edwin Cuevas Chaves
Pilar Montagut Castaño
Diana Huertas
Laura Patarroyo Gómez</t>
  </si>
  <si>
    <t>3358000 ext. 8558
3358000 ext. 8558
3358000 ext. 8521
3358000 ext. 8523</t>
  </si>
  <si>
    <t>dperezo@sdp.gov.co
zgalindo@sdp.gov.co
ecuevas@sdp.gov.co
pmontagut@sdp.gov.co
dhuertas@sdp.gov.co
lpatarroyo@sdp.gov.co</t>
  </si>
  <si>
    <t xml:space="preserve">492:Desarrollar herramientas metodológicas para que los quince sectores de la administración tomen decisiones de política pública, de gestión institucional y de inversión que incorporen necesidades diferenciadas de las poblaciones, los sectores sociales y las familias del distrito, a partir de 15 estudios sobre sus realidades y dinámicas adelantados desde el Observatorio Poblacional-Diferencial y de Familias. </t>
  </si>
  <si>
    <t>7634: Fortalecimiento de capacidades para la gestión del ciclo de políticas públicas</t>
  </si>
  <si>
    <t>3.23</t>
  </si>
  <si>
    <t>En el marco de la política de Planeación Institucional del Modelo Integrado de Planeación y Gestión, recomendar a los respectivos jefes de planeación, que incorporen capacitaciones en enfoques diferenciales.</t>
  </si>
  <si>
    <t xml:space="preserve"> Poblacional - Diferencial,</t>
  </si>
  <si>
    <t>Recomendación en capacitación de enfoques  realizada</t>
  </si>
  <si>
    <t>Recomendaciones realizadas</t>
  </si>
  <si>
    <t>En el marco de la sesión virtual denominada "Mejore su planeación institucional y el seguimiento y evaluación del desempeño" desarrollada por la Dirección de Planeación de la SDP con los Jefes de Planeación de entidades distritales el día 30 de octubre de 2020, se presentó la recomendación de incluir capacitaciones en enfoques diferenciales. Se tiene soporte de la presentación, grabación de la misma y listado de asistencia de la reunión.</t>
  </si>
  <si>
    <t>Mediante oficio de la Directora de Planeación de la SDP, dirigido a las entidades distritales, se recomendó incluir en su planeación institucional para la vigencia 2021, acciones de capacitación dirigidas a los servidores públicos y contratistas en enfoques diferenciales, de manera que puedan apropiar los conceptos en la ejecución de su quehacer institucional.</t>
  </si>
  <si>
    <t>525 - Implementar un plan de acción para la sostenibilidad del Sistema Integrado de Gestión en el marco de las políticas  de MIPG y la adecuación de la infraestructura para el desempeño de las funciones</t>
  </si>
  <si>
    <t>7636 - Fortalecimiento Institucional de la SDP</t>
  </si>
  <si>
    <t>Dirección de Planeación</t>
  </si>
  <si>
    <t>Lisa Vergara</t>
  </si>
  <si>
    <t>dir.planeacion@sdp.gov.co</t>
  </si>
  <si>
    <t>3.24</t>
  </si>
  <si>
    <t>Establecer los lineamientos para visibilizar a los grupos étnicos en la producción estadística del Distrito.</t>
  </si>
  <si>
    <t>Derechos
Humanos</t>
  </si>
  <si>
    <t>Guía institucionalizada a través de acto administrativo</t>
  </si>
  <si>
    <t>Institucionalizar mediante acto administrativo la guía de incorporación del enfoque diferencial.</t>
  </si>
  <si>
    <t>Plan de Acción del PED 2019 - 2024</t>
  </si>
  <si>
    <t>En el marco de la implementación del Plan Estadístico Distrital se elaboró el documento Guía:  «Estándares estadísticos para la incorporación del enfoque poblacional diferencial e interseccional en la  producción y difusión de las estadísticas  del Distrito Capital»</t>
  </si>
  <si>
    <t>Se publicó el documento Guía  en  http://www.sdp.gov.co/sites/default/files/02.guia_incorporacion_enfoque_diferencial.pdf y se empezaron las contrataciones de profesionales de apoyo para la implementación del Plan Estadístico Distrital. Se iniciaron discusiones sobre el acto administrativo pertinente que puede expedir la SDP.</t>
  </si>
  <si>
    <t>53 Información para la toma de decisiones</t>
  </si>
  <si>
    <t xml:space="preserve">463 Producir y recopilar información para generar análisis que guíe la toma de decisiones de la administración distrital teniendo en cuenta los enfoques del plan de desarrollo </t>
  </si>
  <si>
    <t>7631 Producción, actualización y disposición de información sobre condiciones territoriales, económicas, sociales y ambientales para la toma de decisiones en Bogotá</t>
  </si>
  <si>
    <t>Dirección de Información, Cartografía y Estadística</t>
  </si>
  <si>
    <t>Andrés Leonardo Acosta Hernández</t>
  </si>
  <si>
    <t>3358000 Ext 8151</t>
  </si>
  <si>
    <t>alacosta@sdp.gov.co</t>
  </si>
  <si>
    <t>1.61</t>
  </si>
  <si>
    <t>Garantizar 2 espacios de participación anuales para 60 personas de la comunidad  negra afrocolombiana  en la formulación, ejecución y seguimiento de los instrumentos de planeación distritales</t>
  </si>
  <si>
    <t xml:space="preserve">Número de espacios convocados para la participación de las comunidades negras afrocolombianas en la formulación de los instrumentos de planeación de la SDP </t>
  </si>
  <si>
    <t xml:space="preserve">Sumatoria de espacios convocados para la participación de las comunidades negras afrocolombianas la formulación de los instrumentos de planeación de la SDP </t>
  </si>
  <si>
    <t>Sin línea de base</t>
  </si>
  <si>
    <t>Se realizó una reunión a la cual se invitó a las comunidades negras, raizales, palenqueras y afro para recibir aportes frente a la construcción de la Ley Orgánica de Región Metropolitana</t>
  </si>
  <si>
    <t>Se tenía previsto un espacio de participación para el proceso de formulación del POT, sin embargo no se pudo realizar durante la vigencia 2020 debido a que este se postergo para la vigencia 2021.</t>
  </si>
  <si>
    <t>Se tiene previsto un espacio programado para el mes de abril. En este primer trimestre no se ha realizado ninguna actividad con personas afrodescendientes.</t>
  </si>
  <si>
    <t>51  Gobierno Abierto</t>
  </si>
  <si>
    <t xml:space="preserve">408: Definir e implementar estrategias de participación ciudadana  en la formulación, ejecución y seguimiento  a los instrumentos de planeación de la SDP y en los procesos de rendición de cuentas distritales y locales  atendiendo los enfoques del Plan de Desarrollo. </t>
  </si>
  <si>
    <t>7604: Diseño de modelo colaborativo para la participación ciudadana en los instrumentos de planeación, los ejercicios de rendición de cuentas distritales y locales y los presupuestos participativos.</t>
  </si>
  <si>
    <t>Dirección de Participación y Comunicación para la Planeación</t>
  </si>
  <si>
    <t>Juan Carlos Prieto
Natalia Garzón</t>
  </si>
  <si>
    <t>jprieto@sdp.gov.co
ngarzon@sdp.gov.co</t>
  </si>
  <si>
    <t>3.25</t>
  </si>
  <si>
    <t xml:space="preserve">Garantizar 1 espacio de participación anual para 60 personas de las comunidades negras afrocolombianas en los procesos de rendición de cuentas de la SDP. </t>
  </si>
  <si>
    <t xml:space="preserve">Número de espacios de rendición de cuentas de la SDP con convocatoria a las comunidades negras afrocolombianas.  </t>
  </si>
  <si>
    <t xml:space="preserve">Sumatoria de espacios de rendición de cuentas de la SDP con convocatoria a las comunidades  negras afrocolombianas. </t>
  </si>
  <si>
    <t>Se realizó rendición de cuentas invitando a toda la ciudadanía, incluidas las personas afrodescendientes. El evento fue el 18 de diciembre de 2020. El tema principal fue avances en el POT. Se realizó mediante la plataforma de Facebook Live, desde la cuenta oficial de la SDP.</t>
  </si>
  <si>
    <t>Debido a las condiciones de la Pandemia por COVID19, se realizó el evento de manera virtual a través de la plataforma Facebook Live. Por esta razón no se cuenta con listas de asistencia.</t>
  </si>
  <si>
    <t>El evento de rendición de cuentas está previsto entre los meses de agosto y septiembre de 2021.</t>
  </si>
  <si>
    <t>1.62</t>
  </si>
  <si>
    <t>Afiliar al 100% de la población negra y afrocolombiana al régimen subsidiado, siempre y cuando cumplan con los requisitos de Ley, con el previo cruce de la base de datos que entregue el representante legal de la comunidad.</t>
  </si>
  <si>
    <t>Poblacional-Diferencial</t>
  </si>
  <si>
    <t>Porcentaje de personas afiliadas al Régimen Subsidiado con pertenencia étnica Negra y Afrocolombiana, siempre y cuando cumplan con los requisitos de Ley</t>
  </si>
  <si>
    <t>Número de personas afiliadas al Régimen Subsidiado con pertenencia étnica Negra y Afrocolombiana/Número de personas reportadas en bases de datos que cumplan criterios para la afiliación al régimen subsidiado*100</t>
  </si>
  <si>
    <t xml:space="preserve">Se participa en reunión del sector salud con el Consejo Consultivo de Comunidades Negras y Afrocolombianas de Bogotá, el 25 de enero de 2021. Por dificultades internas del Consultivo y no reconocimiento de protocolización, no se logra hacer presentación ni propuesta de asistencia técnica para apoyar la implementación de la acción afirmativa.
En cuanto a la ejecución presupuestal para el primer trimestre de 2021, se precisa que no es posible reportar recursos, teniendo en cuenta que a la fecha no se cuenta con una línea base de la población afro. Sin embargo, aunque los recursos asignados a través del proyecto de inversión del FFDS 7822,  son de destinación específica para el total de la población afiliada al régimen subsidiado en salud de Bogotá D.C., es posible para la SDS presentar el reporte de esta población afiliada al régimen subsidiado y su costo, siempre y cuando esta cumpla con los requisitos establecidos en el Artículo 2.1.5.1 del Decreto 064 de 2020 [según Grupo SISBEN Metodología IV y poblaciones especiales] y  el coordinador de la comisión de salud Afro de esta comunidad, entregue a la SDS la base de datos de esta población de manera periódica, lo cual no ocurrió para el periodo de este reporte. </t>
  </si>
  <si>
    <t>Dificultad: No se cuenta con una línea de base de la población Afrocolombiana que habita en Bogotá.
Alternativa de solución: Precisar interlocutores legítimos para levantar el censo/base de datos de las personas Afrodescendientes que residen en Bogotá, e iniciar afiliación de población no asegurada.</t>
  </si>
  <si>
    <t>Mejora de la gestión de instituciones de salud</t>
  </si>
  <si>
    <t>66: A 2024 conseguir una cobertura del  95% o más el aseguramiento de la población al SGSSS en el Distrito Capital. (Con base en Censo DANE 2018).</t>
  </si>
  <si>
    <t>Salud</t>
  </si>
  <si>
    <t>Secretaría Distrital de Salud</t>
  </si>
  <si>
    <t>Subdirección de Administración del Aseguramiento</t>
  </si>
  <si>
    <t xml:space="preserve">Gloria Jannette Quiñones Cárdenas
Delio Adenauer Atuesta García </t>
  </si>
  <si>
    <t>3649090 Ext 9615
3649090 Ext. 9989</t>
  </si>
  <si>
    <t>gjquinones@saludcapital.gov.co
DAAtuesta@saludcapital.gov.co</t>
  </si>
  <si>
    <t>1.63</t>
  </si>
  <si>
    <t>Apoyar la realización de cuatro paneles autónomos de saberes ancestrales afro, a través del acompañamiento técnico y logístico</t>
  </si>
  <si>
    <t>Derechos Humanos; Diferencial;  Territorial y Género</t>
  </si>
  <si>
    <t>% de paneles de saberes ancestrales realizados en el periodo</t>
  </si>
  <si>
    <t>Número de paneles ancestrales realizados en el periodo</t>
  </si>
  <si>
    <t>$ 7.000.000</t>
  </si>
  <si>
    <t>$ 28.000.000</t>
  </si>
  <si>
    <t>Durante este periodo no se reporta avance en la implementación de la acción, ya que no se ha logrado los  espacios de diálogos con la comisión de Salud Afro para definir la implementación de la misma. Con la instancia representativa de la consultiva Distrital Afro, se han querido generar diferentes espacios de diálogos para dar avances a estas acciones; 
El  día  25 de enero 2021 se participa de una reunión con la comisión de salud,25 de Marzo se generó respuestas a derecho de petición que presento la comisión de salud con referencia a las asistencias técnicas dirigida a la comunidad Afro en lo local,  26 de abril la Dirección de Participo convoco a una reunión con todas las a garantías y la comisión de Salud nunca confirmo su asistencia al espacio razón por la cual se cancelo la reunión, 30 de abril y 01 de mayo se participo en una reunión interinstitucional con la SAE con el objetivo de viabilizar y buscar mecanismo para  el cumplimiento de las acciones afirmativas concertadas, 10 de mayo se participo de una reunión con la comisión de Salud afro la cual no se desarrollo ya que la comunidad solicita protocolización y revisión de las acciones concertadas.</t>
  </si>
  <si>
    <t xml:space="preserve">Gestión Pública efectiva abierta y transparente </t>
  </si>
  <si>
    <t xml:space="preserve">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</si>
  <si>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Secretaria Distrital de Salud</t>
  </si>
  <si>
    <t>Dirección de Participación Social, Gestión Territorial y Transectorialidad</t>
  </si>
  <si>
    <t xml:space="preserve">Leonardo Antonio Mejía Prado
Helbert  Campos Ulavares 
</t>
  </si>
  <si>
    <t>3649090 Ext. 9530
3042942409</t>
  </si>
  <si>
    <t>la2mejia@saludcapital.gov.co
hocampo@saludcapital.gov.com</t>
  </si>
  <si>
    <t>1.64</t>
  </si>
  <si>
    <t xml:space="preserve">Sensibilización a funcionarios-as y comunidad en general de los beneficios para  reconocimiento de las técnicas curativas y medicinales ancestrales afro. </t>
  </si>
  <si>
    <t>Derechos Humanos; Diferencial;  Territorial y Genero</t>
  </si>
  <si>
    <t xml:space="preserve">%  sensibilizaciones realizadas  por periodo. </t>
  </si>
  <si>
    <t xml:space="preserve">Número de sensibilizaciones realizadas  por periodo. </t>
  </si>
  <si>
    <t>$ 9.000.000</t>
  </si>
  <si>
    <t>$ 9000000</t>
  </si>
  <si>
    <t>$ 36.000.000</t>
  </si>
  <si>
    <t>Durante este periodo no se reporta avance en la implementación de la acción, ya que no se ha logrado los  espacios de diálogos con la comisión de Salud Afro para definir la implementación de la misma. Con la instancia representativa de la consultiva Distrital Afro, se han querido generar diferentes espacios de diálogos para dar avances a estas acciones; 
El  día  25 de enero 2021 se participa de una reunión con la comisión de salud,25 de Marzo se Genero respuestas a derecho de petición que presento la comisión de salud con referencia a las asistencias técnicas dirigida a la comunidad Afro en lo local,  26 de abril la Dirección de Participo convoco a una reunión con todas las a garantías y la comisión de Salud nunca confirmo su asistencia al espacio razón por la cual se cancelo la reunión, 30 de abril y 01 de mayo se participo en una reunión interinstitucional con la SAE con el objetivo de bialivilizar y buscar mecanismo para  el cumplimiento de las acciones afirmativas concertadas, 10 de mayo se participo de una reunión con la comisión de Salud afro la cual no se desarrollo ya que la comunidad solicita protocolización y revisión de las acciones concertadas.</t>
  </si>
  <si>
    <t xml:space="preserve">Leonardo Antonio Mejía Prado
Helbert  Campo Ulabares 
</t>
  </si>
  <si>
    <t>1.65</t>
  </si>
  <si>
    <t>Facilitar espacios de inclusión de la población afrocolombia a través de la estrategia de  los Territorios de Innovación y Participación en Salud TIPS</t>
  </si>
  <si>
    <t>% de espacio  facilitados a la población afro desde la estrategia TIPS</t>
  </si>
  <si>
    <t>Número de espacios facilitados a la población afro desde la estrategia TIPS</t>
  </si>
  <si>
    <t>$ 12.000.000</t>
  </si>
  <si>
    <t xml:space="preserve">
Durante este periodo no se reporta avance en la implementación de la acción, ya que no se ha logrado los  espacios de diálogos con la comisión de Salud Afro para definir la implementación de la misma. Con la instancia representativa de la consultiva Distrital Afro, se han querido generar diferentes espacios de diálogos para dar avances a estas acciones; 
El  día  25 de enero 2021 se participa de una reunión con la comisión de salud,25 de Marzo se Genero respuestas a derecho de petición que presento la comisión de salud con referencia a las asistencias técnicas dirigida a la comunidad Afro en lo local,  26 de abril la Dirección de Participo convoco a una reunión con todas las a garantías y la comisión de Salud nunca confirmo su asistencia al espacio razón por la cual se cancelo la reunión, 30 de abril y 01 de mayo se participo en una reunión interinstitucional con la SAE con el objetivo de bialivilizar y buscar mecanismo para  el cumplimiento de las acciones afirmativas concertadas, 10 de mayo se participo de una reunión con la comisión de Salud afro la cual no se desarrollo ya que la comunidad solicita protocolización y revisión de las acciones concertadas.</t>
  </si>
  <si>
    <t>1.66</t>
  </si>
  <si>
    <t xml:space="preserve">Concertar e implementar las adecuaciones técnicas y administrativas necesarias para la implementación de las RIAS (rutas integrales de atención en salud), con enfoque diferencial Afro en el componente de prestación de servicios de salud.
</t>
  </si>
  <si>
    <t>Porcentaje de  avance en la implementación de adecuaciones técnicas y administrativas con enfoque diferencial Afro.</t>
  </si>
  <si>
    <t>(Actividades de implementación de adecuaciones técnicas y administrativas / actividades programadas)*100</t>
  </si>
  <si>
    <t>Guía metodológica para la implementación del enfoque diferencial étnico en las EAPB  e IPS (2019-SDS)</t>
  </si>
  <si>
    <t>25%</t>
  </si>
  <si>
    <t xml:space="preserve">En el primer trimestre para dar cumplimiento a la acción afirmativa pactada por la Dirección de Provisión de Servicios de Salud con la comunidad afrodescendiente se avanzó en:
* Se  elaboró  la propuesta de plan de acción a concertar con la comunidad Negra Afrocolombiana  y sujeta a revisión conjunta,  ajuste y aprobación. La propuesta define una  fase de alistamiento (revisión de material bibliográfico y conceptual de la acción afirmativa concertada, metodología de trabajo) a cargo de la  Dirección de Provisión de Servicios de Salud.  
* Se solicitó oficialmente a la coordinadora de la Comisión de Salud de la comunidad Negra Afrocolombiana  la designación de las hojas de vida y aval de los dos gestora(e)s étnicas(os) para la contratación,  una vez recibida la documentación en mención se acompañó  el trámite de gestión precontractual, quienes  serán el enlace y la articulación con la comunidad Negra Afrocolombiana  para avanzar en las adaptaciones técnicas en la prestación de los servicios de salud  según su medicina ancestral.  
* Se elaboró el estudio previo para la implementación de las adaptaciones socioculturales e incorporación del enfoque diferencial étnico en la prestación de servicios de salud en EAPB y red prestadora de servicios, en un proceso que se articulará  con la comunidad Negra – Afrocolombiana para la participación y construcción colectiva desde su percepción de medicina ancestral. 
De igual manera, en cumplimiento de la acción afirmativa concertada se participó en las siguientes reuniones en el marco del artículo 66 del Plan Distrital de Desarrollo 2020-2024:
* Reunión  (26/01/2021) efectuada con la comisión salud de la comunidad Negra Afrocolombiana  cuyo objeto fue la presentación de las acciones afirmativas definidas con el sector salud. 
* Reunión (24/02/2021) convocada por la Secretaría de Gobierno  - I jornada técnica intersectorial PIAA 2021 socialización metodología y presentación de informes 2021.
* Mesa de trabajo (15/02/2021)  con la Subdirección de Asuntos étnicos - SAE de la Secretaria Distrital de Gobierno y Planeación para la revisión correcciones y ajustes pertinentes  al plan integral de acciones afirmativas PIAA sector salud.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</si>
  <si>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</si>
  <si>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</si>
  <si>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 xml:space="preserve">Secretaria Distrital de Salud </t>
  </si>
  <si>
    <t>Dirección de Provisión de Servicios de Salud</t>
  </si>
  <si>
    <t xml:space="preserve">Martha Yolanda Ruíz Valdés 
Hilda Liliana Vanegas Ortiz </t>
  </si>
  <si>
    <t>3649090 Ext. 9511
3649090 Ext. 9512</t>
  </si>
  <si>
    <t xml:space="preserve">MYRuiz@saludcapital.gov.co
hlvanegas@saludcapital.gov.co </t>
  </si>
  <si>
    <t>1.67</t>
  </si>
  <si>
    <t>Implementar una estrategia de fortalecimiento de prácticas de cuidado de la salud a la población Afrodescendiente a través de estrategias promocionales y preventivas a partir de la valoración de riesgos de la salud pública reconociendo dinámicas de la salud urbana y cosmovisiones propias de la comunidad</t>
  </si>
  <si>
    <t>Porcentaje de familias afrodescendientes atendidas a través de acciones promocionales y preventivas para el cuidado de la salud desarrolladas en la estrategia "Kilombos".</t>
  </si>
  <si>
    <t>(Numero de familias afrodescendientes atendidas a través de de acciones promocionales y preventivas para el cuidado de la salud desarrolladas en la estrategia "Kilombos"/numero total de familias afrodescendientes priorizadas)*100</t>
  </si>
  <si>
    <t xml:space="preserve">En el espacio de diálogo y concertación que se dio y a pesar de la negación hasta el momento por parte de la Comisión de Salud en la implementación de la estrategia con 5 kilombos durante la vigencia del PSPIC marzo-junio 2021, en el mes de febrero se dispuso un producto que se desarrolló para el abordaje de la población Afrodescendiente que se encontró en situación de riesgo y vulnerabilidad que requieran del acompañamiento orientación y seguimiento en salud en el marco de la contingencia COVID-19. En este sentido los perfiles estuvieron en disponibilidad de atender los individuos o casos según las dinámicas de la comunidad presentadas en el territorio. 
Sin embargo, en el mes de febrero se contó con la implementación de la estrategia con la contratación de 8 perfiles
</t>
  </si>
  <si>
    <t xml:space="preserve">Dificultades:
 El recurso dispuesto inicialmente, se ha visto reducido por la situación generada frente a la pandemia COVID-19.
 La instancia representativa se ha levantado de los escenarios de dialogo generados por el  sector
 Se evidencian diferencias entre los miembros de la Comisión de salud, en ocasiones utilizan vocabulario despectivo e irrespetuoso hacia funcionarios del sector.
 Los comisionados no reconocen el proceso de protocolización enmarcado en el artículo 66 del PDD, manifestando que aún están en el proceso de diálogo y concertación.
 Desde el sector se propuso la  implementación de la estrategia "kilombos",  con una operación ajustada en el marco de la pandemia COVID-19, la cual no ha sido aceptada por la instancia representativa, lo que ha impedido la ejecución de la misma para la vigencia marzo-junio 2021.
 Ausencia de base censal o caracterización de la población 
Alternativas de solución: 
 Participar hasta la culminación de los escenarios convocados por el sector
 Uso de vocabulario respetuoso sin afirmaciones despectivas por parte de los comisionados
 Que la SAE de claridad a los comisionados del proceso de protocolización del articulo 66 PDD
 Revisar en espacio autónomo las diferencias de los miembros de la comisión
 Concertar las acciones que pueden verse ajustadas por las nuevas realidades de cara a la pandemia
 Gestionar por los medios a su disposición bases censales de la comunidad residente en Bogotá
</t>
  </si>
  <si>
    <t>Salud para la vida y el bienestar</t>
  </si>
  <si>
    <t>81: A 2024 incrementar en un 33% la atención a las poblaciones diferenciales (etnias, LGBTI, habitantes de calle, carreteros, personas que ejercen actividades sexuales pagadas), desde la gestión de la salud pública y acciones colectivas.</t>
  </si>
  <si>
    <t>Subdirección de Gestión y Evaluación de Políticas en salud Pública</t>
  </si>
  <si>
    <t>Juan Carlos Cocomá Parra
Edyanni Ramos Valoyes</t>
  </si>
  <si>
    <t>3649090 Ext 9570
3649090 Ext 9838</t>
  </si>
  <si>
    <t>JCCocoma@saludcapital.gov.co
e1ramos@saludcapital.gov.co</t>
  </si>
  <si>
    <t>1.68</t>
  </si>
  <si>
    <t>Vinculación de  2 profesionales a nivel local con pertenencia étnica negra -afrocolombiana para apoyar la implementación de acciones  y procesos diferenciales en salud para la población Afrodescendiente residente en Bogotá. D.C.</t>
  </si>
  <si>
    <t xml:space="preserve">No. profesionales con pertenencia étnica Negra -afrocolombiana </t>
  </si>
  <si>
    <t xml:space="preserve">Número profesional con pertenencia étnica Negra -afrocolombiana </t>
  </si>
  <si>
    <t>2 Profesionales</t>
  </si>
  <si>
    <t xml:space="preserve">Durante este periodo, se dio la continuidad de la figura "referente étnico" de gobernanza, donde se apoya todo el ejercicio de posicionamiento a nivel local de las políticas públicas étnicas, en este caso específico con las Comunidades Negras, Afrocolombianas, Raizales y Palenqueras-CNARP, se contó con dos profesionales con pertenencia étnica afrodescendiente, uno en la subred  Integrada Sur y otro en la Subred Centro Oriente.
Para la vigencia marzo-junio de 2021 del PSPIC, a partir del mes de febrero la comisión  de salud avalo la continuidad del referente en la subred sur; por otro lado, el profesional de la SISS centro oriente,  que se venía desempeñando como referente no fue avalado para su continuidad, por tanto, postularon para el mes de marzo el nuevo profesional que acompañará el proceso de Políticas Públicas Afrodescendientes.
</t>
  </si>
  <si>
    <t>Dificultad: La comisión debe presentar de manera oportuna la postulación de personas idóneas con pertenencia étnica Afro descendiente.</t>
  </si>
  <si>
    <t>1.69</t>
  </si>
  <si>
    <t>Vinculación de  1 profesional con pertenencia étnica negra -afrocolombiana para apoyar la implantación de acciones  y procesos diferenciales en salud para la población Afrodescendiente residente en Bogotá. D.C.</t>
  </si>
  <si>
    <t xml:space="preserve">% profesional con pertenencia étnica negra -afrocolombiana contratados </t>
  </si>
  <si>
    <t xml:space="preserve">1 profesional con pertenencia étnica negra -afrocolombiana contratados </t>
  </si>
  <si>
    <t xml:space="preserve">1 Profesional </t>
  </si>
  <si>
    <t>Contratación de 1 talento humano con pertinencia Étnica Afrocolombiana, Negra, el cual realizó asistencia técnica a las organizaciones afrocolombianas en territorios locales respecto al avance de las iniciativas en los Territorios de Innovación y Participación en Salud TIPS, y a nivel de presupuestos locales  en el marco de los objetos de gastos flexibles del Sector Salud se apoya técnicamente la etapa de formulación del proyecto de saberes ancestrales en medicina articulado con las Alcaldía Locales, a su vez, se facilita la oferta institucional del equipo técnico para dar respuesta a las solicitudes comunitarias en rutas de atención a la población víctima, socialización de las políticas publicas de juventud y enfoque diferencial poblacional y género. Finalmente se proyectaron las respuestas a los derechos de petición respectivos la ciudadanía y de la Subcomisión de Salud Afro.</t>
  </si>
  <si>
    <t xml:space="preserve">Leonardo Antonio Mejía Prado
Helbert  Campo Alabares 
</t>
  </si>
  <si>
    <t>1.70</t>
  </si>
  <si>
    <t>Realizar Análisis de Situación en Salud de la población negra y afrocolombiana del Distrito desde el enfoque diferencial e intercultural, con una actualización cada dos años</t>
  </si>
  <si>
    <t xml:space="preserve">
Documento de análisis de condiciones de vida y enfermedad de la población población negra y afrocolombiana en Bogotá
</t>
  </si>
  <si>
    <t>Un documento construido y validado con los actores involucrados</t>
  </si>
  <si>
    <t>Documento de análisis de condiciones de salud y vida de la población  negra y afrocolombiana año 2020-SDS</t>
  </si>
  <si>
    <t>_</t>
  </si>
  <si>
    <t xml:space="preserve">Durante este periodo se contó con la terminación del producto en el mes de enero 2021, sin embargo, se encuentra en proceso de revisión, realimentación y ajuste por parte de la Subred Integrada Servicios de Salud Centro Oriente para aprobación, posterior socialización con la comunidad y publicación en la página web de la Secretaria Distrital de Salud.
Es importante resaltar que conforme al proceso de concertación, se inicia el proceso de implementación de esta acción afirmativa en el año 2023, ya que es un documento que se realizaría cada dos años.
</t>
  </si>
  <si>
    <t>Dificultad: Contar con el documento oficial publicado para tenerlo como insumo en  línea base</t>
  </si>
  <si>
    <t xml:space="preserve">05. A 2024 mantener el 100% de la operación de los sistemas de vigilancia en salud pública en Bogotá D.C. </t>
  </si>
  <si>
    <t>Juan Carlos Cocona Parra
Edyanni Ramos Valoyes</t>
  </si>
  <si>
    <t>JCCocoma@saludcapital.gov.co
E1ramos@saludcapital.gov.co</t>
  </si>
  <si>
    <t>1.71</t>
  </si>
  <si>
    <t xml:space="preserve">
Apoyar la realización de cuatro eventos de Conmemoración de las comunidades Negras y afrocolombianas, a través del acompañamiento técnico y logístico
</t>
  </si>
  <si>
    <t>% de  conmemoraciones   realizados en el periodo</t>
  </si>
  <si>
    <t>Número de Conmemoraciones realizados en el periodo</t>
  </si>
  <si>
    <t>2 Encuentros de conmemoración realizados en los años 2017 y 1219.</t>
  </si>
  <si>
    <t>Durante este periodo no se reporta avance en la implementación de la acción, ya que no se ha logrado los  espacios de diálogos con la comisión de Salud Afro para definir la implementación de la misma. Con la instancia representativa de la consultiva Distrital Afro, se han querido generar diferentes espacios de diálogos para dar avances a estas acciones; 
El  día  25 de enero 2021 se participa de una reunión con la comisión de salud,25 de marzo se genero respuestas a derecho de petición que presentó la comisión de salud con referencia a las asistencias técnicas dirigida a la comunidad Afro en lo local,  26 de abril la Dirección de Participó convocó a una reunión con todas las a garantías y la comisión de Salud nunca confirmo su asistencia al espacio razón por la cual se canceló la reunión, 30 de abril y 01 de mayo se participó en una reunión interinstitucional con la SAE con el objetivo de viabilizar y buscar mecanismo para  el cumplimiento de las acciones afirmativas concertadas, 10 de mayo se participó de una reunión con la comisión de Salud afro la cual no se desarrolló ya que la comunidad solicita protocolización y revisión de las acciones concertadas.</t>
  </si>
  <si>
    <t>1.72</t>
  </si>
  <si>
    <t>Realización de 4 Jornadas de promoción de hábitos y estilos de vida saludables con la población  Negra y Afrodescendiente, orientadas en la promoción de la salud y la prevención de la enfermedad.</t>
  </si>
  <si>
    <t>4 de jornadas de orientación en hábitos y estilos de vida saludables de  la población  Negra y Afrodescendiente</t>
  </si>
  <si>
    <t>Conforme al proceso de concertación con la Comisión Consultiva de Comunidades Negras y Afrocolombianas, se inicia el proceso de implementación de esta acción afirmativa a partir de septiembre de la vigencia 2021.</t>
  </si>
  <si>
    <t xml:space="preserve">Prevención y cambios para mejorar la salud de la población </t>
  </si>
  <si>
    <t xml:space="preserve">77:A 2024 mantener la tasa de mortalidad por enfermedades crónicas no transmisibles por debajo de 127 por 100,000 personas en edades de 30 a 69 años. Implementando estrategias de promoción de practicas y estilos de vida saludable, para prevención de Enfermedades Cardiovasculares, Diabetes Mellitus, Cáncer, Enfermedades de vías respiratorias inferiores, entre otras. </t>
  </si>
  <si>
    <t>Subdirección de Determinantes en Salud</t>
  </si>
  <si>
    <t>Adriana Mercedes Ardila Sierra
Angela Lucia Cortes Morales</t>
  </si>
  <si>
    <t xml:space="preserve">
3649090 Ext 9346 
3649090 Ext  9047</t>
  </si>
  <si>
    <t>AMArdila@saludcapital.gov.co
alcortes@saludcapital.gov.co</t>
  </si>
  <si>
    <t>0</t>
  </si>
  <si>
    <t>Cumplida desde el primer trimestre de 2021, con la contratación desde la OPEL - SDA, de los referentes afro: Eliana Asprilla, German Ceballos y Alderson Murillo.</t>
  </si>
  <si>
    <t>9.462.133</t>
  </si>
  <si>
    <t>Desde la SDA se presentó propuesta de cartografia de georeferenciación de los Quilombos de Bogotá como puntos articuladores de la gestión realizada por la comunidad afro y el Distrito en los territorios, para revisión y aprobación de la comunidad, por lo tanto, pese a este avance, todavía no se da por cumplida y el porcentaje de avance del indicador es 0.
Presupuesto corresponde al  CPS del geógrafo de la OPEL, quien gestionará el desarrollo de esta acción.</t>
  </si>
  <si>
    <t>22.034.133</t>
  </si>
  <si>
    <t>En el segundo trimestre del 2021 se realizó reunión de acercamiento con la Secretaría de Educación Distrital a fin de iniciar articulación para la realización de actividades de educación en el marco de la campaña comunicativa ENGANCHATE. Estas actividades hace parte del plan de trabajo, el cual se encuentra en construcción.</t>
  </si>
  <si>
    <t>Acción proyectada para 2022</t>
  </si>
  <si>
    <t>En el segundo trimestre de 2021, se continua a la espera de definir fecha y participantes de esta caminata ecológica por parte de la comunidad.</t>
  </si>
  <si>
    <t>En este periodo, los referentes de la SDA acompañaron y apoyaron a la comisión para la construcción de la propuesta del documento del proyecto, el cual se recibe en la entidad para su análisis y aprestamiento de implementación. Por tal motivo, al encontrarse en revisión y aprobación, todavía no hay avances porcentuales en su implementación.</t>
  </si>
  <si>
    <t>En la segunda mesa de trabajo entre el sector ambiente y la comunidad afro, nuevamente se hace la solicitud de la base de datos de las mujeres cabeza de familia con las cuales se realizará e implementará la campaña. Por tal motivo el porcentaje de avance de este indicador es cero.</t>
  </si>
  <si>
    <t>Para el cumplimiento de esta acción, es necesario trabajar de manera conjunta con las mujeres cabeza de familia, por lo que para la SDA es indispensable tener esta información.</t>
  </si>
  <si>
    <t>Para el proceso contractual, se reciben 10 hojas de vida, de las cuales 5 personas manifestaron no estar interesadas en la oferta, 1 no contesto a los llamados realizados, 1 tiene desactivados los números de contacto, 1 no cumple con  el rango de edad solicitado y 1 persona es contratada. Adicional a esto, estamos a la espera de confirmación por parte del área de gestión ambiental, para la apertura de nuevos procesos contractuales.</t>
  </si>
  <si>
    <t>Teniendo en cuenta que la meta para esta acción depende de la definición del número de personas vinculadas, los perfiles a contratar y dinámicas que se pacten con la comunidad, la entidad determinara la apropiación presupuestal que permita su cumplimiento</t>
  </si>
  <si>
    <t>se cuenta con un primer documento borrador que se entregó a las Consultivas a modo de preparación para el taller y se generó acercamiento e interlocución con las Consultivas a través del Taller “Hablemos sobre Gestión del Riesgo y Cambio Climático” llevado a cabo el 24 de junio, con el fin de empezar a construir en conjunto el plan de acción de la campaña comunicativa. Se avanzó el 4% del 25% propuesto, que equivale al 16%.</t>
  </si>
  <si>
    <t>Es importante señalar que en la reunión de seguimiento de la implementación de las acciones con la comunidad Afro desarrollada el 25 de junio del presente año, se ajustó la redacción de la acción afirmativa, quedando de la siguiente manera: “Vincular para el 2022, 2023 y 2024, un referente profesional (1) o dos (2) referentes de perfil técnico de las comunidades Negras, Afro-descendientes”</t>
  </si>
  <si>
    <t>Presupuesto asignado: Teniendo en cuenta que la meta para esta acción es a demanda, la entidad apropiará los recursos presupuestales que permita el cumplimiento a la acción</t>
  </si>
  <si>
    <t>Esta meta debe ser ajustada. Con el apoyo de la cabeza de sector Ambiente se solicitará una reunión para revisar esta meta.</t>
  </si>
  <si>
    <t>Durante el segundo trimestre de 2021 se atendió la totalidad de personas de comunidades afro que solicitaron ingresos gratuitos al JBB. Con un total de 25 jóvenes quienes participaron en un recorrido de educación ambiental.</t>
  </si>
  <si>
    <t>El JBB está trabajando en el diseño de actividades con enfoques diferenciales que enriquezcan las experiencias ambientales dirigidas a comunidades étnicas.</t>
  </si>
  <si>
    <t>En mesa de seguimiento sectorial se solicitó a la SAE la base de datos de las comunidades y consultivos interesados en desarrollar esta actividad. Con el siguiente asunto: Solicitud de información – Base de datos de personas miembros de comunidades
étnicas. Cordis: 2021EE2252. También en reunión de seguimiento del sector de PIAA el 25 de junio se hizo la solicitud formal de las personas afro interesadas en las huertas urbanas.</t>
  </si>
  <si>
    <t>En la medida en que se entreguen las bases de datos se iniciará el diagnóstico de la población para el fortalecimiento de huertas urbana, pues es fundamental reconocer la población con la que se trabajará y las localidades a las que pertenecen para agendar las visitas y saber que estas son comunidades reconocidas por el consejo consultivo de poblaciones negras y afrocolombianas.</t>
  </si>
  <si>
    <t>Esta acciòn afirmativa se encuentra en la etapa de aprestamiento, para la cual las y los representantes de la consultiva afro, presentaron a las personas de su grupo ètnico que los representen en el Comitè de curadurìa del concierto, la elaborciòn de los arreglos y algunos nombres para la interpretaciòn, todo lo cual se encuentra en el proceso normal que demanda un evento de esta magnitud.</t>
  </si>
  <si>
    <t>Los objetos y estructura de las becas se formularon de acuerdo a lo informado por el Subcomité de Cultura de la Consultiva Afro en la sesión realizada el 9 de octubre del 2020; no obstante, en la reunión de seguimiento a la implementación del artículo 66 (12 de marzo del 2021), la representación solicitó ajustes en la categoría identitaria del grupo étnico (eliminar la expresión de comunidad afrodescendiente por la de comunidades negras y afrocolombianas, además de valorar la presentación de propuestas presentadas por organizaciones de esta comunidad en determinadas localidades donde suele residir la población, además si en la constitución de la propuesta participan mayoritariamente mujeres.(eliminar la expresión de comunidad afrodescendiente por la de comunidades negras y afrocolombianas), lo que implicó la cancelación por completo de la ejecución de las becas  de creación para comunidades Afrodescendientes:  arte contra la discriminación 2021 y de circulación y apropiación de prácticas artísticas de comunidades Afrodescendientes 2021, teniendo que comenzar con el proceso administrativo nuevamente, una vez se publicó la resolución de cancelación, la cual se efectuó el 7 de abril del 2021. Ambas becas siguieron su curso con la presentación de propuestas y en la actualidad se encuentra en proceso de selección de los jurados (también artistas de la población), quienes se presentaron al banco de jurados, para que continúen con el proceso de selección de los ganadores.</t>
  </si>
  <si>
    <t>Ante la afectación de la confianza en el espacio tripartita, el IDARTES viene implementando una herramienta denominada "cuadrante integral" que permite desde un enfoque integral identificar los factores internos y externos / individuales y colectivos que han influido en la construcción de la confianza desde las dimensiones metodología, normativa, cultural y humanista individual. La principal razón por la cual se creó este instrumento (test), es para poder dar cuenta del caso específico de esta instancia representativa que ha venido interactuando con un estilo de comunicación poco asertivo y desconociendo los acuerdos establecidos desde el año 2020. Pese a que el desarrollo de la reunión y concretamente de este acuerdo quedó plasmada en el acta, la falta de reglas de juego en las sesiones y del sistema de diálogo que debería haber protocolizado la SAE ha incidido para que las propias consultivas impongan sus propios intereses y agenda. Este comentario se realiza ante la duda que las becas lanzadas fueran producto de la concertación que hiciera la representación del Subcomité de Cultura y los directivos del Idartes durante el año 2020, tratando de desconocer el acuerdo que puede evidenciarse en el registro audiovisual de la sesión del 9 de octubre de 2020 y que se conserva el Idartes como prueba de que si fue acordado por la representación, sin intervención de los técnicos que ahora ayudan a ejecutar los acuerdos.</t>
  </si>
  <si>
    <t>En reunión realizada el 12 de marzo se informa la existencia del recurso y que las dos (2)  opciones de desarrollo de la actividad son las siguientes: 1) desarrollar actividad en el marco del programa Culturas en Común, en donde el recurso se invierta en el pago de al menos tres invitados un(a) artista, un (a) intelectual y un sabedor (a), todos pertenecientes a estos grupos étnicos y  2) el Subcomité de Cultura de la Consultiva Distrital informará el evento que cumpla con la característica de ser un espacio de diálogo intercultural, entendido como un espacio donde se abordará a manera de conversatorio el desarrollo de estrategias y competencias interculturales adecuadas para facilitar que los integrantes de este grupo étnico pueda comunicarse y relacionarse desde el respeto a la diversidad y en el marco de los derecho culturales. Hasta el momento e Subcomité no ha informado los nombres de las personas que desarrollaran la acción, en tanto que el Idartes ha hecho trámites para poder presentar el desarrollo del diálogo intercultural en el marco de la Filbo, siempre y cuando precisen los participantes del conversatorio informen a la Subdirección de la Artes el nombre de los participantes de la actividad por parte de la población antes de finalizar el mes de julio del 2021. En caso contrario, se realizaría en otro espacio.</t>
  </si>
  <si>
    <t xml:space="preserve">La principal dificultad ha radicado en la posición de la representación del Subcomité de Cultura de la Consultiva Distrital Afro de tratar de renegociar los acuerdos pactados en la sesión del 9 de octubre del 2020, deslegitimado incluso lo estipulado en los documentos formales base de la concertación, basándose en actas a medio acabar que elaborará para entonces el funcionario que acompañó el proceso por parte de la SDG – SAE. Por fortuna, el sector y específicamente el Instituto cuenta con los documentos soporte y específicamente las grabaciones que recuerdan los acuerdos pactados entre los directivos y la representación del Subcomité de Cultura, por lo tanto, en las mesas de trabajo se recuerdan textualmente los pactos y recursos a los que se llegaron. Se aclara que el pago de los invitados se hace sobre la tabla de costos que existe en el IDARTES y no sobre lo que estipule la representación del Subcomité, ya que es el IDARTES el que conoce los costos de estos pagos en el mercado, dependiendo la trayectoria, experiencia y perfil profesional de los invitados.  </t>
  </si>
  <si>
    <t>0.0%</t>
  </si>
  <si>
    <t>Durante el primer semestre del año enero- junio de 2021  se han realizado  las siguientes acciones:
18 de marzo: reunión  con la comunidad afro con el fin de  revisar las acciones concertadas y definir estrategias para su programación e implementación.
Producto de este ejercicio;
•Se resolvieron las inquietudes de la comunidad Afro respecto a las acciones propuestas en el plan de acción PIAA 2021.
•Se definió que la comunidad Afro realizará una actividad puntual sumando dos de las acciones concertadas con la FUGA  (fila 28 y fila 36 de esta matriz, referidas a actividad artísticas y conversatorio respectivamente), se programó una mesa de trabajo para el 08 de abril de 2021 con el fin de revisar la propuesta de evento que la Comunidad Afro quiere realizar con la FUGA. Quedó como compromiso por parte de la Comunidad la entrega de dicha propuesta.
El 8 de abril de 2021 la comunidad afro se comprometió a entregar la propuesta a la FUGA con el fin de avanzar en la definición y unificación de las actividades a realizar. La propuesta fue entregada el 11 de mayo y se realizó la retroalimentación por parte de la FUGA,  posteriormente se realizó una nueva reunión el 19 de mayo de 2021, en la que se solicitaron ajustes, frente a lo cual está pendiente a la fecha la entrega de una propuesta ajustada por parte de la comunidad.</t>
  </si>
  <si>
    <t>La FUGA se encuentra a la espera de una propuesta ajustada por parte de la comunidad en atención a las observaciones de la última reunión.</t>
  </si>
  <si>
    <t>Se acordó reunión para el 19 de julio para avanzar en la definición de acciones concretas para el cumplimiento de la acción concertada. Está pendiente la entrega del insumo para la preparación de la reunión de mesa creativa para avanzar en la acción.</t>
  </si>
  <si>
    <t>Dificultades en la concreción de reuniones de avance y recolección de insumos</t>
  </si>
  <si>
    <t xml:space="preserve">Apertura y difusión de la convocatoria Beca Decenio Afrodescendiente, en la que se realizaron 4 socializaciones interlocales, 3 talleres de formulación, socialización en las consultivas locales de Fontibón y Barrios Unidos, socialización con colectivos de mujeres de varias localidades y socialización en redes sociales.
Fecha de publicación     08/06/2021	
Fecha de apertura	15/06/2021	
Fecha de cierre	15/07/2021 17:00:00	
Publicación listado de habilitados, rechazados y por subsanar	22/07/2021	
Publicación de resultados de evaluación	20/08/2021
Total de inscritos: 7 </t>
  </si>
  <si>
    <t>Poca participación por parte de las comunidades negras lo cual se ve reflejado en el número de personas inscritas a pesar de los espacios y medios de difusión incorporados para esta beca.</t>
  </si>
  <si>
    <t>Se ha avanzado en proceso administrativo (viabilidad y cdp) para publicar la convocatoria de estímulos</t>
  </si>
  <si>
    <t>1. Debido a las solicitudes del aumento presupuestal y por el desacuerdo que existe por la comunidad frente la manera como están redactadas las acciones concertadas y por la falta de acompañamiento por parte de la SAE, no se ha continuado con las rutas de trabajo con la comunidad. 2. Para tener lineamientos claros y acompañamiento de la SAE como garantes de los procesos</t>
  </si>
  <si>
    <t xml:space="preserve">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afro, una vez realizado el lanzamiento del proceso el 22 de julio, se establecerá contacto directo con la comunidad para invitarlos a participar.
Debido a la pandemia, la formación se hará virtual y se garantizarán como mínimo 5 cupos en procesos de formación para el emprendimiento en competencias personales y empresariales de iniciativas de la economía cultural y creativa, dirigidos a miembros de la comunidad afro que se encuentren realizando actividades económicas alrededor de los bienes y servicios culturales y creativos en el centro de Bogotá  y que habiten en el centro de la ciudad.
Toda la información y proceso de inscripción en
https://t.co/W56o4M6g3R.
</t>
  </si>
  <si>
    <t>No se presentaron retrasos</t>
  </si>
  <si>
    <t>La Subdirección de Artes realiza desde el 12 de marzo el trámite de solicitud de escenario pese a que el Subcomité de Cultura de la Consultiva Distrital Afro no habían hecho la petición a través del diligenciamiento del escenario (Teatro Jorge Eliécer Gaitán) en el enlace respectivo. A la fecha se cuenta con el préstamo del escenario Teatro Jorge Eliécer Gaitán para efectuar el evento artístico que debe informar dicha instancia representativa en reunión de producción. No se ha informado las fechas ni los eventos a los que se destinará los otros dos préstamos de escenarios por parte del Subcomité de Cultura de la Consultiva.</t>
  </si>
  <si>
    <t xml:space="preserve">Debido al tercer pico de la pandemia COVID 19, es probable que los préstamos para eventos presenciales se vean afectados y queda como alternativa la no realización de eventos presenciales o la realización de eventos virtuales en los casos requeridos. La solicitud de espacios virtuales en la plataforma, también se realice con el mínimo de tiempo informado en la matriz,  nota de la acción acordada. </t>
  </si>
  <si>
    <t xml:space="preserve">
•La comunidad Afro realizará una actividad puntual sumando dos de las acciones concertadas con la FUGA  (fila 28 y fila 36 de esta matriz) (conversatorio y actividades artísticas).
</t>
  </si>
  <si>
    <t xml:space="preserve">No se cuenta con avance cualitativo en el presente reporte </t>
  </si>
  <si>
    <t xml:space="preserve">El día 9 de junio se realizó reunión con la población Afro y el IDRD, con el objetivo de coordinar las acciones de seguimiento del plan de acción. Sin embargo, la población Afro manifestó nuevamente que las acciones fueron modificadas, pese a que el IDRD informó que las acciones están conforme a las concertadas en la vigencia 2020.  Se acordó, que el IDRD revisará nuevamente las grabaciones y presentará nuevamente en una próxima reunión. Por parte de la Población, se comprometieron enviar una propuesta para el desarrollo del Torneo del Olaya para el día 19 de junio, sin embargo, a la fecha del presente reporte no se ha recibido por parte de la población la propuesta. </t>
  </si>
  <si>
    <t>No se ha dado avance teniendo en cuenta las dificultades planteadas</t>
  </si>
  <si>
    <t>En la reunión de revisión de la implementación (12 de marzo), el IDARTES presentó la acción registrada en la matriz acordada por los directivos del IDARTES que hicieron parte de la comitiva de concertación del año 2020 y la representación del Subcomité de Cultura de la Consultiva Distrital Afro en dicho año, enfatizando que lo que se llevaría a cabo en esta acción es el desarrollo de dos laboratorios en los espacios de CREA en donde se realizaría un trabajo de creación o incluso de investigación o exploratorio sobre temáticas propuestas por la instancia relacionadas con el campo, prácticas y áreas artísticas, de tal manera que se preserve el enfoque disciplinar y misionalidad de la institución, a la vez que se atienda en su calidad de acción afirmativa a este grupo étnico. Se pacta llevar a cabo una mesa de trabajo en donde se defina las temáticas, enfoque disciplinar y metodología que se abordará en el desarrollo de estos espacios de formación y fomento de las prácticas artísticas de este grupo étnico; mesa que hasta el momento se ha reprogramado en varias ocasiones a solicitud del Consultiva, dada la necesidad de  poder atender a las otras entidades distritales y del sector para hacer este mismo ejercicio. Se retomará la mesa de trabajo en mayo y junio por parte del Idartes, con una consecuente cancelación de los espacios de reunión por parte de la representación, aduciendo estar desarrollando actividades desarrolladas por la Secretaria Distrital Salud en el marco de la conmemoración del Día de la Afrocolombianidad.</t>
  </si>
  <si>
    <t xml:space="preserve">La escasa disposición de la representación para informar los nombres de las personas que asumirán el rol de artistas formadores del procesos, ha permitido que no se avance en el desarrollo de este acuerdo, unido a la insistencia de querer interpretar este acuerdo a la idea inicial que presentaron en el espacio de pre concertación (antes del 9 de octubre), donde la petición de la representación era apoyar escuelas de formación artística, petición que la Subdirección de Formación aclaró en el respectivo espacio de concertación (9 de octubre) como no ser posible desarrollar. Una vez se llevó la deliberación, se acordó que se aceptaría el desarrollo de los laboratorios como espacios de intercambio de saberes, pero contradictoriamente la representación que es la misma que concertó, desconocen el acuerdo y vuelven con la solicitud de solicitar apoyo a escuelas de formación que existe en la población. </t>
  </si>
  <si>
    <t>En la reunión de revisión de la implementación (12 de marzo), el IDARTES presentó la acción registrada en la matriz acordada por los directivos del IDARTES que hicieron parte de la comitiva de concertación del año 2020 y la representación del Subcomité de Cultura de la Consultiva Distrital Afro en dicho año, enfatizando que lo que se llevaría a cabo en esta acción es el desarrollo de una experiencia artística y no una escuela de formación artística. Se pacta llevar a cabo una mesa de trabajo en donde se explicará la metodología de trabajo de la experiencia artística; mesa que hasta el momento no se ha reprogramado a solicitud del Consultiva para poder atender a las otras entidades distritales y del sector para hacer este mismo ejercicio. Se retomará la mesa de trabajo en la última semana de abril, dando tiempo también al IDARTES para el desarrollo de las otras reuniones de verificación de los acuerdos implementados por los otros grupos étnicos e instancias representativas.</t>
  </si>
  <si>
    <t xml:space="preserve">El principal obstáculo surge en la reinterpretación e intento de renegociación de los acuerdos por parte del Subcomité de Cultura de la Consultiva Distrital Afro, lo que ha implicado que nuevamente el Idartes a pesar de las claridades que tiene frente a las acciones acordadas, revise los videos y constate que lo que aparece como registrado como acciones concertadas fue lo que aparece inscrito en las matrices y no hubo cambio alguno realizado por el Idartes, sino que obedece al acuerdo y redacción original. En ningún momento el acuerdo estableció la creación o el apoyo a escuelas artísticas, sino al desarrollo de experiencias artísticas o a espacios donde se promueven procedimientos de creación e investigación artística que promueve diálogos horizontales, cooperativos o colaborativos y de trabajo en red. </t>
  </si>
  <si>
    <t xml:space="preserve">En la reunión de revisión de la implementación (12 de marzo), el IDARTES acordó desarrollar en la mesa de trabajo los criterios de selección que permitiera la participación de las agrupaciones artística pertenecientes a la comunidades negras y afrocolombianas, enriqueciendo los espacios de programación con enfoque diferencial. Id artes plantea que en dicha oferta se tengan en cuenta las agrupaciones artísticas que participan en las becas con enfoque diferencial de comunidades negras y afrocolombianas y que no resulten seleccionadas, de tal manera que puedan obtener un beneficio económico que permita la reactivación en época de pandemia, favoreciendo además la presentación de más propuestas a esta beca. De este tema concerniente a cómo se llevaría a cabo el proceso curatorial de selección de la oferta artística que hará parte de la Programación Convergente se hablará en la mesa de trabajo en mayo y junio por parte del Idartes, con una consecuente cancelación de los espacios de reunión por parte de la representación, aduciendo estar desarrollando actividades desarrolladas por la Secretaria Distrital Salud en el marco de la conmemoración del Día de la Afrocolombianidad. Hasta el momento Idartes ha avanzado en definir la alternativa de ejecución de recursos a los que se acogerán las agrupaciones y artistas de estas comunidades, una vez se precise cómo será el desarrollo del proceso curatorial de selección de los grupos que harán parte de la programación Convergente. </t>
  </si>
  <si>
    <t>No asistencia a las reuniones citadas para precisar el mecanismo o proceso curatorial en el que se elegirán las agrupaciones y artistas que harán parte del programa Convergente.</t>
  </si>
  <si>
    <t xml:space="preserve">A 30 de junio de 2.021, registramos la participaciòn de 45 personas que se identifican como afrodescendientes, no obstante es altamente probable que entre ellas se cuenten personas pertenecientes a las comunidades raizal y palenquera, pero como ello no es posible establecerlo, por cuanto en el formulario de inscripciòn al programa no se clasifican estos dos grupos ètnicos, se incluyen todas como poblaciòn afrodescediente.  </t>
  </si>
  <si>
    <t>Desde la dirección de Lectura y Bibliotecas fue desarrollada la estrategia participativa para que la comisión de cultura de la Consultiva Distrital de comunidades negras, al igual, que población negra de la ciudad realicen sus aportes en la construcción de la política</t>
  </si>
  <si>
    <t>Hasta la fecha no se tienen dificultades en la ejecución de la acción.</t>
  </si>
  <si>
    <t xml:space="preserve">Se desarrollaron 13 eventos en el marco del mes de la Afrocolombianidad en las bibliotecas públicas de BiblioRed.
Ofrecimos trece espacios de lectura en la ciudad para acercar a los ciudadanos a la producción intelectual de autores y autoras afrocolombianos.
Atendimos 195 ciudadanos en los espacios de divulgación de la obra de escritoras y escritores negros, afrocolombianas, palenqueras y raizales, a través de clubes de lectura y talleres de escritura en las bibliotecas públicas de la Red Distrital de Bibliotecas Públicas - BibloRed.
Link de evidencias de los eventos desarrollados:
https://docs.google.com/presentation/d/17JQgVVrIVVrjlfVzzkQHNfSi-Q7qo2G9DNY1LxQdz-w/edit?usp=sharing
</t>
  </si>
  <si>
    <t>Se cita a reunión el 21 de julio de 7:00 am a 8:00 am a la comisión de cultura de la Consultiva Distrital de comunidades negras para avanzar en esta acción</t>
  </si>
  <si>
    <t>En el marco del Convenio de Asociación 1831738 de 2020 entre la SED y la Fundación de Educación Superior San José, se dio la implementación del proceso de Estrategias Educativas Flexibles que finalizó el 30 de abril de 2021. Este proceso buscó fortalecer desde un enfoque diferencial étnico y de derechos, una propuesta que propende por revitalizar y reafirmar la identidad étnica de los estudiantes, así como el desarrollo de habilidades y competencias propias de la educación formal. En este sentido, durante el primer semestre del 2021, se atendieron 2 grupos  focalizados para población afrodescendiente con un total de 57 estudiantes, de los cuales 14 estudiantes obtuvieron el título de bachiller.
Se remitió el perfil de docente tutor a la coordinación de la Comisión de Educación del Consejo Consultivo mediante correo electrónico del 28 de junio de 2021 con el fin que en el momento de la contratación se cuenten con los perfiles preseleccionados por parte de la Comisión.
A corte 30 de junio de 2021, se adelanta el proceso precontractual para la adjudicación del proceso para la implementación de los Modelos Educativos Flexibles para el II semestre de 2021.  Se garantiza la continuidad de los estudiantes y la apertura de cupos para población nueva, para lo cual se proyecta reunión de articulación con la consultiva y apoyo del equipo profesional de la Dirección de Inclusión e Integración de Poblaciones que permita la focalización de la población. El inicio de clases se proyecta para agosto 2021. 
Se garantiza la contratación de dos (2) docentes tutores de pertenencia afro reconocidos por la Comisión de Educación por el termino de la implementación del MEF, siempre y cuando cumplan con el perfil exigido. En tal sentido, se remitieron los términos de referencia a la Coordinación de la Comisión, vía correo electrónico del 28 de junio de 2021.
Formula:  Sumatoria de población joven y adulta negra y afrodescendiente atendida a través del Modelo Educativo Flexible (57) / Total de población negra y afrodescendiente identificada (57).
El presupuesto ejecutado aumentará durante el año a medida que se identifiquen y atiendan más estudiantes.</t>
  </si>
  <si>
    <t>El Convenio finalizó el 30 de abril de 2021, por lo que se está adelantando el proceso precontractual para la implementación de los Modelos Educativos Flexibles para el II semestre de 2021.</t>
  </si>
  <si>
    <t>El Convenio 2071714 de 2020 entre la SED y la Corporación Opción Legal -COL tiene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convenio, con el fin de fortalecer y cualificar las acciones afirmativas que se implementaron en la atención diferencial de la comunidad afrodescendiente en Bogotá, en articulación con la Comisión de Educación de la Mesa Distrital de Comunidades Afrodescendientes, se realizó el proceso de selección y posterior contratación de la profesional Katherine Quiñonez,  quien fue vinculada por el termino del convenio hasta el 21 de mayo de 2021.
Beneficiarios: 9
Formula: Sumatoria de la población negra y afrodescendiente identificada y caracterizada(9)/ Total de la población afrodescendiente encontrada (9).
El presupuesto ejecutado aumentará durante el año a medida que se identifiquen y caractericen más estudiantes.</t>
  </si>
  <si>
    <t>Es importante indicar que durante el primer semestre del 2021, dadas las condiciones de salud pública no se priorizaron acciones presenciales.
El convenio para la estrategia de Búsqueda Activa finalizó el 21 de mayo de 2021, actualmente se adelanta el proceso precontractual para la adjudicación del mismo. En ese sentido, el contrato de  la profesional Katherine Quiñonez, referente para las comunidades negras y Afrodescendientes en la estrategia de Búsqueda Activa, se firmará nuevamente una vez se reactive el convenio.</t>
  </si>
  <si>
    <t xml:space="preserve">Se realiza actualización permanente de la información de los estudiantes en el Sistema Integrado de Matricula -SIMAT- a través de cruces de información, verificación realizada por las IED o por profesionales SED. Se proyecta realizar la socialización de las estadísticas de matricula con la Comisión de Educación con los resultados de esta a corte 30 de junio de 2021. </t>
  </si>
  <si>
    <t xml:space="preserve">Adicional a las acciones mencionadas, se realizará un trabajo articulado con la DIIP para avanzar en el diálogo con las IED frente a la importancia del reconocimiento de la variable étnica en SIMAT. </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</si>
  <si>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</si>
  <si>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</si>
  <si>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 xml:space="preserve">Estructuración del plan de acción para la implementación de la acción  afirmativa, que incluye espacios de construcción conjunta.
Realización del primer espacio de socialización y dialogo con representante de la comisión consultiva afro (22/06/2021). </t>
  </si>
  <si>
    <t>Construcción del plan de trabajo para socialización con representantes de la comunidad a partir de julio, de la primera versión de la estructuración de la propuesta pedagógica y didáctica.</t>
  </si>
  <si>
    <t>Avance en la estructuración de la propuesta de acciones de interculturalidad en días emblemáticos para la promoción del bienestar estudiantil, y construcción del plan de trabajo para socialización con representantes de la comunidad a partir de julio.</t>
  </si>
  <si>
    <t>Con el apoyo del referente contratado con pertenencia étnica Afro se avanzó en:
Realización de mesas de diálogo y articulación entre dependencias y programas de la SED, para hacer seguimiento a las actividades para el cumplimiento a la acción.
Definición de la nueva estructura del documento para la actualización de la CEA, así como elaboración del cronograma y plan de trabajo del equipo NARP.
La nueva estructura propuesta del documento se presento a los consultivos de la mesa consultiva étnica para recibir recomendaciones para el ajuste.</t>
  </si>
  <si>
    <t>No se presentan dificultades.</t>
  </si>
  <si>
    <t xml:space="preserve">Se recibió y valoró la propuesta del programa de formación permanente: Seminario educación intercultural e implementación de la Cátedra de Estudios Afrocolombianos en las IED, enviada por la Universidad Pedagógica Nacional, y definición con el equipo de la Universidad de las condiciones técnicas y administrativas para la ejecución de la propuesta de formación.  </t>
  </si>
  <si>
    <t>Dificultad: La Consultiva no envió a la Dirección los documentos subsanados de la Organización Afro que permitan verificar el cumplimiento de o establecido en el Reglamento Operativo del Fondo de Formación Permanente 4130/2016.
Alternativa de solución: seleccionar la propuesta enviada por entidad formadora que cumple con lo requerido por la Dirección  porque tuvo en cuenta los contenidos mínimos sugeridos por la Consultiva y,  es una universidad propuesta y aprobada por esta comunidad.</t>
  </si>
  <si>
    <t>Se publicó la convocatoria de formación posgradual para la participación en la Maestría en Educación con énfasis en Comunicación Intercultural, Etnoeducación y Diversidad Cultural ofertada por la Universidad Distrital, revisión de requisitos habilitantes y envío del listado de docentes habilitados a la Universidad para que adelanten el proceso de selección.</t>
  </si>
  <si>
    <t>A la fecha no se han presentado dificultades. Se acordó con la Consultiva Afro que esta acción se cumplirá en el segundo semestre 2021.</t>
  </si>
  <si>
    <t>Se diseñó de una propuesta para realizar la Cátedra de Pedagogía que integra los elementos pedagógicos con la temática e intereses de la comunidad. Se trabajó de manera conjunta con la comunidad y quedaron de compartir nuevos aportes.</t>
  </si>
  <si>
    <t>En la última reunión sostenida la Consultiva se comprometió a revisar la presentación de la propuesta y enviar al profesional de la Dirección aportes respecto a posibles conferencistas y temáticas, pero no han enviado dicha retroalimentación. Desde la Dirección se está brindando un plazo mayor para que puedan enviarlos.</t>
  </si>
  <si>
    <t xml:space="preserve">Se diseñó la línea de educación intercultural o etnoeducacion para abordarla en el marco de la estrategia Bogotá-Región, la cual fue presentada en la última reunión realizada.
En esta perspectiva, se configuró un componente denominado Acciones Afirmativas y Escuela con un énfasis especial en la ruta AFRO, como parte integrante de un convenio interadministrativo entre la SED y la Universidad Distrital inscrito en la estrategia Territorio, memoria y comunidades de saber pedagógico que actualmente se encuentra en etapa precontractual. </t>
  </si>
  <si>
    <t>A la fecha no se han presentado dificultades. Se acordó que esta acción se cumplirá en el segundo semestre 2021.</t>
  </si>
  <si>
    <t xml:space="preserve">Nos encontramos en la etapa de elaboración del estudio de identificación de perfiles, en el cual se están definiendo las características a tener en cuenta dentro del proceso de estructuración de la Agencia Distrital para la Educación Superior, la Ciencia y la Tecnología. </t>
  </si>
  <si>
    <t>Referente a la presente acción afirmativa, su avance cuanitativo a la fecha es de 0,  debido al tiempo que se requiere para completar la elaboración del estudio (2021 y 2023).
La acción de elaboración e implementar del estudio de identificación de perfiles de formación y cualificación profesional, sera desarrolladas en el marco de la Agencia Distrital para la Educacion Superior, la cual está en montaje y fase de alistamiento.</t>
  </si>
  <si>
    <t xml:space="preserve">Con el aumento del puntaje diferencial se evidencio que para la convocatoria 2021-1,  se dio un aumento en la cantidad de beneficiarios que a la fecha se encuentran ya legalizados esto referente  a las estrategias que ofrece la Dirección.
Beneficiarios: Para la convocatoria 2021-1, fueron aprobados y legalizados créditos condonables a 8 personas, adicionales a las (17) personas del primer trimestre del año para un total de 25 personas que manifestaron pertenecer a la comunidad, las cuales  fueron validadas en la base de datos del Ministerio del Interior, quienes debieron realizar todo el proceso de legalización ante la Institución de Educación Superior para las cuales se les aprobó el beneficio. </t>
  </si>
  <si>
    <t>A corte junio de 2021 se han llevado a cabo 4 socializaciones de las estrategias de acceso a la Educación Superior las cuales fueron concertadas con la comunidad.
Las fechas de las socializaciones fueron: 29 de Diciembre de 2020 (socialización para la convocatoria 2021-1), 8 Enero, 8 de Junio, 28 de Junio de 2021.</t>
  </si>
  <si>
    <t>Se seguirá trabajando para que el porcentaje de participación aumente a medida que se efectúan las convocatorias.</t>
  </si>
  <si>
    <t>Se están definiendo y estructurando las acciones que se desarrollarán en el marco de la Agencia Distrital para la Educación Superior, la Ciencia y la Tecnología, con el fin de mitigar los niveles de abandono a las estrategias de educación superior.</t>
  </si>
  <si>
    <t>Las acciones para promover la permanencia y reducir los niveles de abandono, seran implementadas en el marco de la Agencia Distrital para la Educacion Superior, la cual está en montaje y fase de alistamiento.</t>
  </si>
  <si>
    <t>Con el apoyo de los profesionales contratados con pertenencia étnica Afro se avanzó en:
Realización de mesas de diálogo y articulación entre dependencias y programas de la SED, para hacer seguimiento a las actividades para el cumplimiento a la acción.
Definición de la nueva estructura del documento para la actualización de la CEA, así como elaboración del cronograma y plan de trabajo del equipo NARP.
La nueva estructura propuesta del documento se presento a los consultivos de la mesa consultiva étnica para recibir recomendaciones para el ajuste.</t>
  </si>
  <si>
    <t>Avance en la escritura de los capítulos I, II y III del documento, los cuales se encuentran en proceso de revisión.</t>
  </si>
  <si>
    <t xml:space="preserve">La Dirección incluyó en el convenio a realizarse este año con el aliado CERLALC una línea destinada al Desarrollo de colecciones con enfoque étnico, que este año avanzara en el diseño de la ruta a implementar para garantizar el cumplimiento de la acción. Cabe aclarar que está acción está planeada para implementación desde 2022. </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</si>
  <si>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En este marco se han buscado diferentes estrategias para el cumplimiento de la meta.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Los reportes de entregas a estudiantes se tendrán luego del respectivo proceso de consolidación, revisión y validación en cada una de las IED, por parte de la firma de apoyo a las entregas y la SED,  un mes y medio después de las respectivas entregas y cierre mensual. Dado lo anterior se espera tener la información consolidada para el próximo trimestre, toda vez que las entrega finalizaran en el mes de agosto de 2021.
Beneficiarios: 5 estudiantes
Formula: 5 estudiantes beneficiados con la estrega de dispositivos tecnológicos / 5 estudiantes que cumplieron los criterios de elegibilidad.
El presupuesto ejecutado aumentará durante el año a medida que se beneficien mas estudiantes.
Es preciso indicar que para los dispositivos de la donaton de focalizaron 5 estudiantes a quienes se le entregó el dispositivo, generando el 100% del avance del indicador teniendo en cuenta la formula (estudiantes beneficiados / estudiantes que cumplen criterios). Sin embargo se programo un presupuesto de 10.000.000 el cual no se ha cumplido en su totalidad ya que la SED se encuentra realizando las entregas de dispositivos de acuerdo a la planeción, por lo cual se reportará en el siguiente trimestre la totalidad dependiendo de la focalización y la actualización de la misma.</t>
  </si>
  <si>
    <t>Se presenta dificultad en las entregas, las cuales se realizan a los estudiantes beneficiados de los grupos étnicos de las diferentes IED y de acuerdo con el operador que realiza dicha actividad.
Por otro lado, con respecto al proyecto en general, es importante precisar que, en el primer semestre del año, la SED no contaba con la disponibilidad de recursos, ni con el respectivo concepto de gasto, meta o prioridad en el anterior Plan Distrital de Desarrollo (Bogotá Mejor para Todos), que permitieran la adquisición de computadores y tabletas para ser entregados a los estudiantes en condiciones de vulnerabilidad de los colegios públicos del Distrito.  En razón a lo anterior, es pertinente mencionar que fue necesario adelantar las siguientes acciones: 
• Incluir dentro del Plan de Desarrollo del Distrito Capital 2020-2024 “UN NUEVO CONTRATO SOCIAL Y AMBIENTAL PARA LA BOGOTÁ DEL SIGLO XXI”, aprobado mediante el Acuerdo 761 del 11 de junio de 2020 del Concejo de Bogotá, la meta referida a: “Beneficiar a 100.000 estudiantes vulnerables con la entrega de dispositivos de acceso y conectividad, para contribuir al cierre de brechas digitales”. Allí, uno de los objetivos planteados está orientado a lograr una “Educación para todos y todas: acceso y permanencia con equidad y énfasis en educación rural”.
• Solicitar al Concejo de Bogotá adicionar el presupuesto anual de ingresos y rentas de Bogotá, el cual fue adicionado bajo el Acuerdo No. 776 del 31 de agosto de 2020 “Por el cual se efectúan unas modificaciones en el presupuesto anual de rentas e ingresos y de gastos e inversiones de Bogotá, Distrito Capital, para la vigencia fiscal comprendida entre el 1 de enero y el 31 de diciembre de 2020, en armonización con el nuevo Plan de Desarrollo”.
• Una vez aprobado el Acuerdo 776 de 2020, la Alcaldía Mayor de Bogotá expidió el Decreto 201 del 10 de septiembre de 2020“Por el cual se liquida el acuerdo No. 776 del 31 de agosto de 2020, expedido por el Concejo de Bogotá, que efectúa unas modificaciones en el presupuesto anual de rentas e ingresos y de gastos e inversiones de Bogotá, Distrito Capital, para la vigencia fiscal comprendida entre el 1 de enero y el 31 de diciembre de 2020, en armonización con el nuevo Plan de Desarrollo”.
• El día 16 de septiembre de 2020, se realizó el cargue en los sistemas presupuestales de la SED de la adición de recursos del Proyecto 7638 “Fortalecimiento de la infraestructura y dotación de ambientes de aprendizaje y sedes administrativas a cargo de la Secretaría de Educación de Bogotá D.C."  En esta misma fecha se expidió el CDP No. 3993, cuyo objeto es el siguiente: “Adquisición de dispositivos tecnológicos portátiles de acceso para beneficiar a los estudiantes vulnerables matriculados en los establecimientos educativos oficiales con el fin de contribuir al cierre de brechas digitales en el Distrito Capital.” 
• De esta forma, desde el 21 de septiembre al 5 de noviembre se realizó el respectivo proceso de adquisición y contratación el cuál finalizó con la firma de las respectivas órdenes de compra. El proceso de adquisición se realizó a través la Agencia Nacional de Contratación Pública - Colombia Compra Eficiente, mediante la Adhesión al Acuerdo Marco vigente. El día 5 de noviembre de 2020 se emitió la orden de compra No.57938 para tabletas y la orden de compra No. 57939 para portátiles. El 9 de noviembre se firmaron los respectivos registros presupuestales y entre el 11 y el 19 de noviembre la expedición y aprobación de pólizas y firmas de actas de inicio.
• En el mes de diciembre del mismo año, la SED adelantó las gestiones pertinentes para realizar un traslado presupuestal entre proyectos de inversión e incorporar los recursos obtenidos de la Donaton por los niños, logrando de esta manera realizar una adición a la orden de compra No. 57938 para la adquisición de 25.905 tabletas. Por último, el 29 de enero de 2021 se realizó la adición a orden de compra No. 57938 para la adquisición de 2.933 tabletas con los recursos de la vigencia en mención.
• En este orden de ideas, se destinaron cerca de $61.913 millones de pesos para la adquisición de 101.749 dispositivos tecnológicos con el objetivo de cerrar las brechas digitales existentes en la ciudad y beneficiar a estudiantes vulnerables con la entrega de dispositivos de acceso y conectividad, que permitan contribuir al cierre de brechas digitales.
Dado lo anterior, en la vigencia 2020 no se entregaron dispositivos tecnológicos, ya que se estaban adelantando las gestiones necesarias para la adquisición de estos.
Por último, es importante mencionar que la SED ha realizado las acciones pertinentes para garantizar la entrega de los dispositivos lo antes posible. Sin embargo, como es de conocimiento de todos los problemas que se vienen presentando desde la vigencia pasada en relación con la pandemia del COVI-19, y las medidas preventivas y obligatorias, han conllevado a tener una planeación dinámica. Así mismo los recientes problemas de orden público, han generado un gran impacto frente a la respuesta efectiva a la convocatoria, así como la asistencia de los beneficiarios y sus acudientes para la entrega de los dispositivos tecnológicos.</t>
  </si>
  <si>
    <t>Se inició el acompañamiento en 62 Instituciones Educativas Distritales - IED: acciones de socialización de la estrategia de acompañamiento con diversos actores de las comunidades educativas, espacios de sensibilización orientados a directivos docentes, docentes, estudiantes y padres de familia, jornadas de cualificación con docentes de diversas áreas, en el marco de las cuales se han ofrecido herramientas pedagógicas, didácticas y conceptuales para la implementación de la Cátedra de Estudios Afrocolombianos.
En el trabajo de fortalecimiento de la Cátedra de Estudios Afrocolombianos han participado 577 docentes y 2046 estudiantes (45 de los cuales son Afrodescendientes), además, 200 personas de la comunidad educativa.</t>
  </si>
  <si>
    <t xml:space="preserve">Durante el segundo trimestre no se presentaron dificultades </t>
  </si>
  <si>
    <t>Se avanzó en la elaboración de un Plan de Trabajo para desarrollar acciones de prevención de este tipo de situaciones en la escuela; y se socializó la ruta de atención integral a casos de racismo en 10 IED.</t>
  </si>
  <si>
    <t>Se avanzó en la selección y contratación de dos nuevos referentes como parte del equipo pedagógico, dando cumplimiento a la acción.</t>
  </si>
  <si>
    <t xml:space="preserve">Se dio cumplimiento con la realización del evento en el mes de junio de manera conjunta con la Comisión de Educación de la Consultiva Distrital de Comunidades Negras y Afrocolombianas, denominado "Cátedra de Estudios Afrocolombianos, Interculturalidad y Etnoeducación: Temáticas emergentes en la escuela”, el 15 y 16 de junio,
Contó con la participación  de cerca de 127 personas, de los cuales 67 son docentes y directivos docentes, 8 estudiantes, 24 personas que hacen parte de la comunidad étnica, y otros asistentes de la Secretaría de Educación del Distrito. </t>
  </si>
  <si>
    <t>Se avanzó en la gestión de una reunión de trabajo con la Subsecretaria para la Gobernabilidad y Garantía de Derechos, en dicha reunión se planteó realizar un plan de trabajo que permita establecer el paso a paso de estación, para poder identificar los responsables de la gestión. Así mismo, quedo como compromiso por parte de la Subsecretaría de revisar un ejercicio a modo de lección aprendida enfocado en conformación de una Dirección. para tener en cuenta a la hora de construir el plan de trabajo.
 </t>
  </si>
  <si>
    <t xml:space="preserve">No se han presentado mayores dificultades, toda vez que se están desarrollando las gestiones pertinentes para avanzar en la implementación de esta acción Afirmativa. 
Se espera que para el tercer trimestre ya se establezca la mesa de trabajo, entre delegados del Despacho del Secretario de Gobierno, la Subsecretaria de Gestión Institucional, Subsecretaria para la Gobernabilidad y Garantía de Derechos, Dirección de Derechos Humanos, Dirección de Recursos Humanos y Subdirección de Asuntos étnicos, en el marco de poder establecer una ruta de trabajo que conduzca a determinar los puntos clave para poder mostrar una gestión efectiva en el marco de esta acción. </t>
  </si>
  <si>
    <t>Esta acción está a cargo de la Dirección de Derechos Humanos, y se cuenta con un avance importante toda vez que se logró definir el presupuesto que se asignara a cada líder Negro Afrocolombiano que opte por la beca, a la fecha se definió un presupuesto de 4.000.000 millones, para un total de 5 profesionales por cada grupo étnico que cumpla con las características de la convocatoria, en ese sentido cada persona tendrá un presupuesto asignado de 20.000.000 millones. </t>
  </si>
  <si>
    <t xml:space="preserve">Se presentaron dificultades en la articulación y definición de esta acción toda vez que a la fecha no se contaba con una ruta clara de los criterios y continuidad en la selección de los líderes que optarían por la profesionalización.
Se cuenta con una planeación prevista para poner en marcha el proceso de profesionalización, esta planificación cuenta con un documento ya construido para realizar el proceso de validación el cual está en borrador.    </t>
  </si>
  <si>
    <t>Esta acción se realiza de manera articulada con el IDPAC, para este segundo trimestre se solicitó reunión con el Gerente de Étnias el cual se mostró propósito e interesado en poder avanzar con esta acción a través del diseño y puesta en marcha un plan de trabajo, para luego ser presentado a la Consultiva Distrital de Comunidades Negras, Afrocolombianas. </t>
  </si>
  <si>
    <t xml:space="preserve">Se han presentado dificultades a través del relacionamiento entre la Consultiva Distrital de Comunidades Negras Afrocolombianas y el Sector IDPAC. 
Se avanzó en la realización de una reunión con el IDPAC, para concertar estrategias y poder realizar la mesa técnica entre  la SAE, el IDPAC y la Consultiva Distrital para diseñar un plan de trabajo que permita poner en marcha esta acción afirmativa. </t>
  </si>
  <si>
    <t>En el marco de poder avanzar con esta acción, el equipo de comunidades Negras, Afrocolombianas, adelantó reuniones de seguimiento con la Subsecretaria para la Gobernabilidad y Garantía de Derechos y la Oficina de Talento Humanos con el fin de realizar un trabajo articulado entre las dependencias para revisar de manera efectiva la acción y establecer como se le da cumplimiento. Se indicó que era importante que el subdirector de Asuntos Étnicos le indicara sobre esta acción al Subsecretario Camilo Acero, sin embargo, Diana Chacón, manifestó que también le informaría. Ya que se requiere de hacer una planeación presupuestal y un diálogo con directivos de cada dependencia. </t>
  </si>
  <si>
    <t>Se espera que para tercer trimestre este conformada la mesa de trabajo con delegados de las diferentes direcciones de la secretaria de Gobierno, que permitan identificar la necesidad de generar la contratación de una persona Negra, Afrocolombiano a través de la inclusión del enfoque diferencial. </t>
  </si>
  <si>
    <t>Con referencia a esta acción, se viene adelantando un ejercicio de articulación entre la secretaria Distrital de Gobierno y la secretaria Distrital de Cultura, teniendo en cuenta que existe una meta dentro del Plan de Desarrollo Distrital 2020 – 2024, denominada “Implementar una (1) estrategia de cultura ciudadana para disminuir el racismo, la xenofobia y la marginación social en Bogotá” que tiene a cargo la Secretaría Distrital de Cultura, Recreación y Deporte a través del protocolo IDEAR", Teniendo en cuenta que para la vigencia 2021 se cuenta con una programación de recursos de $205 millones para dar cumplimiento. Se espera que para el avance del mes de julio se pueda contar con un porcentaje de avance del 40% en el cual se pueda indicar claramente cómo se realizará la puesta en marcha de la acción. </t>
  </si>
  <si>
    <t xml:space="preserve">A la fecha la acción no se ha socializado con la Consultiva Distrital de Comunidades Negras, Afrocolombianas, lo que puede generar retrasos en la implementación toda vez que es un ejercicio de concertación y se debe realizar un diálogo intercultural en tal sentido que se logre recoger el sentir de las comunidades y cosmovisión y cosmogonía.
Como alternativa de solución se propone realizar un plan de trabajo en articulación con la con Consultiva Distrital que le hace seguimiento al sector de Gobierno, en la cual se recojan insumos para la puesta en marcha de una campaña acorde a las necesidades de las comunidades.  </t>
  </si>
  <si>
    <t>Para el informe de abril a junio, no se ha podido establecer un avance significativo con estas tres (3) acciones, teniendo en cuenta que la mesa que se creó para trabajar con la Consultiva de Comunidades Negras Afrocolombianas no pudo fluir, teniendo que la Comisión que le hace seguimiento a las acciones de Gobierno está solicitando contratación de personal y acompañamientos a las reuniones de seguimiento presencia por parte del Ministerio Público para el cumplimiento de esta acción.  </t>
  </si>
  <si>
    <t xml:space="preserve">Se presentan dificultades en el relacionamiento entre la Consultiva Distrital de Comunidades Negras y la Dirección de Derechos Humanos, toda vez que a la fecha no se ha convocado nuevamente a la consultiva de Comunidades Negras Afrocolombianas a la mesa de trabajo para la implementación de estas acciones.  
Convocar de manera permanente a la consultiva Distrital de Comunidades Negras, que hace seguimiento a las acciones concertadas con el sector Gobierno, este diálogo intercultural permitirá que el ejercicio sea mucho más efectivo y cercano a las comunidades Negras. </t>
  </si>
  <si>
    <t xml:space="preserve">A la fecha no se tiene avances de esta iniciativa. Toda vez que se requiere hacer un ejercicio de gestión con entidades de cooperación internacional, academia. Ya que la Subdirección de Asuntos Étnicos  no cuenta con recursos para su implementación y dar cumplimiento ya  que ese fue el compromiso en el momento de la concertación y que se puede corroborar en el acta y el audio. Se está a la espera de poder generar reuniones de acercamiento con operadores de USAID entre esos estaría pendiente ACDIVOCA, OIM.  y Universidades Distritales.  </t>
  </si>
  <si>
    <t xml:space="preserve">Lograr gestionar recursos, toda vez que esta acción afirmativa no hace parte de una meta Plan de Desarrollo. 
Articulación permanente con la Consultiva Distrital de comunidades Negra, que permita socializar las gestiones que se realizan. </t>
  </si>
  <si>
    <t>Durante el mes de mayo y junio se le propuso a la Oficina Asesora de Planeación iniciar una fase de alistamiento para el proceso de Agenda Pública, acordando entre ambas dependencias avanzar, por un lado, en el componente teórico conceptual del producto de la fase de Agenda Pública, según la guía CONPES: Documento Diagnóstico e Identificación de Puntos Críticos y, por otro lado, en una propuesta de abordaje metodológico de esta fase con cada comunidad y pueblo étnicos.    </t>
  </si>
  <si>
    <t xml:space="preserve">A la fecha no se ha registrado dificultad. Sin embargo, se considera importante dejar como alerta temprana la realización de la socialización de los avances que se tiene a la Consultiva Distrital en materia de la política pública. 
Avanzar en un plan de trabajo que se articule entre la SAE la Subsecretaria para la Gobernabilidad y la garantía de derechos y OAP y la Consultiva Distrital de comunidades Negras Afrocolombianas con base en los lineamientos que indica el CONPES distrital esto garantizara que el ejercicio sea efectivo en su aprobación. </t>
  </si>
  <si>
    <t>En articulación realizada en el segundo trimestre del año 2021, se logró concertar que la primera reunión de encuentro se realice en el mes de agosto de agosto.  </t>
  </si>
  <si>
    <t xml:space="preserve">Por temas de pandemia no se había podido realizar la convocatoria y garantizar el cumplimiento de esta acción afirmativa. </t>
  </si>
  <si>
    <t>Esta acción se viene implementando con un equipo de profesionales entre los cuales se cuenta con dos (2) profesionales Afro Yesimar Álvarez y Jairo Romaña. Sin embargo, se espera que este equipo sea presentado a la Consultiva Distrital de Comunidades Negras para continuar con la fase de concertación de la Política Publica de las Comunidades Negras Afrocolombianas y Palenqueras.  </t>
  </si>
  <si>
    <t xml:space="preserve">Se está a la espera de poder establecer un ejercicio de articulación con la Consultiva Distrital de comunidades Negras, Afrocolombianas y a la fecha no se ha podido convocar lo que puede generar situaciones densas en el espacio toda vez que el ejercicio de planificación metodológico de reformulación de la política pública negra, no lo conocen las comunidades Negras, Afrocolombianas. 
Como alternativa de solución se propone vincular de manera permanente en las fases de planeación metodológica a las comunidades negras, afrocolombianas, esto garantizara que el ejercicio sea efectivo en su aprobación. 
</t>
  </si>
  <si>
    <t>En el marco del seguimiento a las acciones afirmativas de comunidades Negras Afrocolombianas, el equipo de comunidades está conformado por María Inés Reina y Edwin Caicedo Marinez. los cuales vienen acompañando a las comunidades negras y a los Sectores Distritales en la implementación de las acciones concertadas entre estas comunidades y la Administración Distrital. En esta oportunidad se puede evidenciar catorce (14) reuniones de acompañamiento virtual y presencial. Así mismo, se ha logrado recolectar, revisar y subsanar las matrices que dan cuenta del nivel de avance en la implementación para posteriormente ser entregadas a la Secretaria Distrital de Planeación.   </t>
  </si>
  <si>
    <t>Se espera avanzar en un diálogo intercultural y armónico con las comunidades Negras a través del cumplimento efectivo de cada una de las acciones afirmativas como se contempla en las metas propuestas.  </t>
  </si>
  <si>
    <t>Se avanzó en reunión con el despacho, quien tiene a cargo esta acción afirmativa. Sin embargo, se nos informó que la misma se realizará e implementará a través de los fondos locales. Toda ves, que no se cuenta con presupuesto para la ejecución de esta acción, a la fecha se está a la espera de que se entregue la ruta metodológica para iniciar el proceso de implementación de esta acción.  </t>
  </si>
  <si>
    <t>Se presenta dificultades en la articulación y presentación de la nueva estrategia de implementación de las iniciativos y con enfoque de género y generación para las comunidades Negras Afrocolombianas.  </t>
  </si>
  <si>
    <t>-</t>
  </si>
  <si>
    <t>En reunión de concertación sostenida con la Comisión Consultiva de Comunidades Negras, Afrocolombianas, Raizales y Palenqueras, se determinó que la comisión revisará la propuesta presentada por la Gerencia de Etnias respecto a los Kits que se entregarían a las organizaciones seleccionadas, con lo cual se dará inicio al proceso de fortalecimiento</t>
  </si>
  <si>
    <t xml:space="preserve">Los tiempos de respuesta de la Comisión Consultiva </t>
  </si>
  <si>
    <t>Se ha avanzado en la divulgación de piezas comunicacionales contra la discriminación racial de manera articulada con la Oficina Asesora de Comunicaciones del IDPAC. Frente a la concertación de los contenidos con la Comisión Consultiva, se están adelantando reuniones que permitan la elaboración de las piezas requeridas para la "Campaña contra la Discriminación Racial", Los recursos corresponden al recurso humano responsable de la campaña.</t>
  </si>
  <si>
    <t>No se han presentado dificultades</t>
  </si>
  <si>
    <t xml:space="preserve"> La Gerencia de Etnias del IDPAC, avanza en la consolidación de una estrategia de articulación interinstitucional que garantice el cumplimiento eficaz de algunas de las acciones afirmativas que demandan acciones y recursos que superan la capacidad logística y financiera de la entidad. Con el fin de aunar esfuerzos para la conmemoración del mes de la Afrocolombianidad y desarrollar el evento “Entrega de Premios Benkos Biohó”, se ha avanzado en reuniones de concertación para ejecución del recurso.  El reporte cuantitativo se evidenciará una vez realizado el evento, se preve para el mes de octubre..</t>
  </si>
  <si>
    <t>La oficina de comunicaciones ha venido implementando de manera periódica en sus piezas comunicacionales mensajes que coadyuven a la disminución del racismo y la discriminación racial</t>
  </si>
  <si>
    <t>La conmemoración se realizará el 25 de julio conforme a la concertación, donde el IDPAC brindará apoyo logístico y técnico al evento en articulación interinstitucional</t>
  </si>
  <si>
    <t>Se realizará el 25 de noviembre conforme a la concertación realizada para tal fin, donde el IDPAC brindará apoyo logístico y técnico al evento</t>
  </si>
  <si>
    <t xml:space="preserve">Para el segundo trimestre de 2021, se adelantó el proceso de contracción del profesional pedagogo con especialización o maestría en temas étnicos específicamente Afro con 2 años de experiencia, dicho proceso se publicó en la página web de cara a la ciudadanía. Sin embargo, en el mes de mayo, el profesional pedagogo decidió no continuar en la entidad por motivos personales. En consecuencia, se convocó a la persona con el segundo mejor puntaje del proceso, quien se incorporó a partir de junio. Dicho profesional se encuentra adelantando la adecuación y revisión de contenido con pertenencia Negra Afrocolombiana, Afrodiaspórica y cultural en temas relacionados con participación ciudadana con enfoque diferencial étnico para las modalidades acordadas. 
El avance presupuestal reportado a corte 30 de junio, corresponde al pago de honorarios del profesional contratado. </t>
  </si>
  <si>
    <t>El desistimiento del contrato de la primera persona elegida que se llevó a cabo durante los meses de marzo y abril, retrasó el proceso de adecuación de contenidos así como la apertura de canales de dialogo ante la delegación de la consultiva  para acordar los detalles de las modalidad y del ciclo de formación ofrecido. Teniendo en cuenta lo anterior, y que la contratación del profesional pedagogo se llevó a cabo durante el mes de junio, se espera que para el tercer trimestre de 2021 se lleven a cabo los compromisos pendientes.</t>
  </si>
  <si>
    <t>La entidad en el periodo de reporte asignó un total de  317 subsidios distritales en la modalidad de vivienda nueva VIS y VIP, teniendo en cuenta las variables de calificación positiva subsidios para adquisición de vivienda nueva a hogares que cumplieron requisitos e hicieron solicitud.  En el periodo comprendido en los meses de abril, mayo y junio  de 2021,   12  hogares Afrodescendientes fueron beneficiarios de subsidios para adquisición de vivienda nueva mediante resoluciones: 240 del de abril de 2021, 229 de abril de 2021, Res. 352 de mayo de 2021, Res. 351 de mayo de 2021, Res. 366 de mayo de 2021, Res. 377 de mayo de 2021, Res. 357 de mayo de 2021, Res. 433 de junio de 2021,Res. 423 de junio de 2021, Res. 410 de junio de 2021.</t>
  </si>
  <si>
    <t>Se continúan teniendo barreras de acceso relacionadas al cierre financiero por reportes en centrales de riesgo, se solicita los miembros de la consultiva continúen remitiendo estos hogares con la finalidad de ser enrutados a programas de educación financiera.</t>
  </si>
  <si>
    <t xml:space="preserve">Durante el segundo trimestre no hubo solicitudes de subsidios, por parte de personas fallecidas comunidad negra, afrocolombiana y / o sus familiares.(información con corte a mayo 31).Por otra parte, El programa de subsidios se enmarca en acoger toda la población Bogotana en condición de vulnerabilidad “Situación producto de la desigualdad que afecta a grupos poblacionales y sectores sociales impidiéndoles el acceso a servicios y el ejercicio de pleno derecho” como lo define la Resolución 1344 de 2018 de enfoques poblacionales.  </t>
  </si>
  <si>
    <t>Desde la Subdirección de Programas y Proyectos se remite correo a la Subdirección de Asuntos Étnicos solicitando la programación de la reunión con los miembros de la Consultiva y abordar el tema de Subsidios Funerarios. Estamos a la espera de la respuesta.</t>
  </si>
  <si>
    <t>A la fecha no se ha recibido respuesta, se reiterará la solicitud de programar la reunión con la Consultiva.</t>
  </si>
  <si>
    <t xml:space="preserve">
Para el segundo trimestre 2021, la entidad se encuentra consolidando información de potenciales beneficiarios contactado hasta la fecha y de manera efectiva a 44 personas, de las cuales 42 están interesadas en el programa; 16 de ellas en la modalidad presencial y 26 en la modalidad virtual. Por su parte, 2 personas de la comunidad no se mostraron interesadas. 
De igual manera la consultiva remitió en el mes de julio un listado de 85 hogares que serán contactados antes del inicio del programa para validar la modalidad mediante la cual tomarán el programa ( presencial o virtual).</t>
  </si>
  <si>
    <t xml:space="preserve">Se espera que tras el proceso de contratación que estará adjudicado para el 5 de agosto, se de inicio al programa. </t>
  </si>
  <si>
    <t>Se remite solicitud a la Subdirección de Información Sectorial, con el fin de programar un espacio para la socialización de las acciones y avances en el proceso de la formulación de la política.</t>
  </si>
  <si>
    <t xml:space="preserve">Desde la Subdirección de Participación y Relaciones con la Comunidad se han realizado dos reuniones con la referente afro y con la Oficina de Comunicaciones con el fin de definir las propuestas para darle continuidad al plan de comunicaciones y presentarle a la Consultiva las diferentes alternativas. </t>
  </si>
  <si>
    <t>Se avanzó al establecer un contacto directo con la consultiva afro que permitió posteriormente contar con las hojas de vida propuestas por las delegadas para el perfil relacionado con la acción afirmativa concertada. Así mismo se participó en la reunión sectorial de junio 3 del año en curso donde se expuso a la consultiva las dificultades derivadas de los ajustes presupuestas y los acercamiento y avances en el proceso de concertación durante 2021.</t>
  </si>
  <si>
    <t xml:space="preserve">Después de recibir las hojas de vida enviadas por la consultiva afro en junio 24  la CVP se encuentra en proceso de revisión administrativa de los perfiles candidatizados y de agendamiento de las entrevistas respectivas de los mismos. </t>
  </si>
  <si>
    <t xml:space="preserve">
Después de la reunión del 03-06-2021 con la Consultiva, se acuerda programar una reunión con el Subsecretario de Gestión Corporativa, con el fin de definir el proceso en la Estrategia Talento No Palanca. 
</t>
  </si>
  <si>
    <t>La referente fue contratado el 23 febrero 2021, mediante CRP 371. El contrato tiene vigencia hasta el 31 de diciembre de 2021.</t>
  </si>
  <si>
    <t xml:space="preserve">
Después de la reunión del 03-06-2021 con la Consultiva, se acuerda gestionar la reunión para el mes de julio de 2021.
</t>
  </si>
  <si>
    <t>El primer informe esta programado para entregar el 23 de Julio para verificación por parte de la Subdirección de Participación y Relaciones con la Comunidad, para su posterior envío a la Consultiva.</t>
  </si>
  <si>
    <t>La estrategia Sawabona, para la pervivencia cultural de la comunidad negra, afrodescendiente, Palenquera y raizal, para el periodo Abril -junio, se priorizaron (53) unidades operativas con un total de 115 acompañamientos con la construcción e implementación de las Rutas de Saberes, nombre que se le ha otorgado a las planeaciones de las Sabedoras, las sabedoras y las familias participantes de los Servicios Sociales en canto, tradición oral, orígenes, cocina afro, afro belleza, medicina ancestral.
Se cuenta con la propuesta de fortalecimiento de saberes e identidad cultural afrodescendiente con familias, en el momento se está realizando la actualización de estos encuentros.
Para el segundo semestre las sabedoras y sabedores de la estrategia Sawabona realizaran acompañamientos a otros servicios de la subdirección para la infancia, como los Centros Amar y Centros Abrazar, con el fin de continuar fortaleciendo saberes y aportando a una ciudad más incluyente. 
Se realizo la planeación de los encuentros de saberes con los profesionales de las diversas modalidades y servicios de la Subdirección para la infancia, estos espacios buscan la transformación de imaginarios sociales en torno a la comunidad negra, afrodescendiente, Palenquera y raizal. 
La Subdirección para la infancia realiza articulaciones de forma permanente con la Comisión Consultiva Distrital de Comunidad Negras, Afrocolombianas, con el fin de realizar el seguimiento a las acciones afirmativas concertadas, para el corte abril- junio, se hicieron 4 encuentros: 27 de abril,19,24 de mayo y 30 de junio.
Para el corte del segundo trimestre se ha realizado la contratación efectiva de 11 sabedoras y sabedores.</t>
  </si>
  <si>
    <t xml:space="preserve">Teniendo en cuenta el cumplimiento de los contratos de las y los sabedores que hacen parte de la estrategia Sawabona que acompañan los servicios de la Subdirección para la Infancia, para la implementación de los procesos de atención, procesos de articulación y el cumplimiento de la meta, se logró la optimización del Talento Humano disponible, redistribuyendo las responsabilidades avanzando en el cumplimiento de los compromisos; se espera poder contar con la totalidad de las y lo sabedores para el tercer trimestre.
</t>
  </si>
  <si>
    <t>El gestor con pertenencia étnica afro ingresa el 21 de dic del 2020 hasta el 20 de marzo de 2021 y se realiza el nuevo proceso contractual desde el 15 abril hasta el 14 de octubre de 2021</t>
  </si>
  <si>
    <t>Desde la Subdirección para la Juventud se espera retomar las actividades del Plan de trabajo acordado con la Consultiva afro convocando a nuevas fechas de reunión en el mes de julio para fortalecer el trabajo territorial movilizado a través del cumplimiento de esta acción afirmativa.</t>
  </si>
  <si>
    <t>Se estableció una reunión el día 28 de mayo junto a la consultiva distrital afro en la que se programa en un cronograma dentro de un Plan de trabajo las fechas de realización de Mesas de trabajo por localidad con jóvenes afro para indagar las necesidades y temáticas que aborda el protocolo de atención, se lleva a cabo reuniones el día sábado 19 de junio en la localidad de Usme y el 25 de junio en la Casa de Juventud Huitaca de Fontibón con 3 mujeres jóvenes afro para dar seguimiento al proceso.</t>
  </si>
  <si>
    <t>Se modificó el cronograma de las Mesas de trabajo donde están propuestos los encuentros interlocales que buscan generar insumos para la construcción de los planes locales de trabajo para los y las jóvenes afro además de indagar sobre el protocolo de acción para que las casas de la juventud sean más incluyentes desde la variable afro, se retoman los ejercicios de convocatoria en las localidades desde el  de junio, buscando asegurar la logística de transporte y refrigerios para los encuentros.</t>
  </si>
  <si>
    <t>38 jóvenes negro y Afrodescendientes atendidos según sistema misional SIRBE. 11 jóvenes afro en los meses de abril y mayo (6 mujeres 5 hombres, 1 persona bisexual) componente de Prevención (taller de derechos sexuales y reproductivos, prevención integral, prevención de consumo de sustancias psicoactivas) Kennedy, Antonio Nariño, Cuidad Bolívar
18 jóvenes afro en los meses de abril y mayo (11 mujeres y 7 hombres) componente de oportunidades (actividades culturales, feria de empleabilidad, taller de competencias laborales, formación para la generación de ingresos, voluntariado intergeneracional, formación para la generación de ingresos y asesoría socio jurídica) en las localidades de Suba, Engativá, Bosa, Santa Fe, San Cristóbal, Kennedy, Antonio Nariño, Cuidad Bolívar.
9 jóvenes afro en los meses de abril y mayo (6 mujeres y 3 hombres) componente de Política Pública (socialización de Política Pública de Juventud) en las localidades de Engativá, Bosa, Santa Fe, Usme, Kennedy, Antonio Nariño, Cuidad Bolívar.
Al momento se han logrado caracterizar 712 jóvenes afrocolombianos en la
Estrategia Reto</t>
  </si>
  <si>
    <t>Desde el Plan de trabajo en acuerdo con la Consultiva afro y las Mesas de trabajo a realizar se proponen encuentros interlocales que buscan generar insumos para la construcción de los planes locales de trabajo para los y las jóvenes afro, para la vinculación de jóvenes Afrodescendientes en los componentes y servicios de la Subdirección para la Juventud en los siguientes meses.</t>
  </si>
  <si>
    <r>
      <t xml:space="preserve">Se realizó una mesa de socialización con las y los representantes de las  comunidades  Negras y Afrodescendientes, donde se presentaron las acciones afirmativas concertadas en el marco del artículo 66 de la Plan de Desarrollo Distrital, De otra parte, el equipo de Políticas Públicas   de la Subdirección para la Adultez, con el apoyo de la Dirección Poblacional  desarrollo la sesión del proceso de cualificación a los 25 funcionarios y contratistas en atención con enfoque étnico y diferencial en la atención a las personas habitantes de calle  pertenecientes a los pueblos indígenas en las  Unidades Operativas.
La meta es a demanda. Durante el primer trimestre fueron atendidas en las diferentes unidades operativas del proyecto 7757, un total de 25 personas habitantes de calle pertenecientes  a las comunidades negras, afrocolombianas de manera que pudieron acceder a la oferta institucional orientada hacia la mitigación de riesgos y la reducción de daños asociados a la vida en calle.  
Por otra parte, desde el </t>
    </r>
    <r>
      <rPr>
        <b/>
        <sz val="12"/>
        <color theme="1"/>
        <rFont val="Arial"/>
        <family val="2"/>
      </rPr>
      <t>Hogar de paso de los Mártires</t>
    </r>
    <r>
      <rPr>
        <sz val="12"/>
        <color theme="1"/>
        <rFont val="Arial"/>
        <family val="2"/>
      </rPr>
      <t xml:space="preserve"> se generó la  atención a cinco ciudadanos que hacen parte de Comunidades Negras, con diagnósticos de discapacidad física, sensorial y cognitiva.
Se generó atenciones individuales orientadas al fortalecimiento de habilidades sociales, practicas de autocuidado, educación financiera e inversión de recursos.
Se desarrollaron actividades extramurales incluyentes para el goce y disfrute de espacios públicos en la ciudad .
Se generaron espacios de atención orientados a la estimulación de procesos cognitivos y regulación emocional.  
Desde el  enfoque de capacidades se promovieron acciones orientadas a la toma de decisiones para decidir  sobre su  bienestar, generando espacios reflexivos por medio  de la  divulgación pedagógica para la promoción, adquisición o fortalecimiento de   prácticas de autocuidado  físico y mental.
Desde el enfoque de derechos se promovió la garantía de derechos de los (as)  ciudadanos habitantes de calle por medio de la participación en  procesos de atención integral  que  les permitiera  mejorar su calidad de vida.
Durante este trimestre, se brindo atención a 7 ciudadanos habitantes de la calle pertenecientes a las Comunidades Negras, Afro, Raizales, Palanqueras e Indígenas en el </t>
    </r>
    <r>
      <rPr>
        <b/>
        <sz val="12"/>
        <color theme="1"/>
        <rFont val="Arial"/>
        <family val="2"/>
      </rPr>
      <t>hogar de paso Bakatá.</t>
    </r>
    <r>
      <rPr>
        <sz val="12"/>
        <color theme="1"/>
        <rFont val="Arial"/>
        <family val="2"/>
      </rPr>
      <t xml:space="preserve"> con los cuales se realizó diferentes  actividades, que estuvieron orientadas en brindar atención integral desde una perspectiva psicosocial  que permitió la activación de distintas rutas de atención, gestión frente a la garantía de derechos, remisión a otras entidades que brindaron  atención en pro del bienestar de la población y  contacto, restablecimiento de redes familiares o redes de apoyo.
Por otra parte se han realizado procesos de orientación y acompañamiento para su posterior remisión a otras modalidades según su necesidad o perfil.    
Durante la atención brindada a esta población se contó con el apoyo y articulación con otras entidades como: 
- La secretaría de salud la cual facilitó procesos de traslados de EPS, tratamientos médicos entre otros.
- la Registraduría quien apoyo con la gestión de duplicados de cedulas y vigencias del documento de identidad de algunos ciudadanos. 
- La secretaria Distrital de Integración Social realizo atención básica, diferencial desde las modalidades y áreas de la prestación del servicio, a través de estrategias de atención social, ejercicio de ciudadanía, mitigación del riesgo y reducción del daño e inclusión social.
  </t>
    </r>
    <r>
      <rPr>
        <b/>
        <sz val="12"/>
        <color theme="1"/>
        <rFont val="Arial"/>
        <family val="2"/>
      </rPr>
      <t xml:space="preserve"> Anexo 1 -   Metodología cualificación población comunidades Negras y Afrodescendientes, Raizales y Palenqueras. Anexo2. Listado de asistencia de los y las participantes al proceso de cualificación, Anexo3. Información SIRBE. Anexo 4. Formatos que suministran la información de las acciones realizadas. </t>
    </r>
  </si>
  <si>
    <r>
      <t xml:space="preserve">Se realizó una mesa de socialización con las y los representantes de las  comunidades  Negras y Afrodescendientes, donde se presentaron las acciones afirmativas concertadas en el marco del artículo 66 de la Plan de Desarrollo Distrital, Posteriormente, el equipo técnico de la Subdirección para la Adultez elaboró y envío (vía correo electrónico)  a las y los representantes para su revisión y propuestas del  diseño de la metodología a implementar y los instrumentos de recolección de información con las diferentes variables y características necesarias para dar cuenta de la condición y situación de la población Negra y Afrodescendiente habitante de calle. 
</t>
    </r>
    <r>
      <rPr>
        <b/>
        <sz val="12"/>
        <color theme="1"/>
        <rFont val="Arial"/>
        <family val="2"/>
      </rPr>
      <t>Anexo 1 - Correo electrónico, Anexo 2 - Documento con la  metodología.</t>
    </r>
  </si>
  <si>
    <t xml:space="preserve">Con la Consultiva de Comunidades Negras y Afrocolombianas se han concertado las siguientes acciones, a partir de la reunión efectuada el día 30 de abril: 
1. Realizar procesos de identificación de personas mayores que, cumpliendo criterios, puedan vincularse al servicio social de apoyos económicos. 
2. Realizar actividades en conjunto con el servicio social Centro Día que involucren las dinámicas y necesidades de la comunidad afro. 
3. Desde la Consultiva se propone conformar un nodo con localidades pequeñas o con baja población mayor, entre estas se propone incluir Engativá, Bosa, y Suba, para trabajar desde una perspectiva de enfoque de desarrollo humano y temáticas diversas: espiritualidad, resignificación del territorio, ancestralidad, corporalidad, de manera concertada con la población mayor e intergeneracional que conforma las redes locales. 
</t>
  </si>
  <si>
    <t xml:space="preserve">En comunicación remitida el día 18 de junio vía correo electrónico se solicitó precisar las localidades sobre las cuales habría una priorización por parte de la Estrategia de Redes de Cuidado Comunitario, frente a lo cual no obtuvo respuesta. Para no permitir el avance del trimestre sin efectuar acciones se propone adelantar de manera directa en las localidades priorizadas de Engativá, Bosa y Suba mediante la siguiente metodología:
1. Coordinación entre el profesional en territorio de la Estrategia de Redes de Cuidado Comunitario y enfoque diferencial de la Dirección Territorial que desarrolla actividades en cada Subdirección Local. 
2. Identificación organizaciones sociales afro y consultivas locales para el posicionamiento de la Estrategia de Redes de Cuidado Comunitario y concertar algunas acciones conjuntas. 
3. Documentar las dinámicas poblacionales de la organizaciones sociales y población afro en los territorios priorizados.    </t>
  </si>
  <si>
    <t xml:space="preserve">Según el reporte de metas SIRBE, para el periodo de enero a junio se tiene lo siguiente:
Apoyos Económicos tipo A, B, D: 282 con recursos de la SDIS, con recursos del Fondo de Desarrollo Local tipo C:131, 15 Centros de Protección Social, Centros día: 42 y Centros Noche: 4
En la mesa de trabajo del mes de abril se planteó la necesidad de realizar la socialización de servicios sociales con cada consultiva local, así como la identificación de las personas mayores Afro que podrían ser priorizados  en  los  servicios  sociales de  acuerdo a  los criterios establecidos en la Resolución 509 de 2021. Así mismo, se planteó la importancia de indagar la información  de las necesidades de las personas mayores afro. Se plantea realizar un protocolo de atención diferencial que   permita  priorizar y agilizar  los procesos  de vinculación  a  los  servicios  sociales de  la  Subdirección para la Vejez. Para el segundo semestre se definirá las fases del protocolo atendiendo las recomendaciones y sugerencias tanto de los grupos afro como los documentos técnico sobre el tema. 
Participar de la mesa local afro de la localidad de Fontibón, esto con el fin de apoyar la socialización de las acciones afirmativas. 
</t>
  </si>
  <si>
    <t xml:space="preserve">Durante el segundo trimestre de 2021 no se cuenta con un porcentaje de avance del protocolo, pues al respecto la comunidad afro plantea que no se ha permeado la política pública con la perspectiva cultural negra. No obstante, la mesa de trabajo del mes de abril contó con la participación de la Subdirectora para la Vejez  y del líder de enfoque diferencial de la Dirección Poblacional quienes plantearon que se realice trabajo  diferencial  con  el pueblo afrocolombiano mediante  acuerdos  puntuales  para  lograr  operatividad  la  acciones  afirmativas. Se esta a la espera que la consultiva afro mediante la Dirección Poblacional informe cuando será la próxima mes a de trabajo.
</t>
  </si>
  <si>
    <t xml:space="preserve">A la fecha se presenta una atención a personas mayores afro en los servicios sociales así: 42 personas en Centro Día
Se han socializado las acciones afirmativas en los Centros Día Tierra de Saberes en Teusaquillo, Andares en Kennedy, Luz de Esperanza en Engativá, Palabras Mayores en Rafael Uribe Uribe, Mi Refugio en Los Mártires
En la mesa de trabajo del mes de abril, con relación a  los  Centro Día  se planteó realizar diferentes encuentros    específicos que involucren las dinámicas y necesidades de la comunidad Afro
Se ha avanzado con la identificación de personas del talento humano de los Centros Día que se reconocen de la etnia Afro y Negro con los que se puede dinamizar una de las etapas de las mesas de trabajo para la construcción del protocolo de atención diferencial: acompañante artístico del Centro Día Tejedores de Sueños, educador físico del Centro Día Palabras Mayores, acompañante social del Centro Día Palabras Mayores, acompañante social del Centro Día Macondo, acompañante artístico del Centro Día Los Cerezos y acompañante psicosocial del Centro Día Porvenir. </t>
  </si>
  <si>
    <t xml:space="preserve">Durante el segundo trimestre de 2021 se planteado realizar la identificación de las personas mayores del pueblo afro, sin embargo, con relación a este tema hace falta definir con la consultiva afro cuáles serán los mecanismos para la identificación de personas y la posterior inclusión en los servicios. 
También se está a la espera de la aprobación del plan de trabajo por parte de la consultiva afro, para dar inicio a las mesas de trabajo con las personas de los equipos de los Centros Día que hacen parte del pueblo Afro y Negro, para la construcción del protocolo de atención diferencial. </t>
  </si>
  <si>
    <t>Con la comunidad Afro como proceso de adecuación institucional e implementación se avanzó en la formulación del documento en los temas relacionados con la introducción a las Comunidades Negra y Afrodescendientes, las familias, las mujeres y hombres, las violencias en las que se incluyen el racismo y la discriminación y el endorracismo. La configuración de vulneraciones interconectadas en clave de mujer étnica, normatividad y redes.</t>
  </si>
  <si>
    <t>Resulta estratégica la participación en las mesas técnicas entre la Subdirección y las Representantes Afro y Negras, dela Secretaria de Gobierno y la Secretaria de Planeación para hacer claridad en el alcance de la acción concertada, de manera tal que se pueda avanzar en la acción, toda vez que la fase de concertación ya tuvo lugar.</t>
  </si>
  <si>
    <t>Con corte a 30 de Junio, 8 localidades reportaron participación de personas pertenecientes a negritudes y afros en los Comités locales de familias, así: Rafael Uribe, Bosa, Chapinero, Santafé-Candelaria, Fontibón, Antonio Nariño y Mártires.</t>
  </si>
  <si>
    <t xml:space="preserve">Las localidades restantes informan que pese a que se les convoca para que asistan y participen en las sesiones del Comité local, no se obtiene respuesta, razón por la cual se verificarán datos de contacto, para invitar a las sesiones </t>
  </si>
  <si>
    <t>$ 3.055.081.00</t>
  </si>
  <si>
    <t>Se vinculó laboralmente en la modalidad de contrato de prestación de servicios a una persona transgénero (transformista-Drag Queen) para el puesto de trabajo de GESTOR DISTRITAL de la Unidad Contra la Discriminación en respuesta a la demanda de la Consultiva Distrital Afro para el reconocimiento de actos de discriminación, hostigamiento y situaciones que ponen en riesgo el ejercicio pleno de derechos de las personas de los sectores sociales LGBTI que manifiestan pertenencia étnica AFRO, las funciones que demanda este puesto de trabajo en concordancia con el Convenio Interadministrativo 010 de 2019 suscrito por la SDIS con la Subdirección Regional de Apoyo Central de la Fiscalía General de la Nación y las necesidades de la Subdirección para Asuntos LGBTI.</t>
  </si>
  <si>
    <t>A partir de las demoras en el contacto con personas que hagan parte de los sectores sociales LGBTI con pertenencia étnica AFRO, la subdirección para Asuntos LGBTI no ha podido avanzar más allá de la etapa de formulación de la Estrategia propuesta.</t>
  </si>
  <si>
    <t>la Comisión de la Consultiva Afro Distrital delegada para la Secretaría Distrital de Integración Social aún no logra cumplir con el compromiso suscrito el 12 de Enero de 2021 en perspectiva de contactar a personas que hagan parte de los sectores sociales LGBTI con pertenencia étnica Afro para retroalimentar de manera asertiva la propuesta de estrategia presentada por la Subdirección para Asuntos LGBTI  para la inclusión social de las personas que hacen parte de los sectores sociales de lesbianas, gays, bisexuales, transgeneristas, intersexuales y con otras identidades de género, expresiones de la identidad de género y orientaciones sexuales con pertenencia étnica afro en el distrito capital. 
A raíz del reconocimiento por parte de La Comisión de la Consultiva Afro Distrital delegada para la Secretaría Distrital de Integración Social de la no  presencia de la personas AFRO-LGBTI que hagan parte de las consultivas distrital ni local, la Subdirección para Asuntos LGBTI ha iniciado como alternativa de solución a través de su equipo territorial, su Gestor Distrital de la Unidad Contra la Discriminación y su Lideresa de Política Pública una estrategia para identificar personas que hagan parte de los sectores sociales LGBTI con pertenencia étnica afrocolombiana para coadyuvar a la Comisión de la  Consultiva Distrital Afro delegada para la SDIS en el proceso de validación de la Estrategia propuesta.</t>
  </si>
  <si>
    <t xml:space="preserve">1). Para el 2° trimestre del 2021 (abril-junio), en el marco del proyecto 7768, servicio Tropa Social A Tu Hogar, modalidad "Acompañamiento a los hogares de jefatura femenina pobres y hogares en riesgo de pobreza", se estableció acuerdo de corresponsabilidad "Contrato Social Familiar" con cuatro (04) hogares pobres de jefatura femenina con pertenencia étnica afrodescendiente. A través de dichos contratos sociales familiares, la estrategia realizará un proceso de acompañamiento y seguimiento a hogares pobres dirigido al fortalecimiento y construcción de proyectos de vida, la generación y el acceso a oportunidades para contribuir en la superación de las afectaciones socioeconómicas que presentan y, con ello,  aportar en la mejora de la calidad de vida. 
2). A partir de mayo 2021 inició el proceso de identificación, validación de condiciones y revisión de los criterios de ingreso en la modalidad de acompañamiento a hogares en pobreza evidente, una vez se contó con dichos criterios, oficializados por la nueva resolución de criterios de prestación de servicios sociales, 0509 de 2021.
3). Durante la primera fase de focalización se logró identificar 149 hogares con pertenencia étnica, con estos hogares de dará inicio al proceso de validación de condiciones y revisión de los criterios de ingreso en la modalidad de acompañamiento a hogares en pobreza evidente, mediante la programación de visitas a cada uno de estos donde  se reconozca: Etnia a la que pertenece, condiciones alimentarias, seguridad económica, logros educativos, aseguramiento y condiciones para la participación. 4) Se precisa que el número de hogares vinculados se realiza por demanda, en el marco del cumplimiento de los criterios técnicos del servicio. 
</t>
  </si>
  <si>
    <t xml:space="preserve">Al momento de reporte se cuenta con la información de 149  hogares étnicos priorizados en el marco de los criterios de focalización de la SDIS, frente a los cuales aún está en proceso la verificación de a qué etnia pertenecen. Frente a estos hogares se organizarán visitas de verificación de condiciones para ingresar al servicio "Tropa Social a Tu Hogar", en la modalidad de "Acompañamiento a los hogares de jefatura femenina pobres y hogares en riesgo de pobreza". </t>
  </si>
  <si>
    <t xml:space="preserve">Durante el segundo trimestre de 2021 se avanzó el 100% en la definición de criterios y variables de identificación y priorización con enfoque diferencial étnico afro para la estrategia. Éstos fueron oficializados en el segundo trimestre de 2021, mediante el documento de la Resolución 0509 de 2021, que incorpora, en el caso de las personas con pertenencia étnica,  “como instrumentos de focalización los registros oficiales avalados por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Así mismo, se establece el criterio de ingreso y permanencia de hogares integrados por personas con pertenencia étnica, que residan en territorios de la ciudad de Bogotá diferentes a los territorios focalizados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NOTAS: 1). En la vigencia 2021 se avanzó en el cumplimiento de la meta con la celebración del contrato 11754 del 2020, por valor total de $25,840,000, honorarios mensuales de 5.168.000. Este contrato tuvo inicio el 02/09/2020, por un plazo de 5 meses, por lo cual finalizó el 2 de febrero del 2021. En el  primer trimestre del año 2021, se avanzó en el cumplimiento de esta acción afirmativa con cargo al contrato 11754, en el marco del cual se ejecutó un presupuesto en enero: $5,168,000; febrero: $5,168,000. Para la terminación del documento, se realizó un nuevo contrato número 536 - 2021, con fecha de inicio 05/03/2021, con honorarios mensuales de 5.901.900. 2). Dado que el profesional responsable del proceso, en el marco del nuevo contrato 11754-2021, devengó unos honorarios mayores a aquellos  sobre los cuales se realizó la proyección presupuestal 2021, se refleja una ejecución presupuestal del 104%. Cabe señalar que en la proyección presupuestal inicial para la vigencia 2021 no se tuvo en cuenta el incremento anual en los honorarios respecto del 2020 al 2021. </t>
  </si>
  <si>
    <t>El avance en el cumplimiento de la meta en el 2° trimestre del 2021 corresponde a las siguientes contrataciones: 
1 Profesional afro contratado a partir de la vigencia 2020 en el proyecto 7749 de la DT bajo el contrato 14206 - 2020 con fecha de inicio 22/12/20, con un plazo de 5  meses, fecha fin 21/05/21, por valor total de $22.280.000. Así mismo, para la continuidad del profesional avalado por la Comisión Consultiva de Comunidades Negras y Afro, se celebró el contrato 7304 de 2021, fecha de inicio 1/06/21, plazo 10 meses, por valor total de 45.630.000. 
2 Agentes Comunitarios: Una a través del contrato 3548 - 2021, fecha inicio 13/04/21, plazo 10 meses, valor total 16.450.000, y otro a través del contrato 4220 - 2021, valor total 16.450.000, fecha inicio 13/04/21.
NOTAS: 1). Está pendiente el pago de 3.119.200 al profesional, del mes de mayo de 2021, una vez el contratista cumpla con los requerimientos para el pago. 
2). El proceso contractual de los dos bachilleres agentes etnocomunitarios (que comprende la implementación de una metodología para la selección desde el enfoque diferencial étnico, con la participación activa de los representantes de la Comisión Consultiva Distrital Afro) inició en febrero de 2021, con números de proceso 273079 y 273088.</t>
  </si>
  <si>
    <t xml:space="preserve">Frente a esta acción afirmativa, las dificultades radican en los tiempos requeridos para la gestión de los contratos, dado que en repetidas ocasiones los futuros contratistas entregan la documentación incompleta o de forma no idónea, por lo cual debe ser subsanada, aumentando los tiempos de gestión. Adicionalmente, se presentan dificultades para la ejecución presupuestal en los tiempos previstos, ya que en ocasiones los contratistas no entregan ni cargan los informes de ejecución contractual a tiempo, de forma que la entidad no puede proceder con el pago de honorarios hasta que el contratista aporte los requisitos de ley. </t>
  </si>
  <si>
    <t>De acuerdo al reporte del segundo  trimestre del 2021, en coordinación con las consultivas distritales y la comisión delegada para integración social se llevo a cabo una reunión el 24 de abril donde se establece un cronograma de trabajo para abordar las siguientes temáticas: 1.1.  Procedimiento para la entrega de canastas (Logística),
1.2.  ampliación de cobertura. 
1.3. Viabilidad de entrega de canastas para las consultivas distritales.
1.4. Contratación de organizaciones afro para la operación de canasta.
1.5. Ajuste Minutas con Enfoque diferencial Étnico Afro
1.6. Validación de datos de las personas; actualización. (Localidad)-
1.7. Componente Inclusión Social.
1.8. Envío de listado de consultivas Distritales.
Por otra parte se llevo a cabo una reunión con las consultivas distritales el día 26 de mayo  para la verificación de los procesos de Contratación de organizaciones afro para la operación de canasta, en la cual se dio a conocer la forma organizativa y legal de la población afro. Por otra parte se hace necesario precisar que de conformidad con los dialogos y mesas de trabajo concertadas con la Comision Consultiva delegada para integracion social, se incorpora en las fichas tecnicas de negociación para la canasta basica afro, el ajuste de la minuta (1) de conformidad con las solicitudes allegadas por parte de las consultivas a la dirección de nutrición y abastecimiento, esta contratación a traves de la Bolsa Mercantil de Colombia es por 9 meses Comenzando a partir del 28 de Abril del 2021 a 28 de enero del 2022.</t>
  </si>
  <si>
    <t>No se reportan dificultades para el periodo</t>
  </si>
  <si>
    <t xml:space="preserve">Producto del ejercicio de las mesas de trabajo con las consultivas distritales, se realizan ajustes a la minuta(1) de alimentos con enfoque diferencial que componen la canasta básica para familias afro, para el nuevo proceso de contratación de la modalidad que inició el 29 de abril de 2021 y finaliza el 28 de enero 2022, sin embargo se siguen realizando mesas de trabajo para continuar ajustando la minuta de conformidad con los usos y costumbres de la población afro, bajo el cumplimiento de requerimientos nutricionales, por lo cual se desarrollo una mesa de trabajo el 9 de junio de 2021 para seguir aportando de manera conjunta a la construccion de Minutas alimentarias para la canasta basica afro. </t>
  </si>
  <si>
    <r>
      <t xml:space="preserve">En el periodo del 01/04/2021 al 27/06/2021 se han atendido </t>
    </r>
    <r>
      <rPr>
        <b/>
        <sz val="12"/>
        <rFont val="Arial"/>
        <family val="2"/>
      </rPr>
      <t>1896</t>
    </r>
    <r>
      <rPr>
        <sz val="12"/>
        <rFont val="Arial"/>
        <family val="2"/>
      </rPr>
      <t xml:space="preserve"> hogares desde la Canasta Básica Afro efectuando entregas en mayo y junio 2021 en las localidades de Usme, Engativá, Usaquén, Tunjuelito, Suba, Bosa, Santa Fe, San Cristóbal, Kennedy, Ciudad Bolívar y Rafael Uribe . En Bonos Bogotá Te Nutre se atendieron </t>
    </r>
    <r>
      <rPr>
        <b/>
        <sz val="12"/>
        <rFont val="Arial"/>
        <family val="2"/>
      </rPr>
      <t>2.103</t>
    </r>
    <r>
      <rPr>
        <sz val="12"/>
        <rFont val="Arial"/>
        <family val="2"/>
      </rPr>
      <t xml:space="preserve"> hogares afro, para un total de </t>
    </r>
    <r>
      <rPr>
        <b/>
        <sz val="12"/>
        <rFont val="Arial"/>
        <family val="2"/>
      </rPr>
      <t xml:space="preserve">3.999 </t>
    </r>
    <r>
      <rPr>
        <sz val="12"/>
        <rFont val="Arial"/>
        <family val="2"/>
      </rPr>
      <t>hogares afro atendidos en el periodo, (2.284 mujeres y 1.715 hombres).</t>
    </r>
  </si>
  <si>
    <t>En el periodo de abril 01 a junio 27 de 2021, se realizó la entrega de canasta básica Afro con normalidad. No obstante, dadas las condiciones de contratación del proyecto, en el mes de abril no se contó con el proceso de entrega de canasta básica para las familias afro, mas sin embargo, en aras de aportar nutricionalmente a las familias, se realizó la entrega de bono canjeable por alimentos a las familias beneficiarias de esta modalidad. En Mayo se firmó nuevo contrato para la operación de la canasta Afro.</t>
  </si>
  <si>
    <t>Durante el segundo trimestre se mantuvo la vinculación a convenios de 24 jóvenes con pertenencia étnica afro a los estímulos de corresponsabilidad, por medio de convenios y se amplío la vinculación a 24 jóvenes más. Las personas participantes se encuentran vinculadas a 9 diferentes convenios.</t>
  </si>
  <si>
    <t xml:space="preserve">La medición del porcentaje de avance está formulada para hacerse en relación al número total de jóvenes con pertenencia étnica afro atendidos en el Idipron y para este segundo semestre el número aumentó, lo cual implica que aunque la vinculación a convenios sea prácticamente del doble de personas, el avance porcentual no lo refleja de ese modo. </t>
  </si>
  <si>
    <t>La consultoría entrego los siguientes productos:
Producto Etapa IV: Enfoque y caracterización de las posibles poblaciones beneficiarias de la nueva política tarifaría.
Producto Etapa V:  Cuantificación del gasto fiscal y estrategia financiera e institucional.
Producto Etapa VI: Propuesta de actos administrativos e indicadores de seguimiento.
Por otro lado, se volvió a solicitar la base de datos de la comunidad Negra para continuar con la caracterización de las condiciones de movilidad.</t>
  </si>
  <si>
    <t>No hemos recibido la base de datos solicitada de las personas pertenecientes a la comunidad, por lo que no pudimos adelantar los cruces de información para continuar caracterizando la población.
La meta general es de cumplimiento hasta la vigencia 2024 del PDD. los avences se hacen trimestrales hasta lograr en el 2024 el objetivo de la meta 6.</t>
  </si>
  <si>
    <t>Se realiza reunión entre los funcionarios de la subdirección de Gestión en vía y de la Oficina de Gestión Social, en la cual se acuerda solicarle a la Secretaría Distrital de Gobierno los datos de la comunidad. 
Como resultado desde la SDM se envío oficio el día 27 de mayo a la SDG, solicitando dichos datos. 
De igual manera se citó a reunión el día 28 de junio pero por temas logísticos la comunidad no puedo asistir y la misma se pospuso para el día 6 de julio</t>
  </si>
  <si>
    <t xml:space="preserve">A la fecha no se ha podido tener acceso a los datos de los líderes de la comunidad, lo cual dificulta la implementación de las acciones. 
Que las SDG programe una reunión con los líderes de la comunidad. </t>
  </si>
  <si>
    <t>En el primer trimestre se cumple con la meta de la vigencia 2021</t>
  </si>
  <si>
    <t>la vigencia del cumplimiento se puede dar desde el 2021 hasta el 2024</t>
  </si>
  <si>
    <t>Se realiza un encuentro con las entidades adscritas al sector Movilidad para solicitar apoyo en la campaña de discriminación frente al racismo.   las entidades apoyaran con espacios y elaboración de piezas informativas que se requieran por parte de la Secretaria Distrital de Movilidad.</t>
  </si>
  <si>
    <t>El día 28 de junio se cita a los lidereres y/ lideresas de la comunidad por medio de la SDG- SAE para realizar la primera mesa interinstitucional - comunidad pero no asisten; se contempla aplazar este espacio por solicitud de la SGD- SAE para el día 6 de Julio de 2021</t>
  </si>
  <si>
    <t>En lo corrido del año se han formado un total de 76 mujeres negras/Afrodescendientes, que corresponden al 152% de avance en la meta anual, es decir, un avance superior al presupuestado en la meta inicial de 50 mujeres formadas para el año 2021. Las mujeres formadas fueron convocadas tanto por las autoridades del consultivo de mujeres negras/afrocolombianas, como por convocatoria abierta. De las mujeres formadas 37 han tomado el curso de "Habilidades Digitales", 38 de "Habilidades Socioemocionales" y 1 el curso de "Indicadores de Género"</t>
  </si>
  <si>
    <t>No se presentaron dificultades para el avance de la meta.</t>
  </si>
  <si>
    <t>Se realizó la construcción del estudio previo mediante el PAABS, con el objetivo de iniciar el trámite de contratación. Se realizaron 2 entrevistas a 4 candidatas el día 15 y 16 de junio, y el 22 de junio a mujeres negras/Afrocolombianas, cuyas hojas de vida fueron allegadas por la comisión de mujer y género de la consultiva distrital de comunidades NARP. Se encuentra en proceso de contratación la persona seleccionada, quien allegó los respectivos documentos para firma de contrato</t>
  </si>
  <si>
    <t xml:space="preserve">Se han presentado demoras por solicitud de cambios en la documentación y los trámites administrativos para iniciar la ejecución del contrato. </t>
  </si>
  <si>
    <t>A la fecha, el equipo de la estrategia de Empleo y Emprendimiento consolidó una versión final del documento que contiene la estrategia, para aprobación de la Subsecretaria de Políticas de Igualdad y la Secretaria de la Mujer. Frente a la emergencia generada por el COVID-19, la estrategia está enfocada, al hacer parte de la estrategia global de la alcaldía EMRE, en: 1. Desarrollo de capacidades socioemocionales y técnicas para las mujeres en toda su diversidad; 2. Reducir la feminización de la pobreza; 3. Reactivación con enfoque de género. Una vez se tenga aprobación final, se llevará a cabo un componente incorporando el enfoque diferencial de género étnico afro, dentro de la estrategia.</t>
  </si>
  <si>
    <t xml:space="preserve">Durante este periodo se ha continuado la articulación con la Secretaría Distrital de Desarrollo Económico para dar línea técnica para el tema de enfoques de género y diferencial. Se generó articulación con esta entidad para dar capacitación sobre la ruta de Emprendimiento y Empleabilidad para el mes de Julio. </t>
  </si>
  <si>
    <t xml:space="preserve">No se presentaron dificultades. </t>
  </si>
  <si>
    <t>Se montaron los cursos en la plataforma, se están construyendo las metodologías para las sesiones sincrónicas que se realizarán con las mujeres</t>
  </si>
  <si>
    <t>Se avanzó en el proceso de contratación contándose a 30 de junio con la elección de la mujer afro para vincular al piloto de atención domiciliaria: María Alejandra Piñeros. Se están finalizando los trámites para dar inicio al contrato.</t>
  </si>
  <si>
    <t>No se han presentado dificultades para llevar a cabo la acción</t>
  </si>
  <si>
    <t>La acción afirmativa se cumplió en su totalidad en el primer trimestre de la vigencia.
El día 29 de abril de 2021 se envió el documento de caracterización a las consultivas Afro, del cuál se está a la espera de recibir retroalimentación o comentarios por parte de a comunidad hasta la fecha. En reunión del 29 de junio se comprometió la Consultiva Afro a revisar este documento. </t>
  </si>
  <si>
    <t>No se han presentado dificultades para llevar a cabo la acción.</t>
  </si>
  <si>
    <t xml:space="preserve">Se cuenta con una ruta de servicios para mujeres cuidadoras afrocolombianas donde se priorizaron Espacios Respiro de danza, recorridos turísticos por la ciudad y talleres de cuidado menstrual con enfoque étnico afrocolombiano. Al respecto, se elaboró una propuesta de recorridos turísticos con el IDT. 
Se diseñó un plan de trabajo para el cuatrienio el cual consta de una ejecución de 192 atenciones para el 2021, 320 en el 2022 y 2023 y 168 para el 2024, dando así cumplimiento a las 1000 atenciones definidas en la acción afirmativa. La ejecución de este plan de trabajo iniciará en julio del 2021. 
El día 29 de junio se realizó reunión con las consultivas Afro con el fin de revisar avances con respecto a las acciones afirmativas. En este espacio se presentó la propuesta de espacios respiro con enfoque diferencial. Las consultivas afro retroalimentaron la propuesta y se comprometieron a apoyar la convocatoria de las mujeres que participarán en los espacios respiro.
De forma paralela, se remitieron 5 correos electrónicos y se realizaron 14 llamadas telefónicas durante junio, a líderes y lideresas de las comunidades de las localidades de Usme, Bosa y Ciudad Bolívar, con el fin de establecer contacto y presentar la Estrategia de cuidado a cuidadoras, ampliando el rango de participación de las cuidadoras afrocolombianas en los servicios respiro de la Estrategia de Cuidado a Cuidadoras. </t>
  </si>
  <si>
    <t>Para dar inicio a las atenciones en el marco de los espacios respiro se requería contar con la aprobación del plan de trabajo propuesto por la SDMujer, lo cual se logró el 29 de junio en la reunión realizada con las consultivas afro.</t>
  </si>
  <si>
    <t>El 31 de mayo se firmó el convenio entre el SENA y la SDMujer, en el cual se enmarcan las acciones asociadas a los diferentes procesos formativos con cuidadoras en Bogotá. 
Se cuenta con una oferta de certificación de saberes en alianza con el SENA, para homologar saberes en cuidado. Para dar cumplimiento a la acción afirmativa se elaboró un plan de trabajo el cual proyecta beneficiar a 80 mujeres durante el 2021 y el restante para el 2022 bajo otra oferta de homologación de saberes en cuidado con el SENA. Este proceso de formación iniciará ejecución en agosto del 2021.
El día 29 de junio se realizó reunión con las consultivas Afro con el fin de revisar avances con respecto a las acciones afirmativas. En este espacio se presentó la propuesta de formación en alianza con SENA. En la retroalimentación dada por las consultivas afro, se concluyó que el tema de formación merece una revisión acuciosa, por lo cual se acordó derivar una mesa técnica para trabajar el tema de forma conjunta con la SDMujer en el mes de julio.</t>
  </si>
  <si>
    <t>Para dar inicio a la convocatoria para los procesos de homologación de saberes de cuidadoras afro, se requería contar con la aprobación del plan de trabajo propuesto por la SDMujer, lo cual se logró el 29 de junio en la reunión realizada con las consultivas afro. Sin embargo se realizará una mesa técnica en julio para la revisión de la oferta de formación flexible y la convocatoria para homologación de saberes.</t>
  </si>
  <si>
    <t xml:space="preserve">Se realizó la firma de convenio entre la SDMujer y el ICFES para el pago de las pruebas Saber. Se realizó la convocatoria dirigida hacia las mujeres negras/afrocolombianas para su participación. </t>
  </si>
  <si>
    <t xml:space="preserve">La entidad se encuentra en la etapa de construcción del convenio, para la incorporación de los enfoques diferencial afro y de género. Este convenio será firmado con la Organización de los Estados Iberoamericanos, que será la encargada de su ejecución. </t>
  </si>
  <si>
    <t>En reunión interna realizada el 25 de junio y con la Consultiva Afro el 28 de junio se acordó hacer una mesa de trabajo para definir conjuntamente las temáticas a desarrollar durante el proceso pedagógico, así como las localidades y numero de mujeres a vincular. La implementación se realiza por los equipos CIOM de cada localidad con el apoyo de las dos profesionales del equipo de Paz de la Dirección de Territorialización.</t>
  </si>
  <si>
    <t xml:space="preserve">La acción afirmativa se cumple a través de convenio con el IDPAC que está en trámite, para lo cual la consultiva Afro en reunión del 28 de junio, solicitó hacer una encuentro para construir los criterios de acceso y garantizar el cumplimiento de la meta referida a la vinculación de 2 organizaciones Afro. Adicionalmente la Dirección de Territorialización cuenta con un equipo de fortalecimiento a las organizaciones que puede empezar a construir un plan de trabajo con las organizaciones para definir las líneas de acompañamiento que más interesan a las organizaciones Afro.  </t>
  </si>
  <si>
    <t xml:space="preserve">La Consultiva Afro manifiesta no estar de acuerdo con el Convenio con el IDPAC para el fortalecimiento. se acordó programar una reunión con el equipo de Fortalecimiento de la Dirección para identificar colectivamente los énfasis e intereses de las organizaciones Afro. </t>
  </si>
  <si>
    <t>Se está realizando articulación con la comisión de mujer y género de la consultiva distrital de comunidades NARP, con el fin de definir cuál será el enfoque que se les dará a este documento, a fin de recoger las voces de las lideresas negras/Afrodescendientes</t>
  </si>
  <si>
    <t xml:space="preserve">Hemos solicitado una propuesta ajustada al presupuesto definido para el desarrollo de esta acción, la comisión de mujer y género estuvo trabajando en la generación de esta propuesta. </t>
  </si>
  <si>
    <t xml:space="preserve">No se puede realizar el evento para la fecha correspondiente a la conmemoración, puesto que la dirección aún no cuenta con la propuesta de conmemoración ni con contrato de bolsa logística. </t>
  </si>
  <si>
    <t>No se reportan avances en esta acción afirmativa.</t>
  </si>
  <si>
    <t>Se realizó un video para visibilizar el Día Nacional de la Afrocolombianidad, por parte de la Oficina Asesora de Comunicaciones de la SDMujer el 21 de mayo de 2021.</t>
  </si>
  <si>
    <t xml:space="preserve">Se tuvo una reunión con los referentes Afro de la Secretaría Distrital de Salud, con el objetivo de articular las acciones de las entidades, en el marco de la estrategia de Quilombos, a fin de sensibilizar a las mujeres en temas de empoderamiento. </t>
  </si>
  <si>
    <t xml:space="preserve">Se realizó la contratación de la mujer afro, su nombre es Orly Moreno, firmó contrato el 14 de mayo en SECOP II e inició ejecución el 19 de mayo. El objeto contractual es Prestar servicios profesionales para apoyar la dinamización de espacios de respiro del Sistema Distrital de Cuidado con enfoque étnico.
Dentro de sus obligaciones se encuentran:
- Apoyar la articulación con otras entidades para la convocatoria e implementación de espacios de respiro con enfoque étnico en comunidades afrocolombianas, raizales y/o indígenas, previamente acordados con el (la) supervisor(a).
- Apoyar la articulación con otras entidades para desarrollar la estrategia pedagógica y de cambio cultural con enfoque étnico en comunidades afrocolombianas, raizales y/o indígenas, previamente acordadas con el (la) supervisor(a).
- Apoyar la creación de contenidos que contribuyan a la articulación de espacios de respiro y a la realización de actividades de la estrategia pedagógica y de cambio cultural, con enfoque étnico en comunidades afrocolombianas, raizales y/o comunidades indígenas.
A la fecha, Orly Moreno ha realizado un documento guía o ruta, con los pasos a seguir para la implementación de los espacios respiro, un documento con propuesta de implementación de enfoque diferencial a los espacios respiro existentes, se ha contactado por teléfono y correo electrónico a los líderes y lideresas de las comunidades Negras, Afrocolombianas y se realizó una reunión virtual con Consultivas Distritales Negras y Afrocolombianas en aras de generar espacios de concertación, invitando a la participación y apoyo al proceso de convocatoria para el desarrollo de actividades. </t>
  </si>
  <si>
    <t>No se presentaron dificultades para llevar a cabo la acción.</t>
  </si>
  <si>
    <t xml:space="preserve">Se realizó la contratación de la mujer afro, su nombre es Ivet Olaya e inició la ejecución del contrato 12 de mayo de 2021. El objeto contractual es Prestar servicios profesionales para apoyar la implementación de la estrategia de cambio cultural del Sistema Distrital de Cuidado con enfoque étnico.
Dentro de sus obligaciones se encuentran:
- Apoyar la creación de contenidos para la realización de actividades y talleres de la estrategia pedagógica y de cambio cultural.
- Apoyar la elaboración de insumos, documentos y materiales que contribuyan a la implementación de la estrategia de cambio cultural para la valoración, resignificación, el reconocimiento y la redistribución del trabajo de cuidado no remunerado que realizan las mujeres en Bogotá en el marco del Sistema Distrital de Cuidado, en las comunidades Afro.
- Realizar la convocatoria y gestión pertinente, para garantizar los espacios de implementación de las actividades de la estrategia pedagógica y de cambio cultural del Sistema Distrital de Cuidado en las diferentes localidades de Bogotá, previamente acordadas con el (la) supervisor (a).
- Adelantar los talleres y las actividades establecidos para la implementación de la estrategia pedagógica y de cambio cultural.
- Vincular alrededor de 40 personas adultas mensualmente a los talleres y actividades establecidas para la implementación de la estrategia pedagógica y de cambio cultural como implementación de acciones afirmativas en beneficio de comunidades étnicas. La cantidad mínima señalada puede presentar variación, de acuerdo con la acogida que resulte de las convocatorias, circunstancia que será verificada por el supervisor del contrato, quien avalará el desarrollo de los talleres y actividades propuestas mensualmente.
A la fecha la facilitadora ha implementado dos talleres con mujeres negras y afro. El 12 de junio se implementó un taller en Tunjuelito con 7 mujeres y el 13 de junio se implementó un taller en Usme con 9 mujeres. </t>
  </si>
  <si>
    <t xml:space="preserve">Se construyó la metodología a implementar con las mujeres negras/afrocolombianas, en el marco de la Estrategia de Cuidado Menstrual. Ésta será socializada con la comisión de mujer y género, a fin de generar una construcción conjunta. </t>
  </si>
  <si>
    <t>Durante la vigencia se ha avanzado en el proceso precontractual que permita definir el contrato para el diseño de la investigación de las mujeres en sus diversidades en relación con el goce efectivo de derechos.
Actualmente se cuenta con el estudio previo, estudio de mercado, cotizaciones, y anexos técnicos para la publicación en las plataformas de SECOP según corresponda. Los cuales se anexan como soportes. En tanto no se cuente con el CDP y contrato avalado no se registrará avance presupuestal, cuantitativo y porcentaje de avance del indicador</t>
  </si>
  <si>
    <t xml:space="preserve">No se han presentado dificultades para llevar a cabo la acción; se deben tener en cuenta los tiempos de los procesos de contratación, los comités técnicos y jurídicos para la viabilidad del proceso. </t>
  </si>
  <si>
    <t xml:space="preserve">Se está consultando con la Dirección de Talento Humano y la Dirección de Contratación, la posibilidad de crear la estructura y la normatividad vigente para la creación de esta circular. </t>
  </si>
  <si>
    <t>La Dirección de Enfoque Diferencial cuenta con una Referente Negra/Afrocolombiana desde el 21 de enero de 2021, quien ha sido el enlace entre el sector y la comunidad afro para la implementación de las acciones afirmativas</t>
  </si>
  <si>
    <t xml:space="preserve">Se realizó reunión con la consultiva el día 28 de julio, allí se planteó que para dicha investigación es necesario formular una pregunta, como punto de partida para consultar a la Dirección de Gestión del Conocimiento la viabilidad de la investigación. </t>
  </si>
  <si>
    <t>Dos profesionales vinculadas a la Dirección de eliminación de violencias contra las mujeres, específicamente a los equipos: Duplas Psico-Jurídicas para la atención de mujeres víctimas de violencias en el espacio y el transporte público en Bogotá, y a la Estrategia intersectorial para la prevención y atención a víctimas de violencia basada en género con énfasis en violencia sexual y feminicidio. Una de las profesionales se reconoce como mujer negra-afrodescendiente, y la otra profesional se reconoce como mujer afro.</t>
  </si>
  <si>
    <t>Atendiendo a la solicitud de las mujeres afro, y como parte de las alternativas de solución a sus inquietudes, se acordó realizar un encuentro con las profesionales contratadas por la Dirección de Eliminación de Violencias contra las Mujeres y Acceso a la Justicia, con la intención de establecer un enlace que permita el reconocimiento mutuo y la aclaración de dudas persistentes.
El presupuesto reportado es el que corresponde al compromiso presupuestal destinado a esta acción concertada.
El porcentaje de ejecución acumulado es de 211,9% que corresponde a la suma ejecutada entre primer y segundo trimestre.
El valor reportado en el primer trimestre ($119.128.500) corresponde al valor comprometido para la vigencia.
Por tanto, el valor pagado para el primer trimestre corresponde a: $12.852.600 y para el segundo trimestre, un acumulado de: $43.929.600, para un avance de 39,07% con respecto al presupuesto concertado.</t>
  </si>
  <si>
    <t>Se ha llevado a cabo el proceso de concertación con la Dirección de Enfoque Diferencial de manera que se pueda organizar el plan de trabajo del proceso de formación que incluya: socialización interna de la Dirección de Enfoque Diferencial, trabajo de casos de atención a mujeres afro y negras, violencias particulares contra mujeres negras y afro.</t>
  </si>
  <si>
    <t>Se realizó el ejercicio de planeación en el marco de lo establecido por la Ley 2056 de 2020 (Por la cual se regula la organización y el funcionamiento del Sistema General de Regalías -SGR) para que las comunidades presentaran sus iniciativas de inversión a ser financiadas con los recursos del SGR, la reunión se realizó el 5 de mayo. Se cuenta con acta y soporte de la reunión. Las iniciativas recibidas fueron: (Centro Afroetnoeducativo y Cultural Afro bogotano - CECUAFRO de comunidades Afro y Fortalecimiento político organizativo dirigido a las autoridades del cabildo mayor indígena Kichwa de Bogotá de comunidades indígenas).
Así mismo, frente al tema del lineamiento, se iniciarán acercamientos con la Dirección de Políticas Poblacionales, con el fin de revisar los insumos necesarios e iniciar la elaboración del mismo.</t>
  </si>
  <si>
    <t>Por parte de la SDP  se espera dar inicio a las  jornadas de socialización de lineamientos y herramientas para la  formulación  y seguimiento de proyectos de inversión con enfoque poblacional-diferencial y de género a la comunidad afrocolombiana, en el tercer trimestre de 2021.</t>
  </si>
  <si>
    <t>Se ha presentado dificultad para la  obtención del listado de personas de la comunidad que asistirían a recibir la respectiva socialización y capacitación en formulación de proyectos de inversión. Se requiere del apoyo de la comunidad para realizar la respectiva convocatoria.</t>
  </si>
  <si>
    <t>Con corte a 30 de junio, se ha avanzado en la emisión de  la circular conjunta 005 del 23 de abril de 2021 de la Secretaría Distrital de Hacienda y la Secretaría Distrital de Planeación, en donde se informa la metodología para la implementación de trazadores presupuestales. Así mismo se han realizado dos mesas de trabajo con la Subdirección de Asuntos Étnicos para la elaboración de la guía conceptual y metodológica  del trazador presupuestal.</t>
  </si>
  <si>
    <t xml:space="preserve">Presentación del alcance de la caracterización ante los representantes de este grupo étnico y la Subdirección de Asuntos Étnicos (SAE) de la Secretaría de Gobierno.
Anexos: (1) 1_0519_Acta Caracterización afro. (2) 1_0519_alcance_caracterizacion_NARP </t>
  </si>
  <si>
    <t>Se realizó la coordinación con la Dirección de Equidad y Políticas Poblacionales, para el desarrollo de una capacitación sobre enfoques poblacionales diferenciales y su importancia en los instrumentos de planeación institucional, la cual está dirigida a los Jefes de las Oficinas de Planeación de las entidades distritales. Se tiene prevista para desarrollar en el segundo semestre del año.</t>
  </si>
  <si>
    <t>Se ajustó la guía de Estándares estadísticos para la incorporación del enfoque poblacional diferencial e interseccional en la producción y difusión de las estadísticas del Distrito Capital, con fecha Marzo 2021 la cual se encuentra publicada en la página de la SDP http://www.sdp.gov.co/micrositios/plan-estadistico-distrital/documentos y se generó la Circular 015 del 17 de junio de 2021; con el propósito socializar los lineamientos metodológicos del Plan Estadístico Distrital (que incluye la guía previamente mencionada), para la producción de operaciones estadísticas, y así orientar y asesorar a todos los sectores y entidades de la administración distrital en el cumplimiento de sus compromisos e implementación de sus planes de acción anuales. Es importante aclarar que, para el siguiente trimestre, se tienen programadas las socializaciones de los estándares estadísticos para la incorporación del enfoque poblacional-diferencial e interseccional en la producción y difusión de las estadísticas del Distrito Capital, con los diferentes Sectores Administrativos.</t>
  </si>
  <si>
    <t xml:space="preserve">El 20 de abril y el 08 de junio de 2021 se realizaron dos espacios de participación para las comunidades negras y el pueblo afrodescendiente en el marco de la formulación del POT. Con estos dos espacios se da cumplimiento del 100% de la meta frente a esta acción para la vigencia 2021.
Como espacios adicionales a los que dieron cumplimiento a la meta, se invitó a las comunidades negras y pueblo afrdescendiente para participar en las reuniones de: 1) "Despachando, inversión de los recursos de las regalías en Bogotá" realizado el día 21 de abril de 2021 y 2) Consejo Consultivo del pueblo afridescendiente, realizado el día 24 de mayo. El evento de Regalías se transmitió por Facebook Live, por lo tanto no se tiene soporte de asistencia.
Adicionalmente y por solicitud de las comunidades negras se planea otra reunión para el mes de Julio en el marco de la formulación del POT.
A la fecha todas las actividades han sido de carácter virtual, razón por la cual no se ha ejecutado presupuesto.
</t>
  </si>
  <si>
    <t>El evento de rendición de cuentas de la Secretaría Distrital de Planeación está previsto para el mes de septiembre de 2021.</t>
  </si>
  <si>
    <t xml:space="preserve">Se logra poder tener un encuentro con la coordinadora de los grupos afro residentes en Bogotá, con quien se revisa la base de datos suministrada por la SAE y queda el compromiso de identificar estrategias acorde a las dinámicas de la población donde la Subdirección de Administración del Aseguramiento se compromete a realizar acompañamiento en promoción de la afiliación y asistencia técnica en los procesos de aseguramiento.
En cuanto a la ejecución presupuestal para el II trimestre de 2021, se precisa que no es posible reportar recursos, teniendo en cuenta que a la fecha no se cuenta con una línea base de la población afro. Sin embargo, aunque los recursos asignados a través del proyecto de inversión del FFDS 7822,  son de destinación específica para el total de la población afiliada al régimen subsidiado en salud de Bogotá D.C., es posible para la SDS presentar el reporte de esta población afiliada al régimen subsidiado y su costo, siempre y cuando esta cumpla con los requisitos establecidos en el Artículo 2.1.5.1 del Decreto 064 de 2020 [según Grupo SISBEN Metodología IV y poblaciones especiales] y  el coordinador de la comisión de salud Afro de esta comunidad, entregue a la SDS la base de datos de esta población de manera periódica, lo cual no ocurrió para el periodo de este reporte. </t>
  </si>
  <si>
    <t>Se identifica que los líderes y representantes de la comunidad afro no cuentan con un documento emitido por la autoridad competente que reconozca la representatividad para la toma de decisiones y determinar la viabilidad de afiliación masiva en la ciudad de Bogotá por lo que las acción afirmativa se desarrollará de manera conjunta con acciones comunitarias de promoción de la afiliación de acuerdo a las agendas concertadas y la convocatoria realizada por los líderes de los pueblos afro.</t>
  </si>
  <si>
    <t xml:space="preserve">Para el Il Trimestre de 2021 no se reporta avance en la implementación de esta acción, sin embargo se proyecta otro espacio de reunión con la Comisión Consultiva de Salud Afro para organizar en plan de trabajo
El presupuesto consignado en el proyecto 7750 es de $ 28.000.000,  distribuido $ 7.000.000 por año para apoyo logistico en realizacion de los Paneles.
 Con la Comisión Distrital de Salud Afro se realizó la protocolización de las Acciones Afirmativas el 27 de Mayo de 2021, dando así el aval para  la implementacion de la acción, sin embargo no se ha tenido avances en la ejecución de esta acción concertada debido a que aun no se ha empezado a ejecutar tecnicamente la propuesta  por parte de la comunidad,  por tal razon el presupuesto no presenta ninguna variacion. </t>
  </si>
  <si>
    <t xml:space="preserve"> El día 23 de mayo se concertó con la Comision de Salud Afro y la Direccion de Participacion una  reunion para avanzar en las acciones concertadas con todas las agarantias, sin embargo la comunidad no asistio al espacio. El día   27 de Mayo de 2021 se llevó a cabo el espacio de protocolización de las Acciones Afirmativas con la Comisión Consultiva de Salud Afro, dando así la aprobación para  la implementación de la misma.                                                                                                                                                                                                                                                                                                                      Se proyecta otro espacio de reunión con la Comisión Consultiva de Salud Afro para organizar en plan de trabajo en pro de la ejecución tecnica de la propuesta por parte de la comunidad con el acompañamiento del sector,  por tal razon,  el presupuesto no presenta ninguna variación.</t>
  </si>
  <si>
    <t>Para el Il Trimestre de 2021 no se reporta avance en la implementación de esta acción. Sin embargo, se proyecta iniciar en el III trimestre de 2021, por lo cual se proyecta otro espacio de reunión con la Comisión Consultiva de Salud Afro para organizar en plan de trabajo.</t>
  </si>
  <si>
    <t xml:space="preserve">Para el Il Trimestre de 2021 no se reporta avance en la implementación de esta acción. Sin embargo, se proyecta iniciar en el III trimestre de 2021, una vez se genere otro espacio de reunión con la Comisión Consultiva de Salud Afro para organizar el plan de trabajo en pro de la ejecución tecnica de la propuesta por parte de la comunidad con el acompañamiento del sector. </t>
  </si>
  <si>
    <t xml:space="preserve">Para  el II Trimestre de 2021 desde el sector se adelantaron  talleres de capacitación para el diseño de la página Web de la estrategia de laboratorios Territoriales de Innovación y Participación en Salud  “TIPS,”  donde participan líderes de la Población Negra, afrolombiana acciones que no afectan el presupuesto de este componente..
El sector adelanta acciones para el diseño de la página Web  de la estrategia de laboratorios Territoriales de Innovación y Participación en Salud  “TIPS”  donde participan líderes de las Población Negra, afrolombiana. El presupuesto consignado, en el proyecto 7750, de $ 12.000.000, está asignado para la dotación de un espacio de la estrategia  TIPS, para el beneficio de  toda la ciudadanía incluyendo la comunidad Afrocolombiana  y Negra de Bogotá, este presupuesto  está asignado solo para el periodo del  2021 para desarrollo esta acción en el cuatrienio, este rubro será asignado para la dotación del espacio, tal como se concertó con la comunidad, estos recursos no se han visto afectados ya que técnicamente no se ha iniciado el proyecto que contempla los espacios físicos TIPS , razón por la cual no se reportan avances de los indicadores ni en la ejecución presupuestal para el II Trimestre de 2021. </t>
  </si>
  <si>
    <t xml:space="preserve">No hay afectación en el presupuesto porue aún no se han instalado los laboratorios, las acciones adelantadas van encaminadas all diseño de la página Web  de la estrategia de laboratorios Territoriales de Innovación y Participación en Salud  “TIPS”  donde participan líderes de las Población Negra, afrolombiana </t>
  </si>
  <si>
    <t>Durante el II trimestre se realizó la contratación del talento humano gestora etnica Afrodescendiente con número de contrato 2470745 para enpezar a revidar las RIAS</t>
  </si>
  <si>
    <t>Bases de datos con información insuficiente; se debe actualizar base de datos con información completa que permita georreferenciar y caracterizar de manera precisa a fin de aportar a las adecuaciones técnicas y socioculturales en el componente de prestación de servicios, para ello la Gestora étnica está realizando un trabajo directo con las personas de la comunidad Negra-Afro.
La no continuidad del trámite de gestión precontractual con la segunda gestora de pertenencia étnica Negra-Afro, no se alcanzo a tramitar en el segundo trimestre por falta de requisitos en la presentación para la consecución del contrato (certificado afiliación activa a la EPS).</t>
  </si>
  <si>
    <t xml:space="preserve">Para el periodo comprendido entre abril-junio se realizaron  5 sesiones  de concertación con los Consultivos Distritales de la Comisión de Salud desde la subsecretaría de salud pública, con el fin de definir la implementación de la estrategia “Quilombos” durante la vigencia marzo-junio, para la cual se desarrollaron los lineamientos correspondientes para el abordaje diferencial a familias Afrodescendientes, con la proyección de 5 equipos, cada uno compuesto por 5 perfiles con pertenencia étnica (perfiles sabedor, partera, técnico ambiental, gestor y enfermera) para la  operación local desde las subredes; Sin embargo, después de agotar varios escenarios de concertación con la Comisión de Salud Afrodescendiente este proceso se vio limitado,  considerando que desde la misma se generó inconformidad en relación al número de perfiles previstos para la implementación de la estrategia. Igualmente, en los escenarios de dialogo se presentaron las acciones del cuatrienio y se realizó la socialización del Plan Nacional de vacunación contra el Covid-19 para comunidades Negras y Afrocolombianas, generando procesos de conciliación para el desarrollo de jornadas de vacunación que permitieran dar cobertura a las población que de acuerdo a las etapas establecidas por el ministerio fuera susceptible, de tal  manera durante el periodo se generaron dos jornadas de vacunación específica para la población. De igual manera, por medio de estas sesiones de acercamiento a la población se generaron acciones de demanda inducida para el acercamiento de la misma a los puntos de vacunación dispuestos en diferentes puntos de la ciudad.
</t>
  </si>
  <si>
    <t xml:space="preserve">Dificultades 
• El recurso dispuesto inicialmente para las diferentes intervenciones se vio modificado por las necesidades que emergieron ante la pandemia por Covid 19  en el contexto de la capital.
•	La inconformidad de la instancia representativa no permitió llegar a acuerdos de implementación en los espacios desarrollados, considerando la limitación para poder generar modificaciones presupuestales que permitieran una respuesta acorde a las demandas existentes.
•	Las sesiones de concertación generaron en algunos momentos espacios de trato inadecuado hacia los funcionarios del sector, limitando llegar a acuerdos. Los comisionados no reconocen el proceso de protocolización enmarcado en el artículo 66 del PDD, manifestando que aun nos encontramos en proceso de diálogo y concertación.
• Los comisionados no reconocen el proceso de protocolización enmarcado en el artículo 66 del PDD culminado en el año 2020, manifestando que aun nos encontramos en proceso de diálogo y concertación.
Alternativas de solución: 
 Participar hasta la culminación de los escenarios convocados por el sector
 La SAE de claridad a los comisionados del proceso de protocolización del articulo 66 PDD
 Concertar las acciones que pueden verse ajustadas por las nuevas realidades de cara a la pandemia
Respecto al presupuesto ejecutado para el II trimestre de 2021 es necesario realizar las siguientes precisiones:
1.En relación a la casilla AL (presupuesto ejecutado) debe entenderse como el presupuesto comprometido por el Fondo Financiero Distrital de Salud (FFDS) para las acciones de Salud Pública de Intervenciones Colectivas (PSPIC), en el marco de los convenios suscritos con las subredes integradas de servicios de salud para su implementación.
2. Es importante precisar, que en la casilla AO (% de avance al indicador) no se evidencian avances durante el II trimestre de 2021, dado que no hubo un consenso para la implementación de la estrategia Kilombos, razón por la cual en la columna AN se no se reporta avance del indicador para el II trimestre de 2021. 
3. A pesar de lo anterior, se precisa que los recursos reportados en la casilla AL fueron comprometidos por el FFDS para el desarrollo de esta acción, y teniendo en cuenta que no se implementó, dichos recursos serán liberados durante el proceso de liquidación del contrato. Dada esta situación, la SDS en el marco del nuevo convenio PSPIC que suscribirá con la Subredes, dará continuidad a esta acción.
</t>
  </si>
  <si>
    <t>Durante este periodo, se dio la continuidad de la figura "referente étnico" de gobernanza, donde se apoya todo el ejercicio de posicionamiento a nivel local de las políticas públicas étnicas, en este caso específico con las Comunidades Negras, Afrocolombianas, Raizales y Palenqueras-CNARP, se contó con dos profesionales con pertenencia étnica afrodescendiente, uno en la subred  Integrada Sur y otro en la Subred Centro Oriente.</t>
  </si>
  <si>
    <t>Para el Il trimestre de 2021, se reporta avance ya que se cuenta con el aval y la hoja de vida del talento humano propuesta por la instancia representativa desde donde enviaron tres hojas de vida el 02 de Junio para la realización de una terna, dicho profesional ya fue seleccionado y se encentra en proceso de  contratación, no obstante se cuenta con un equipo que está haciendo el acompañamiento. Dado lo anterior esta acción cuneta con una garantía contractual, sin embargo el presupuesto no presenta afectación alguna.</t>
  </si>
  <si>
    <t>Se realizó la selección del profesional y este se encuentra en proceso contractual, no obstante se cuenta con un equipo que está haciendo el acompañamiento. Se proyecta proponer espacios de dialogo con la Comisión Consultiva de Salud Afro para dar lugar a la realización de esta acción.</t>
  </si>
  <si>
    <t xml:space="preserve">Desde el primer trimestre se cuenta con la terminación del producto, sin embargo, actualmente se encuentra en proceso de publicación por parte de la SDS, para posterior socialización con la comunidad y publicación en la página web de la Secretaria Distrital de Salud.
Es importante resaltar que conforme al proceso de concertación, se inicia el proceso de implementación de esta acción afirmativa en el año 2023, ya que es un documento que se realizaría cada dos años.
</t>
  </si>
  <si>
    <t>Para el Il Trimestre de 2021 no se reporta avance en la implementación de esta acción. Se llevó a cabo el  espacio de protocolización de las Acciones Afirmativas con la Comisión Consultiva de Salud Afro el día  27 de Mayo de 2021, dando así el aval para  la implementacion de la misma.                                                                                                                                                                                                                                                                                                                      Se proyecta otro espacio de reunión con la Comisión Consultiva de Salud Afro para empezar la ejecución tecnica de la propuesta  por parte de la comunidad,  por tal razon,  el presupuesto no presenta ninguna variación.</t>
  </si>
  <si>
    <t>Al momento en que se llevó a cabo la protocolización de las Acciones Afirmativas se estaba coordinando entre las partes la realización de una terna para seleccionar a un profesional con pertenecia étnica afro, cabe resaltar que ya se realizó la selección del profesional y este se encuentra en proceso contractual. Se proyecta proponer espacios de dialogo con la Comisión Consultiva de Salud Afro para dar lugar a la realización de esta acción.</t>
  </si>
  <si>
    <t>$ 67.873.000</t>
  </si>
  <si>
    <t>$ 20.970.133</t>
  </si>
  <si>
    <t>Desde la SDA se presentó a la consultiva la propuesta cartográfica basada en el ejercicio de los Kilombos como ejemplos de gestión, articulación territorial e implementación de los saberes propios de la comunidad afrocolombiana en Bogotá y para lo cual, también se solicitó a la comunidad retroalimentación e información complementaria de organizaciones afro. En respuesta, desde la consultiva de solicitó a la entidad enviar un documento de soporte en donde se explique está propuesta para su revisión, por tal razón a través de correo ectrónico, desde la SDA se envió el documento: Aproximación de Propuesta Metodológica de Cartografía Social - Organizaciones Afrodescendientes y primer ejercicio de mapa, sin embargo a la fecha no se recibio ninguna retroalimentación, ni comentario ni aprobación por parte de la comunidad.Sinembargo, desde la entidad se continuó avanzando en la generación de un proceso de georreferenciación de los Kilombos de Medicina Ancestral como puntos relevantes de articulación y trabajo de la comunidad Afro y el Distrito. La información recopilada y cartografiada, se complementará con imágenes y notas de prensa y se compartirá en el Visor Geográfico de la Secretaría Distrital de Ambiente. Presupuesto corresponde al  CPS del geógrafo de la OPEL, quien gestionará el desarrollo de está acción.</t>
  </si>
  <si>
    <t>El no contar con ninguna retroalimentación de las propuestas generadas, espacios de diálogo, ni con insumos de información propia respecto a organizaciones por parte de la comunidad afro, dificulta la construcción de una cartografía que cumpla con las solicititudes de la comuniidad. Sin embargo desde la SDA se continuará la consolidación de la cartografía desde la propuesta generada.</t>
  </si>
  <si>
    <t>100%%</t>
  </si>
  <si>
    <t>Entendiendo que el ejercicio de está cartográfia  es un proceso de continuo mejoramiento y retroalimentación en conjunto con la comunidad y a través de la incorporación de nueva información. Se pretende ampliar con nuevos datos y estretegias para fortalecerla y complementarla. Por ejemplo, se solicito el apoyo a la Subdirección de etnias del IDPAC, para solicitar datos de las organizaciones afro que se han articulado a sus procesos y servicios. Sin embargo actualmente contamos con la primera versión de está cartografía.</t>
  </si>
  <si>
    <t>$ 45.642.133</t>
  </si>
  <si>
    <t>En la segunda mesa de seguimiento se solicitó mesa de trabajo con la consultiva afro para la definición del plan de trabajo, Sin embargo no fue posible estabecer espacio de diálogo con la comunidad. Desde la SDA, durante el tercer trimestre se hizo la construcción y revisión de un documento preliminar de implementación de la campaña, el cual está en revisión institucional con la Oficina Asesora de Comunicaciones, y se realizó articulación con el IDPYBA ya  que es una acción compartida. En este documento se articulan contenidos y metodologias que incluyan la temática de la protección y cuidado de los animales en relación a los objetivos y factores identitarios de la campaña ENGANCHATE. *Presupuesto corresponde al  CPS de los referentes afro, quienes gestionarán el desarrollo de está acción</t>
  </si>
  <si>
    <t>El no contar con  espacios de diálogo, o propuestas por parte de la comunidad afro, dificulta la implementación de está acción a manera que cumpla con las solicitudes de la comunidad. Sin embargo desde la SDA se continuará la consolidación de la campaña desde la propuesta generada.</t>
  </si>
  <si>
    <t>Según el indicador propuesto para el 2021 y posterior a la realización de nuevos ajustes, se cuenta con un documento de plan de trabajo para la implementación de la campaña, el cual iniciara su viabilizarían en la siguiente reunión con la consultiva de ambiente, la cual fue solicitada por la consultiva de ambiente en la reunión de seguimiento de los PIAA a nivel distrital en el mes de noviembre.</t>
  </si>
  <si>
    <t>En este trimestre se realiza el aprestamiento del proceso contractual de la sabedora a ingresar en el 2022. La comisión de ambiente hace llegar a la entidad la hoja de vida de la señora Aurora Chaverra Moreno, avalada como sabedora ancestral de las comunidades negras y afrocolombianas para iniciar su contratación en el 2022.</t>
  </si>
  <si>
    <t>Durante este trimestre se recordó nuevamente a la comunidad por medio de correo electrónico la importancia de definir fecha, horarios y confirmación de participantes para la realización de la actividad. Sin embargo a la fecha en la SDA no se ha recibido respuesta por parte de la comunidad. Con el objetivo de dar cumplimiento al compromiso, desde la SDA se definió como  fecha para está actividad el sábado 6 de noviembre a las 9:00 de la mañana, remitiendo de forma directa la invitación a la base de datos de los consultivos del distrito e incorporando un formulario de inscripción, en donde hasta el momento han confirmado su participación 4 personas</t>
  </si>
  <si>
    <t>El no contar con  espacios de diálogo, o propuestas por parte de la comunidad afro, dificulta la implementación de está acción a manera que cumpla con las solicititudes de la comunidad. Sin embargo desde la SDA se realizará el recorrido desde la propuesta generada.</t>
  </si>
  <si>
    <t>Desde la SDA se realizó la convocatoria a la comunidad, la gestión de la actividad y la preparación logistica de este recorrido con la consultiva el se propuso realizar el 6 de noviembre de 2021, sin embargo por cruce de horarios de horarios no fue posible realizarla. Se pretende revisar a detalle está acción en la reunión de trabajo propuesta por la consultiva de ambiente en la sesion de seguimiento distrital a PIAA en el mes de noviembre.</t>
  </si>
  <si>
    <t>Teniendo en cuenta el documento:  Proyecto -Sensibilizaciones a las comunidades negras, afrocolombianas en torno a los saberes ancestrales, gastronómicos y culturales con un enfoque ambiental, el cual fue construido de manera conjunta, entre la comunidad y los referentes afro de la OPEL , los referentes afro generan material audiovisual y se diseñan las actividades de educación a implementar en el siguiente trimestre, tal como se planteó en el cronograma propuesto para el 2021, estas acciones pedagógicas  serán: Suma Kawsay Afro y cuento Mama Avó, las cuales se realizarán el 14 de octubre en la localidades de San Cristóbal, Antonio Nariño y los Mártires y el 28 de octubre en las localidades de Fontibón y Kennedy. De manera paralela, el Jardín Botánico de Bogotá con el acompañamiento de los referentes afro de la SDA, estan realizando recorridos con la comunidad afro en donde desde un ejercicio de co-guianza se involucran los saberes ancestrales y propios con los contenidos pedagógicos del JBB, los dias 28 de septiembre, 20 de octubre y 16 de noviembre.</t>
  </si>
  <si>
    <t xml:space="preserve">De las fechas planteadas para la realización de actividades de educación el 14 de octubre y el 28 de octubre, se realizó desde la SDA la convocatoria a las actividades pero no fue posible realizarlas por cruce de horarios haciendo que no se contara con aforo para la implementación de estos talleres. Sin embargo se continuará complementando el material didáctico y contenidos presentados. Los referentes afro de la SDA, continúan atentos a ajustar en conjunto con la comunidad la realización de las actividades que componen este proyecto, con miras al 2022 fortalecerlo con la presencia de la sabedora ancestral que complementará al equipo de trabajo. </t>
  </si>
  <si>
    <t>Desde la SDA se ha solicitado en diferentes oportunidades la información o medios de contacto con las mujeres cabeza de familia para ser beneficiadas en está acción, así como la programación de un espacio de reunión que permita el diseño conjunto de está campaña con la comisión, sin embargo a la fecha, no se ha recibido ninguna respuesta por parte de la comunidad. Con el objetivo de dar cumplimiento a los compromisos, desde la SDA se opta por hacer contacto directo con las consultivas María Isabel Córdoba, de la Fundación de la Mujer Afro, con quien se programa reunión para el 7 de octubre y con la señora Alba Nelly Niño de la organización Mujeres Echembeleck, a quien se le proponer reunión el 8 de octubre.</t>
  </si>
  <si>
    <t>El no contar con propuestas ni con insumos de información parte de la comunidad afro, dificulta la implementación de está acción a manera que cumpla con las solicitudes de la comunidad. Sin embargo desde la SDA se continuará trabajando para cumplir con está acción.</t>
  </si>
  <si>
    <t xml:space="preserve">Se adelanta la fase de plan de trabajo inicial para la realización de está campaña, con articulación de la Oficina Asesora de Comunicaciones de la SDA. paralelamente se adelanta reunión de trabajo con la consultiva Alba Nelly Niño de la organización Mujeres Echembeleck, el 8 de octubre, como primer avance para la realización de está campaña comunicativas en beneficio de mujeres cabeza de familia. Esta acción se continuará fortaleciendo en la primera mesa de trabajo del 2022 con la comunidad. </t>
  </si>
  <si>
    <t>Durante el tercer trimestre se reciben en la SDA 11 Hojas de vida de la comunidad afro, de las cuales se realizó la contratación de Gloria Helena Rengifo y Carlos antonio Vidal ,teniendo al momento un total de 3 personas de la comunidad afro contratadas en el 2021.</t>
  </si>
  <si>
    <t>Teniendo en cuenta que la meta para está acción no es posible determinarla con anterioridad, asi como los perfiles a contratar, sinembargo la entidad determinará la apropiación presupuestal que permita su cumplimiento</t>
  </si>
  <si>
    <t>Esta Acción Afirmativa está para el 2022.</t>
  </si>
  <si>
    <t xml:space="preserve">Esta Acción Afirmativa está para el 2022. Se adelantaron todas las acciones precontractuales para la contratación de la persona referente, con la hoja de vida avalada por las Consultivas de la Comisión de Ambiente. </t>
  </si>
  <si>
    <t>No se ha desarrollado la Acción Afirmativa</t>
  </si>
  <si>
    <t>Se ha avanzado en la conceptualización de la campaña con base en los resultados del Taller desarrollado el 24 de junio buscando la construcción de mensajes que entrelacen la cosmovisión de la Comunidad Negra Afrocolombiana, a través de palabras claves e ideas fuerza para piezas comunicativas, así como las ideas que no deberían ir porque podrían generar rechazo por parte de la Comunidad. Con el avance en la conceptualización de la campaña, se avanzó otro 4% del 25% propuesto, que equivale al 16%.</t>
  </si>
  <si>
    <t>No se han presentado dificultades.</t>
  </si>
  <si>
    <t xml:space="preserve">Se construyó la propuesta de campaña con base en los talleres desarrollados con la comunidad, a través de palabras claves e ideas fuerza para piezas comunicativas, está pendiente la presentación a la comunidad para su aprobación. Con el avance en la elaboración de la propuesta de campaña, se avanzó el último 16% del 25% propuesto, que equivale al 64%. De está manera se alcanzó en el año el 100% del 25% para el año 2021. </t>
  </si>
  <si>
    <t>Las acciones registradas responden por defecto al enfoque de la Comunidad Negra, Afrocolombiana en general, no se desarrollaron interseccionalidades.</t>
  </si>
  <si>
    <t>La acción está programada para ejecutarse a partir de la vigencia 2022. Sin embargo es importante señalar que en la reunión de seguimiento de la implementación de las acciones con la comunidad Afro desarrollada el 25 de junio del presente año, se ajustó la redacción de la acción afirmativa, quedando de la siguiente manera: “Vincular para el 2022, 2023 y 2024, un referente profesional (1) o dos (2) referentes de perfil técnico de las comunidades Negras, Afro-descendientes”</t>
  </si>
  <si>
    <t>Esta acción está programada para iniciar en la vigencia 2022</t>
  </si>
  <si>
    <t>Esta meta no se ha viabilizado por parte del Jardín Botánico, no es clara la redacción y se sale de las capacidades de la entidad establecer convenios 240 por localidad en el cuatrienio. Además, se anota que está meta es similar a la de la celda 24, es decir la tercera acción del Jardín Botánico.</t>
  </si>
  <si>
    <t>La dificultad ha sido que Planeación Distrital y Hacienda participen de las reuniones convocadas para hacer el cambio de meta. Con el apoyo de la cabeza de sector Ambiente se han solicitado y desarrollado varias reuniones entre el Sector Ambiente y la Subdirección de Asuntos étnicos para dar vía libre al cambio. Se argumenta la necesidad de aprobación por parte de la comunidad, la Secretaría de Planeación y la Secretaría de Hacienda. El argumento fundamental es la duplicidad de recursos entre está meta y agricultura urbana (celda 24)</t>
  </si>
  <si>
    <t>No viabilizada por el Jardín Botánico</t>
  </si>
  <si>
    <t>$ 275.200</t>
  </si>
  <si>
    <t>Durante el tercer trimestre se realizaron dos recorridos de educación ambiental, en el primero el tema fue alrededor de la interculturalidad y desarrollo de un círculo de la palabra en la maloca, con la participación de trece (13) personas. El segundo se desarrolló alrededor de las plantas medicinales afrodescendientes, con la participación de cuatro (4) personas, que fueron convocadas por el enlace étnico de Secretaría Distrital de Ambiente.</t>
  </si>
  <si>
    <t>La principal dificultad es disminución de la población solicitante de visitas al interior del Jardín Botánico. Se están estableciendo contactos con los quilombos de cada territorio para iniciar espacios de colaboración e invitación a las personas negras y afrodescendientes en el marco de la semana de la interculturalidad.
Además, se desarrollarán dos actividades  de educación ambiental con apoyo de la Secretaría Distrital de Ambiente para personas afros y negras. 
.</t>
  </si>
  <si>
    <t>$ 890.600</t>
  </si>
  <si>
    <t>10 experiencias ambientales con enfoque intercultural con las comunidades afros y negras que lo solicitaron y con quienes se han realizado articulaciones con diferentes organizaciones en territorio, con la participación total de 88 personas.
Temas desarrollados: recorridos alrededor de la medicina ancestral, gastro botánica, intercambio de saberes interculturales. En la maloca se adelantaron armonizaciones con los quilombos para el mes de la interculturalidad, préstamo de la maloca para el trabajo con niños y niñas afro y mujeres víctimas entre otras.</t>
  </si>
  <si>
    <t>Las bases de datos de solicitud de fortalecimiento a huertas urbanas no ha sido remitida por la comunidad.</t>
  </si>
  <si>
    <t>El desarrollo de está acción está supeditada a la unión con la acción afirmativa duplicada.</t>
  </si>
  <si>
    <t>$ 6.968.136</t>
  </si>
  <si>
    <t>Se han desarrollado las actividades de formación en torno a la agricultura urbana a través del curso formativo que se brindó desde el profesional de campo para la comunidad en la huerta ECO, del Quilombo Aroni.</t>
  </si>
  <si>
    <t>En territorio, se ha buscado la comunidad interesada en el proceso de fortalecimiento, sin embargo urgen las bases de datos que puedan proporcionar desde el Consejo Consultivo. El ejercicio de fortalecimiento de huertas programado para el 2021, se implementará el  año 2022</t>
  </si>
  <si>
    <t>Garantizar la participación y el reconocimiento en la formulación de la Política Pública Distrital  de lectura, escritura y bibliotecas y espacios étnicos culturales de circulación del libro.</t>
  </si>
  <si>
    <t>$ 92.138.904</t>
  </si>
  <si>
    <t>En el marco del Convenio de Asociación 1831738 de 2020 entre la SED y la Fundación de Educación Superior San José, se dio la implementación del proceso de Estrategias Educativas Flexibles que finalizó el 30 de abril de 2021. Este proceso buscó fortalecer desde un enfoque diferencial étnico y de derechos, una propuesta que propende por revitalizar y reafirmar la identidad étnica de los estudiantes, así como el desarrollo de habilidades y competencias propias de la educación formal. En este sentido, durante el primer semestre del 2021, se atendieron 2 grupos  focalizados para población afrodescendiente con un total de 57 estudiantes, de los cuales 14 estudiantes obtuvieron el título de bachiller.
A corte 30 de septiembre de 2021, se adelanta el proceso precontractual para la adjudicación del nuevo proceso para la implementación de los Modelos Educativos Flexibles.  Articulación con las Consultivas de localidades en las que se identifica mayor demanda de la población (Suba, Bosa, Kennedy, Rafael Uribe). Cronograma de reuniones en conjunto con la DIIP para la concertación de jornadas de socialización e inscripciones.
Se remitió el perfil establecido para los docentes de MEF, se han recibido a la fecha 6 hojas de vida para el proceso de selección, de las cuales solo 2 cumplen con el perfil requerido y entran a preselección  para la contratación de dos tutores, una vez el convenio se encuentre activo.
Formula:  Sumatoria de población joven y adulta negra y afrodescendiente atendida a través del Modelo Educativo Flexible (57) / Total de población negra y afrodescendiente identificada (57).
El presupuesto ejecutado aumentará durante el año a medida que se identifiquen y atiendan más estudiantes.</t>
  </si>
  <si>
    <t xml:space="preserve">El Convenio finalizó el 30 de abril de 2021, por lo que se está adelantando el proceso precontractual para la implementación de los Modelos Educativos Flexibles.
Se inicia la atención una vez se surta el proceso contractual y la adjudicación del socio operador para la implementación de MEF que aún está en curso. </t>
  </si>
  <si>
    <t xml:space="preserve">En el marco del Convenio de Asociación 1831738 de 2020 entre la SED y la Fundación de Educación Superior San José, se dio la implementación del proceso de Estrategias Educativas Flexibles que finalizó el 30 de abril de 2021. En este sentido, durante el primer semestre del 2021, se atendieron 2 grupos  focalizados para población afrodescendiente con un total de 57 estudiantes, de los cuales 14 estudiantes obtuvieron el título de bachiller.
Para el nuevo proceso de atención, se estableció el Convenio 3021206 de 2021 entre la SED y la Corporación Infancia y Desarrollo con el cual se proyecta inicio de atención para Enero 2022.  Se realizó la inscripción de 15 estudiantes nuevos en el Punto de Atención FDIAN, localidad de Bosa. Se avanza en la gestión con las Consultivas de localidades en las que se identifica mayor demanda de la población (Suba, Bosa, Kennedy, Rafael Uribe) para identificar y focalizar a la población afrocolombiana. 
Se remitió el perfil establecido para los docentes de MEF, se avanza en el proceso de selección con 6 hojas de vida presentadas por la Consultiva. 
Sumatoria de población joven y adulta negra y afrodescendiente atendida a través del Modelo Educativo Flexible (72) / Total de población negra y afrodescendiente identificada (72). 
El presupuesto ejecutado aumenta durante el año a medida que se identifiquen y atiendan más estudiantes.
</t>
  </si>
  <si>
    <t xml:space="preserve">Durante el segundo semestre de 2021, la implementación de está acción retrasó toda vez que el proceso de contratación mediante invitación pública fue declarado desierto en el mes de agosto de 2021. Sin embargo, está situación fue superada y actualmente el MEF está siendo operado por la Corporación Infancia y Desarrollo.
Desde la Dirección de Cobertura se ha realizado la gestión para la apertura de puntos de atención para estudiantes afrocolombianos, sin embargo, no ha sido posible lograr definir nuevos grupos ya que la población no asiste a las convocatorias, estas son reprogramadas constantemente por los Consultivos o no ha sido posible convocar. 
</t>
  </si>
  <si>
    <t xml:space="preserve">El Modelo Educativo Flexible busca garantizar una atención educativa pertinente para la población joven y adulta desde procesos de alfabetización y hasta culminar su trayectoria educativa, a través de procesos pedagógicos y administrativos flexibles dirigidos a la población en condiciones de vulnerabilidad  como los Grupos Étnicos, mujeres víctimas de violencias, población víctima del conflicto armado, entre otras. 
El Modelo Educativo Flexible  busca fortalecer desde un enfoque diferencial étnico y de derechos, una propuesta que propende por revitalizar y reafirmar la identidad étnica de los estudiantes, así como el desarrollo de habilidades y competencias propias de la educación forma. </t>
  </si>
  <si>
    <t>$ 7.326.297</t>
  </si>
  <si>
    <t>El Convenio 2071714 de 2020 entre la SED y la Corporación Opción Legal -COL tiene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marco de este convenio que finalizó el pasado 21 de mayo de 2021, se realizó el proceso de selección. Se garantizará la contratación de la profesional Katherine Quiñonez. No se realizaron acciones presenciales dadas las condiciones de salud pública, la profesional apoyó la gestión de la Cobertura de manera virtual.  Actualmente, el proceso contractual de Búsqueda Activa se encuentra en curso para la posterior adjudicación mediante invitación pública.
Beneficiarios: 9
Formula: Sumatoria de la población negra y afrodescendiente identificada y caracterizada(9)/ Total de la población afrodescendiente encontrada (9).
El presupuesto ejecutado aumentará durante el año a medida que se identifiquen y caractericen más estudiantes.</t>
  </si>
  <si>
    <t xml:space="preserve">El convenio finalizó el pasado 21 de mayo de 2021. Se garantizará la contratación de la profesional con pertenencia étnica negra o afrodescendiente que permita fortalecer y concertar el ejercicio con las comunidades en Bogotá. Una vez se surta el proceso contractual de la Estrategia de Búsqueda Activa, se atenderá el cronograma que sea concertado previamente con miras al proceso de matrículas 2021-2022. </t>
  </si>
  <si>
    <t>El Convenio 2071714 de 2020 entre la SED y la Corporación Opción Legal -COL tiene como fin garantizar y acompañar el acceso escolar de los niños, niñas y jóvenes en el distrito bajo modalidades de atención no presencial dada la contingencia por COVID-19, por lo que se desarrollaron diversas estrategias como la atención y gestión de las solicitudes de novedades, identificación y seguimiento de la población matriculada ausente. 
En el marco de este convenio que finalizó el pasado 21 de mayo de 2021, se realizó el proceso de selección. Se garantizará la contratación de la profesional Katherine Quiñonez. No se realizaron acciones presenciales dadas las condiciones de salud pública, la profesional apoyó la gestión de la Cobertura de manera virtual.  Actualmente, el proceso contractual de Búsqueda Activa se encuentra en curso de suscripción.
Beneficiarios: 9
Formula: Sumatoria de la población negra y afrodescendiente identificada y caracterizada(9)/ Total de la población afrodescendiente encontrada (9). 
El presupuesto ejecutado aumentará durante el año a medida que se identifiquen y caractericen más estudiantes.</t>
  </si>
  <si>
    <t xml:space="preserve">El convenio finalizó el pasado 21 de mayo de 2021. Se garantizará la contratación de la profesional con pertenencia étnica negra o afrodescendiente que permita fortalecer y concertar el ejercicio con las comunidades en Bogotá. 
Una vez se surta el proceso contractual de la Estrategia de Búsqueda Activa, se atenderá el cronograma que sea concertado previamente con miras al proceso de matrículas 2022. Se espera firma del convenio para el 20 de diciembre de 2021. </t>
  </si>
  <si>
    <t xml:space="preserve">La estrategia de Búsqueda Activa contempla en su estructura e implementación un enfoque diferencial que permite garantizar la atención de la población a través de acciones concertadas con las comunidades, desde sus diversidades, cultura, cosmovisión, entre otras. La estrategia busca acercar la oferta educativa distrital a la población en condiciones de vulnerabilidad, resaltando, entre otras cosas, que se cuenta con un profesional de pertenencia negra o afrocolombiana, que garantice una efectiva comunicación y articulación con la comunidad. </t>
  </si>
  <si>
    <t>$ 9.900.000</t>
  </si>
  <si>
    <t>Se avanza en la actualización de los registros estudiantes negros y afrocolombianos en el SIMAT. A la fecha tenemos 3.421 estudiantes identificados pendientes por marcar. Se han realizado mesas de trabajo con algunas IED para capacitar a los encargados sobre la marcación de la variable étnica. Trabajo articulado con el equipo DIIP para la identificación de la población.
Se encuentra en elaboración una pieza publicitaria dirigida a la comunidad educativa en general frente a la importancia de la identificación y reconocimiento de la población étnica en el Sistema Educativo. Se programaron jornadas de sensibilización y capacitación sobre registro étnico en SIMAT dirigido especialmente al nivel local, atención al ciudadano, IEDs, el marco de la socialización de la resolución de matrícula 2021- 2022.
El 27 de agosto de 2021, se realizó la socialización de las actividades frente a está acción así como la información estadística y resultados de la matrícula de estudiantes afrocolombianos en el Sistema Educativo.
Conforme a la información registrada en el Sistema Integrado de Matricula SIMAT, a corte 30 de septiembre de 2021, se registran 4.877 estudiantes de comunidades negras y afrodescendientes.</t>
  </si>
  <si>
    <t>Se encuentra pendiente por marcar en el sistema aproximadamente 3.000 estudiantes. Se proyecta cierre de matrícula 2021 con un aproximado de 8.000 estudiantes identificados. Se continuará la actualización del SIMAT con los registros que sean identificados como población negra y afrodescendiente.</t>
  </si>
  <si>
    <t>Se avanza en la actualización de los registros estudiantes negros y afrocolombianos en el SIMAT. El 12 de noviembre de 2021, se realizó un taller de sensibilización y socialización frente a la importancia del reconocimiento e identificación de estudiantes étnicos en el Sistema Educativo dirigido a Secretarias y Secretarios Académicos y se avanza en mesas de trabajo con algunas IED para capacitar a los encargados sobre la marcación de la variable étnica. Trabajo articulado con el equipo DIIP para la identificación de la población. 
Se realizó una pieza publicitaria dirigida a la comunidad educativa en general frente a la importancia de la identificación y reconocimiento de la población étnica en el Sistema Educativo. Se programaron jornadas de sensibilización y capacitación sobre registro étnico en SIMAT dirigido especialmente al nivel local, atención al ciudadano, IEDs, el marco de la socialización de la resolución de matrícula 2021- 2022. 
El 27 de agosto de 2021, se realizó la socialización a la Consultiva, de las actividades frente a está acción así como la información estadística y resultados de la matrícula de estudiantes afrocolombianos en el Sistema Educativo. Se está elaborando un informe de cierre sobre está acción afirmativa que se constituirá en la socialización de cierre para la vigencia 2021. 
Conforme a la información registrada en el Sistema Integrado de Matricula SIMAT, en el 2021 se registran 4.877 estudiantes de comunidades negras y afrodescendientes.</t>
  </si>
  <si>
    <t xml:space="preserve">No se presentan dificultades relevantes frente a está acción,  Sin embargo, continua la actualización permanente de registros de estudiantes afrocolombianos en el SIMAT. </t>
  </si>
  <si>
    <t xml:space="preserve">La Secretaria de Educación Distrital garantiza el derecho a la educación para todos los niños, niñas y adolescentes residentes en la ciudad, en todos los niveles de escolaridad y sin discriminación por condiciones sociales, económicas, culturales, políticas o migratorias. En este sentido, se establece una ruta de acceso y permanencia que garantiza la atención pertinente considerando las diversidades de todas las poblaciones. </t>
  </si>
  <si>
    <t>$ 27.336.694</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</si>
  <si>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</si>
  <si>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</si>
  <si>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se concluye, que no hay necesidad de su modificación, dado que la condición étnica se constituye en un factor diferencial positivo para asignación del beneficio.</t>
  </si>
  <si>
    <t>Se garantizan los enfoques luego que se da una atención diferencial en la implementación del índice en el proceso de focalización de la población beneficiaria del Programa de Movilidad Escolar - PME</t>
  </si>
  <si>
    <t>1. Se realizó reunión con los representantes de la mesa consultiva el 4 de agosto de 2021, donde se: (i) hizo la contextualización de la operación del PAE en la modalidad SIDAE, (ii) se presentó el plan de acción para el cumplimiento de la acción afirmativa y  (iii) presentó el estado de avance de la misma.
2. Se concertó  entre el PAE y el asociado COMPENSAR para que en el marco del Convenio de Asociación No. 2804724, se contrate personal perteneciente a la comunidad afrocolombiana para desarrollar actividades en los comedores escolares del PAE, en el marco de la operación del SIDAE.</t>
  </si>
  <si>
    <t xml:space="preserve">Demora por parte de los representantes de la mesa consultiva en establecer fechas para el cumplimiento del plan de acción, que permita el desarrollo de la acción afirmativa; se plantea como solución, que se genere un delegado de la mesa consultiva para que la comunicación sea efectiva y eficiente. </t>
  </si>
  <si>
    <t>1. Se socializaron los avances de la acción afirmativa del PAE a representantes de la comunidad y a la mesa consultiva, los días 16 y 25 de noviembre.
2. Se está realizando el proceso de selección de personal de  la comunidad para el cargo de auxiliar de cocina a través del asociado Compensar, para la posible vinculación en los comedores escolares.</t>
  </si>
  <si>
    <t>Avances limitados en los encuentros con los representantes de la mesa consultiva, ya que solicitan reconocimiento económico por sus saberes y  por la participación directa en las preparaciones, recurso que no estaba proyectado inicialmente para el desarrollo de la acción. 
Desde el PAE,  se estableció la viabilidad de contratación de personal perteneciente a la comunidad afrocolombiana, para el desarrollo de actividades en los comedores escolares a través de la articulación con el asociado.</t>
  </si>
  <si>
    <t>Se realiza construcción conjunta con referentes, lideres y comunidad respecto a actividades para la implementación de la acción relacionada con el PAE.</t>
  </si>
  <si>
    <t>$ 7.920.000</t>
  </si>
  <si>
    <t xml:space="preserve">Presentación y socialización de la estructura de la propuesta general al equipo de líderes de la consultiva en reunión del 25 de agosto. Aún no se avanza en desarrollos de la propuesta, dado que se priorizó la acción relacionada con los días emblemáticos. </t>
  </si>
  <si>
    <t>En el avance en los desarrollos, por lo cual se planean reuniones con los  líderes de la consultiva en articulación con la acción afirmativa del PAE, que permita dar inicio al proceso en el último trimestre.</t>
  </si>
  <si>
    <t>Se presentó la proyección para el desarrollo de la propuesta pedagógica, organizada en tres momentos didácticos. Se aprobó el plan y su ejecución para el 2022.</t>
  </si>
  <si>
    <t>Se aprobó el plan y su ejecución para el 2022.</t>
  </si>
  <si>
    <t>La propuesta de estructuración pedagógica y didáctica "Prácticas saludables de nuestras culturas" contempla un enfoque en el que se valore, respete y promuevan las tradiciones culturales en alimentación y actividad física (juegos tradicionales, deportes, danzas...) propias. Con está propuesta, se espera recuperar y fomentar en los estudiantes y en las familias las costumbres, los saberes y los hábitos que forman parte de la identidad cultural en torno a las prácticas y comportamientos saludables para que se integren a los ejercicios cotidianos de nuestros niños, niñas y adolescentes.</t>
  </si>
  <si>
    <t>Al no haber podido desarrollar uno de los eventos en primer semestre, se planea y ejecuta el desarrollo de un evento que integre la actividad física (contemplada para primer semestre) y la alimentación (para el segundo) en la "Semana de hábitos y estilos de vida saludable intercultural", basados en cuatro acciones:
1) Dos talleres en el colegio Inem Santiago Pérez (alimentación propia y juegos tradicionales afro), con 52 participantes
2) Dos videoclips y dos videos más extensos
3) Una guía compiladora de las memorias culturales, con 402 visualizaciones en el espacio virtual 
4) Un Facebook Live con una representante de la comunidad para hablar sobre la relación de las tradiciones y la vida saludable, con 132 participantes, con 1 representante invitado de la comunidad afro
Adicionalmente, se socializó con las IED y está pendiente la publicación de los videos en espacio que se creará en el aula virtual "Saberes compartidos con nuestras culturas".
Nota: Frente al presupuesto, este se encuentra en proceso de validación y certificación por la Dirección Administrativa de la SED y el valor final ejecutado, será reportado en el próximo seguimiento.</t>
  </si>
  <si>
    <t>Se planearon los dos temas del bienestar: actividad física y alimentación en una semana de estilos de vida saludable, con cuatro tipos de actividades, debido a que no fue posible desarrollar el evento programado en el primer semestre.</t>
  </si>
  <si>
    <t>Se realizó la conmemoración de la alimentación saludable y de la actividad física en una “Semana de hábitos y estilos de vida saludable intercultural” con cuatro productos:
- Dos talleres con estudiantes del colegio Inem Santiago Pérez (alimentación propia y juegos tradicionales), con 52 participantes. 
- Dos videoclips y dos videos extensos: alimentación propia y sobre juegos tradicionales de la comunidad._x000B_- Una guía compiladora de las memorias culturales: micrositio de Promoción del Bienestar Estudiantil, Red Académica, con 428 visualizaciones.
- Un Facebook Live con representante de la comunidad, para conversar sobre la relación de las tradiciones y la vida saludable, con 132 participantes (23/09/2021).</t>
  </si>
  <si>
    <t>La propuesta y posterior implementación contempló enfoque diferencial étnico, destacando, respetando, valorando y promoviendo la cultura y sus tradiciones y cómo ellas se pueden incorporar a los hábitos y estilos de vida saludable de la comunidad educativa en general (interculturalidad). La escucha, la comprensión y el trabajo conjunto fueron elementos que primaron en la planeación e implementación de las acciones.</t>
  </si>
  <si>
    <t>$ 23.244.000</t>
  </si>
  <si>
    <t>Ya se cumplió con la contratación el referente con pertenencia a comunidades negras y afrocolombianas.</t>
  </si>
  <si>
    <t>Desde comienzo de año se generó contratación de la profesional con pertenencia étnica a las comunidades negras y afrocolombianas, que fue presentada y cuenta con el aval de la consultiva distrital.
A la fecha se han beneficiado los profesionales contratados, pero se espera que una vez finalizados los documentos orientadores, se beneficien los estudiantes con pertenencia étnica que estudian en las IED.</t>
  </si>
  <si>
    <t>No se han presentado dificultades en el cumplimiento de esta acción afirmativa</t>
  </si>
  <si>
    <t>Contratando la profesional con pertenencia étnica al pueblo palenquero, que fue presentada y cuenta con el aval de la consultiva distrital.</t>
  </si>
  <si>
    <t>$ 22.500.000</t>
  </si>
  <si>
    <t>Durante el mes de julio se adelantó la convocatoria para que maestras, maestros y directivos docentes se inscribieran en el  programa "Seminario Educación intercultural e implementación de la Cátedra de Estudios Afrocolombianos (CEA) en las Instituciones Educativas Distritales", liderado por la Universidad Pedagógica Nacional (UPN).
Este programa inició en el mes de agosto y culmina en la primera semana de diciembre, su propósito se orienta a promover la implementación transversal en los colegios de la Cátedra de Estudios Afrocolombianos en el marco de las pedagogías interculturales.
En el mes de septiembre, se recibió, revisó y aprobó el primer informe técnico-pedagógico de este programa entregado por la UPN con sus respectivos soportes, por lo cual se procedió a la autorización del primer desembolso acorde a lo concertado en la carta de aceptación.
El presupuesto para este programa se encuentra dispuesto en el Fondo de Formación Permanente 4130/2016.</t>
  </si>
  <si>
    <t>Durante este trimestre no se presentaron dificultades.</t>
  </si>
  <si>
    <t xml:space="preserve">En el mes de diciembre culminó el programa de formación permanente. Se recibió, revisó y aprobó el último informe técnico-pedagógico de este programa entregado por la UPN con sus respectivos soportes, por ende se procedió a la autorización del último desembolso acorde a lo concertado en la carta de aceptación.
La meta era de 50 profes y, se beneficiaron en total 55 docentes, por ello se alcanzó en un 110%.
El presupuesto acordado y asignado al principio fue de $40.000.000 pero al ejecutarlo se acordó y fue posible ampliarlo a $45.000.000. </t>
  </si>
  <si>
    <t>No se presentaron dificultades</t>
  </si>
  <si>
    <t>A través de esta acción, se busca fortalecer los procesos de formación de maestras, maestros y directivos docentes del Distrito Capital en las dimensiones histórica, cultural y pedagógica de las comunidades afrocolombianas, con el fin de promover la implementación transversal de la Cátedra de Estudios Afrocolombianos en el marco de las pedagogías interculturales, aportando herramientas para la implementación del enfoque étnico al interior del aula y de las IED.</t>
  </si>
  <si>
    <t>Si bien 11 docentes cumplieron requisitos habilitantes en el marco de la convocatoria de formación posgradual 2021-II para el programa de Maestría en Educación - Énfasis en Comunicación Intercultural, Etnoeducación y Diversidad Cultural de la UDFJC que da cumplimiento a este compromiso, solo 8 docentes pasaron el proceso de selección y fueron admitidos(as).
En el marco del Fondo SED-ICETEX para la financiación de programas de formación posgradual, los(as) docentes admitidos(as) a la Maestría deben adelantar el proceso de legalización y trámites de formalización del crédito condonables ante el ICETEX. Dado que este proceso finaliza el 30 de noviembre, solo hasta esa fecha aproximadamente se realizará el desembolso a la universidad DFJC que orienta este programa de formación.</t>
  </si>
  <si>
    <t>Aunque a la convocatoria de formación posgradual 2021-II se postularon 924 docentes  y la SED a través del Proyecto de Inversión 7686, dispuso los recursos presupuestales para cumplir con los cupos pactados de está Acción Afirmativa, no hubo la suficiente demanda por parte de los(as) docentes.
Se espera adelantar una próxima convocatoria y socialización de la misma, para cumplir con los cupos proyectados.</t>
  </si>
  <si>
    <t xml:space="preserve">Disminuye el logro de la meta respecto al corte anterior, ya que de los 8 docentes admitidos, 7 están culminando el primer semestre, pero solo 5 han cumplido con el requisito de legalización establecido en el convenio SED-ICETEX. En tal sentido, el presupuesto ejecutado a la fecha, corresponde a estos 5 docentes. 
La situación de los tres docentes restantes, es la siguiente:
Pendiente legalización y entrega de documentos: 2
Desistido: 1
Los(as) docentes participantes en el programa se encuentran finalizando su primer semestre.
La valoración del programa y de la universidad es positiva y favorable por parte de los beneficiarios.
</t>
  </si>
  <si>
    <t xml:space="preserve">Se espera que antes de culminar el 2021 los dos docentes pendientes puedan adelantar el proceso de legalización y así poderlo reportarlos como beneficiarios.
En la  convocatoria de formación posgradual 2022-I se incluyó la maestría en Educación Inclusiva e Intercultural, buscando que con ésta se completen los cupos faltantes.
</t>
  </si>
  <si>
    <t>A través de este programa de maestría desde el énfasis de educación intercultural o etnoeducación, se buscan fortalecer conocimientos y competencias requeridas para la transformación pedagógica y la reducción de brechas que inciden en la educación de las y los estudiantes pertenecientes a grupos étnicos afro, fortaleciendo la implementación del enfoque étnico y familia al interior de la escuela.</t>
  </si>
  <si>
    <t>Durante este trimestre, se definió con la Consultiva Afro las personas que se desempeñarán como Conversadora, Conversador y Moderador de la Cátedra "Pedagogía del reconocimiento: Una mirada para aportar a la etnoeducación y  a la cátedra de estudios afrocolombianos" y, en reunión con ellos se concertó que se realizará el 13 de octubre, a las 5.00 p.m. a través de Facebook de la SED y, se aprobó el minuto a minuto de ésta.
Se realizó  la solicitud de requerimientos logísticos y de Prensa definidos para la convocatoria y desarrollo de esta acción. Así mismo, se envió al área correspondiente la información y documentación de las personas invitadas.</t>
  </si>
  <si>
    <t>Se definió con la Consultiva Afro las personas que se desempeñarían como Conversadora, Conversador y Moderador de la Cátedra "Pedagogía del reconocimiento: Una mirada para aportar a la etnoeducación y  a la cátedra de estudios afrocolombianos" y, en reunión con ellos se concertó que se realizará el 13 de octubre, a las 5.00 p.m. a través de Facebook de la SED y, se aprobó el minuto a minuto de ésta.
Se realizó  la solicitud de requerimientos logísticos y de Prensa definidos para la convocatoria y desarrollo de esta acción. Así mismo, se envió al área correspondiente la información y documentación de las personas invitadas.
El 13 de octubre se realizó la Cátedra de Pedagogía, la cual se transmitió a través del Facebook Live de la SED.</t>
  </si>
  <si>
    <t>No se presentaron dificultades.</t>
  </si>
  <si>
    <t>La Cátedra de Pedagogía fue liderada por tres voces de hombres y mujeres pertenecientes a la comunidad afro, quiénes desde sus experiencias y saberes compartieron aportes en torno a los antecedentes y desafíos de la etnoeducación y la transversalización de la Cátedra de Estudios Afrocolombianos en los colegios. Así como, las apuestas desde la política pública, el papel que tienen hombres y mujeres para garantizar los derechos de niños, niñas y jóvenes afro que transitan por el sistema escolar distrital.</t>
  </si>
  <si>
    <t>Se aprobó el convenio interadministrativo entre el Doctorado de Ciencias Sociales de la U. Distrital y la SED “Maestros y maestras de Bogotá: Tránsitos por el Acontecimiento Pandémico y configuración de redes y comunidades de saber pedagógico.”, a través del cual se abordará está acción.</t>
  </si>
  <si>
    <t>Se presentaron retrasos en la aprobación del convenio interadministrativo a través del cual se adelantará está acción, pero ya aprobado se avanzará en su planeación a través de la realización del Comité Técnico y aprobación del plan de trabajo. durante el último trimestre 2021.</t>
  </si>
  <si>
    <t>A través del convenio con la UD se desarrolló la línea de investigación en educación intercultural a través de la cual se realizaron actividades sobre el tema afro(componente 5 de acciones afirmativas y escuela. En este marco se recogieron aportes de maestros y maestras en la serie interculturalidad-intraculturalidad-arte-cultura-escuela-pandemia.</t>
  </si>
  <si>
    <t>Para la realización de esta acción, el grupo está conformado por personas afro y por quiénes tienen formación y experiencia en este tema, así mismo se concertaron los temas a tratar y aspectos de la metodología.</t>
  </si>
  <si>
    <t>$ 4.166.666</t>
  </si>
  <si>
    <t>Por parte de la Dirección de Relaciones de Educación Superior, se llevó acabo la estructuración del contenido del estudio, el cual contará con un marco normativo de la atención educativa del grupo étnico afrodescendiente y la educación Inclusiva.
Un capítulo del estudio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en el cuarto trimestre, con el fin de trabajar de manera articulada.
Esto acompañado del proceso de caracterización y estructuración de la Agencia Distrital para la Educación Superior, la Ciencia y la Tecnología.</t>
  </si>
  <si>
    <t xml:space="preserve">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Para la caracterización de los parámetros diferenciales participó la Agencia Distrital para la Educación Superior, la Ciencia y la Tecnología, ATENEA.
En la vigencia 2021 se logró la elaboración del primer capítulo y se está elaborando el segundo capítulo. 
El tercer capítulo finalizará en la vigencia 2022.
</t>
  </si>
  <si>
    <t>No se logró finalizar el estudio en la vigencia 2021, debido a:
- Demoras en la focalización y enfoque del estudio
- El tiempo utilizado en la caracterización y estructuración de la Agencia ATENEA.</t>
  </si>
  <si>
    <t xml:space="preserve">Dentro de la identificación de perfiles se tienen en cuenta la carreras en las cuales se están generando más demanda por parte de los beneficiarios de las comunidades, con el fin de generar una orientación en carreras diferentes a las escogidas comúnmente (Admón de empresas, derecho, trabajo social, entre otras), con el fin de lograr un enfoque en carreras que a futuro generen mas oportunidades de ingreso  de crecimiento personal y profesional.  </t>
  </si>
  <si>
    <t>$ 370.982.500</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</si>
  <si>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fueron adjudicados 248 cupos de acceso a la educación Superior esto para el periodo del presente reporte. Ahora bien, si tenemos en cuenta los primeros cupos adjudicado en el primer y segundo trimestre del año (25 personas), tenemos un total a la fecha de 273 personas que manifestaron pertenecer a la comunidad afro los cuales también fueron validadas en la base de datos del Ministerio del Interior, quienes debieron realizar todo el proceso de legalización ante la Institución de Educación Superior para las cuales se les aprobó el beneficio.</t>
  </si>
  <si>
    <t>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</si>
  <si>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fueron adjudicados 248 cupos de acceso a la educación Superior esto para el periodo del presente reporte. Ahora bien, si tenemos en cuenta los primeros cupos adjudicado en el primer y segundo trimestre del año (25 personas), tenemos un total a la fecha de 273 personas que manifestaron pertenecer a la comunidad afro los cuales también fueron validadas en la base de datos del Ministerio del Interior, quienes debieron realizar todo el proceso de legalización ante la Institución de Educación Superior para las cuales se les aprobó el beneficio.
El aumento en el presupuesto corte diciembre frente al corte de septiembre, corresponde a los desembolsos de matrícula y sostenimiento que se han efectuado en el último trimestre para los estudiantes beneficiados.</t>
  </si>
  <si>
    <t xml:space="preserve">Desde la Dirección de Relaciones con los Sectores de Educación Superior y Educación para el Trabajo se evidencio que el nivel de participación de la comunidad en los espacios de socialización ha venido en aumento de manera significativa, sin embargo, existe un margen de la población que aún no conoce de las estrategias de acceso a educación superior que tiene la Dirección. 
Otra dificultad es el reconocimiento de la pertenencia étnica ante el Ministerio del Interior, siendo un parámetro fundamental en el momento de la asignación del puntaje diferencial. 
</t>
  </si>
  <si>
    <t xml:space="preserve">Se han asignado puntaje diferenciales para los aspirantes que manifiestan pertenecer a una étnica en específico,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</si>
  <si>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$ 810.000</t>
  </si>
  <si>
    <t xml:space="preserve">Se han llevado a cabo 6 socializaciones de las estrategias de acceso a la Educación Superior las cuales fueron concertadas con la comunidad.
Las fechas de las socializaciones fueron: 29 de Diciembre de 2020 (socialización para la convocatoria 2021-1), 8 Enero, 8 de Junio, 28 de Junio, 29 de Julio y 30 de Julio  de 2021.
A la fecha se han realizado socialización a más de 150 personas de la comunidad. </t>
  </si>
  <si>
    <t>Se seguirá trabajando para que el porcentaje de participación aumente a medida que se efectúan las convocatorias, ya que existe un margen de la población que aún no conoce de las estrategias de acceso a educación superior</t>
  </si>
  <si>
    <t xml:space="preserve">Se han llevado a cabo 6 socializaciones de las estrategias de acceso a la Educación Superior las cuales fueron concertadas con la comunidad. 
Las fechas de las socializaciones fueron: 29 de Diciembre de 2020 (socialización para la convocatoria 2021-1), 8 Enero, 8 de Junio, 28 de Junio, 29 de Julio y 30 de Julio  de 2021.
A la fecha se han realizado socialización a 150 personas de la comunidad. </t>
  </si>
  <si>
    <t xml:space="preserve">Para la implementación de esta acción afirmativa se han realizado socializaciones de manera personalizada a la comunidad en donde se crean presentaciones por cada comunidad invitándolos a las socializaciones del portafolio de Acceso a la Educación Superior que ofrece la Secretaria de Educación del Distrito por medio de la Dirección. Es preciso indicar que se hace socialización de manera práctica y teórica. </t>
  </si>
  <si>
    <t>$ 1.550.000</t>
  </si>
  <si>
    <t xml:space="preserve">Para está acción afirmativa se está haciendo un trabajo de dialogo con las IES, en el marco del Programa de Jóvenes a la U, para que el nivel de abandono no aumente. </t>
  </si>
  <si>
    <t xml:space="preserve">Para está acción afirmativa se desarrollaron las siguientes acciones:
- Se establecieron convenios con las Instituciones de Educación Superior, en el marco del Programa de Jóvenes a la U, para que el nivel de abandono no aumente. 
- El acompañamiento permanente por parte del área de Bienestar de las Universidades para evitar abandono
- Posibilidad para los jóvenes de una exploración vocacional por medio de estrategias como la "U en tu localidad", educación superior flexible, 
- Desarrollo de actividades en el componente de pasantía social
- Oportunidades de estudio a través del SENA en el programa de inmersión de "Reto a la U" y de matrícula cero en la Universidad Distrital
</t>
  </si>
  <si>
    <t xml:space="preserve">En el desarrollo de las acciones que garantiza la permanencia y reducen los niveles de abandono, se han logrado establecer convenios con las IES al igual que se han venido diseñando características y programas diferentes en el marco del programa de Jóvenes a  la U. </t>
  </si>
  <si>
    <t>$ 47.826.667</t>
  </si>
  <si>
    <t>Ya se cumplió con la contratación de los dos referentes con pertenencia a comunidades negras y afrocolombianas.</t>
  </si>
  <si>
    <t>Desde comienzo de año se generó contratación de las profesionales con pertenencia étnica a las comunidades negras y afrocolombianas,  que fueron presentadas y cuenta con el aval de la consultiva distrital.
A la fecha se han beneficiado los profesionales contratados, pero se espera que una vez finalizados los documentos orientadores, se beneficien los estudiantes con pertenencia étnica que estudian en las IED.</t>
  </si>
  <si>
    <t>Contratando profesionales con pertenencia étnica a las comunidades negras y afrocolombianas, de género femenino.</t>
  </si>
  <si>
    <t>$ 57.028.000</t>
  </si>
  <si>
    <t>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t>
  </si>
  <si>
    <t>Las principales dificultades están orientadas a recibir retroalimentación de los textos de otras dependencias y de entidades externas a la SED; como alternativa de solución se han enviado correos electrónicos de seguimiento y motivación para la devolución de los documentos revisados.
Se excede el monto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</si>
  <si>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 xml:space="preserve">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
Se ha realizado un ejercicio de socialización preliminar del documento de orientaciones conceptuales a funcionarios de la Dirección de Inclusión de la SED con pertenencia étnica a los pueblos NARP, a los representantes de la comisión pedagógica de la Consultiva Distrital NARP, para que realicen una lectura inicial a partir de la cual ofrecieron recomendaciones de ajuste, comentarios, preguntas, para alimentar dicho documento.
</t>
  </si>
  <si>
    <t>Las principales dificultades están orientadas a recibir retroalimentación de los textos de otras dependencias y de organizaciones externas a la SED; como alternativa de solución se han enviado correos electrónicos de seguimiento y motivación para la devolución de los documentos revisados y se establecieron mesas de trabajo conjuntas para revisar las retroalimentaciones ofrecidas.
Se excede el tiempo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</si>
  <si>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Incluyendo los enfoques de diferenciales en los documentos elaborados.</t>
  </si>
  <si>
    <t>Como resultados de este tercer trimestre se realizó el 8 de septiembre de 2021 el primer encuentro taller con 8 representantes de la comunidad afro en la biblioteca escolar de la Institución Educativa La Candelaria.
Este taller tuvo como objetivo general: Definir una ruta de trabajo en 2022 y 2023 para la dotación de títulos de libros que apoyen la implementación de la Cátedra de Estudios Afrocolombianos en las Instituciones Educativas del Distrito y que al mismo tiempo involucre el diseño de un curso virtual dirigido a bibliotecarios y docentes sobre literatura y autores afro, su tradición oral y sus prácticas culturales.
Así mismo, tuvo como objetivos específicos:
1. Reconocer experiencias de uso de materiales relacionados con los objetivos de la Cátedra Afrocolombiana en el aula.
2. Identificar áreas y materiales que apoyen a la comunidad educativa en la implementación integral de la Cátedra de Estudios Afrocolombianos en el aula.
3. Identificar los módulos y los contenidos básicos que formarán parte del curso virtual.
Como producto de trabajo de está sesión, se logró una ruta de implementación para la acción a partir de 2022 y un documento de sistematización del proceso.</t>
  </si>
  <si>
    <t>La acción se implementará en el 2022 y 2023. Este año se han realizado actividades previas:
El 8 de septiembre de 2021 se realizó  el primer encuentro taller con 8 representantes de la comunidad afro en la biblioteca escolar de la Institución Educativa La Candelaria. 
Este taller tuvo como objetivo general: Definir una ruta de trabajo en 2022 y 2023 para la dotación de títulos de libros que apoyen la implementación de la Cátedra de Estudios Afrocolombianos en las Instituciones Educativas del Distrito y que al mismo tiempo involucre el diseño de un curso virtual dirigido a bibliotecarios y docentes sobre literatura y autores afro, su tradición oral y sus prácticas culturales.
Se acordó una ruta de implementación para el 2022 . Esta fue:
*Selección de los títulos a adquirir (enero a junio 2022) para esto se establecieron los siguientes pasos: ​
1. Conformar un comité de selección​
2. Conformar criterios de selección​
3. Revisar otras experiencias de selección​
4. Definir variables de evaluación de los textos a seleccionar.​
5. Evaluar los contenidos de los textos existentes según los criterios.​
6. Definición de los libros que conformarán la colección. ​
7. Definición de objetivos del curso virtual a la luz de los libros seleccionados.​
*Compra (julio a  diciembre de 2022 - hasta el procesamiento):​
1. Revisión de presupuesto​
2. Definición de la modalidad de compra​
3. Negociación con las editoriales​
4. Impresión y procesamiento ​
La distribución se realizará en 2023</t>
  </si>
  <si>
    <t>La acción se implementará en el 2022 y 2023 garantizando los enfoques</t>
  </si>
  <si>
    <t>Se inicia en el 2022</t>
  </si>
  <si>
    <t>En el mismo espacio de taller del 8 de septiembre se acordaron las acciones a desarrollar para el curso virtual en 2022, en el marco de la ruta de implementación. ​</t>
  </si>
  <si>
    <t>La acción inicia en el 2022 garantizando los enfoques</t>
  </si>
  <si>
    <t>$ 343.706.908</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</si>
  <si>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586 estudiantes focalizados de la población Afro de colegios oficiales del Distrito de grados 6º a 11º, se beneficiaron con la entrega de dispositivos tecnológicos y su conectividad.
Del total, 5 dispositivos se recibieron a través de la Don Atón por los niños.
Formula: 586 estudiantes beneficiados con la estrega de dispositivos tecnológicos / 586 estudiantes que cumplieron los criterios de elegibilidad.</t>
  </si>
  <si>
    <t>La dificultad que se han presentado en la entrega de dispositivos, es la inasistencia a la convocatoria de entrega de algunos de los estudiantes focalizados.</t>
  </si>
  <si>
    <t xml:space="preserve">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588 estudiantes focalizados de la población Afro de colegios oficiales del Distrito de grados 6º a 11º, se beneficiaron con la entrega de dispositivos tecnológicos y su conectividad.
Formula: 588 estudiantes beneficiados con la estrega de dispositivos tecnológicos / 588 estudiantes que cumplieron los criterios de elegibilidad.
</t>
  </si>
  <si>
    <t xml:space="preserve">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
</t>
  </si>
  <si>
    <t>$ 199.129.004</t>
  </si>
  <si>
    <t xml:space="preserve">se acompañan pedagógicamente a 69 (sesenta y nueve) Instituciones Educativas Distritales - IED: a través de la socialización de la estrategia de acompañamiento pedagógico en los Consejos Académicos; se han revisado mallas curriculares para garantizar la incorporación de los contenidos relativos a la CEA en diversas áreas y asignaturas; se han realizados talleres de sensibilización con estudiantes de todos los ciclos, con miras a profundizar el reconocimiento de los aportes que los pueblos afrocolombianos, raizales y palenqueros. Así mismo, se han realizado espacios de cualificación docente, entregando a los maestros y maestras precisiones conceptuales, orientaciones pedagógicas y materiales didácticos para la implementación de la CEA en sus respectivas instituciones.
Así, han participado 1167 docentes y 3836 estudiantes (103 de los cuales son afrodescendientes), además, 307 personas de la comunidad educativa. </t>
  </si>
  <si>
    <t xml:space="preserve">Durante el tercer trimestre no se presentaron dificultades </t>
  </si>
  <si>
    <t xml:space="preserve">Se acompañaron pedagógicamente a 70 (setenta) Instituciones Educativas Distritales – IED, avanzando en: espacios de cualificación sobre el sentido de la Cátedra de Estudios afrocolombianos, dirigidos a docentes y directivos docentes; actividades de socialización de la Ruta de Atención a Casos de Racismo con participación de diversos integrantes de las comunidades educativas. 
En el acompañamiento a 70 IED para la implementación de la CEA, la promoción de la Ruta integral de prevención, atención y seguimiento a situaciones de racismo y discriminación étnico racial en el sistema educativo distrital, y el fortalecimiento de la atención educativa con enfoque diferencial, han participado 1765 docentes y 5218 estudiantes (146 de los cuales son afrodescendientes), además, 307 personas de la comunidad educativa. </t>
  </si>
  <si>
    <t xml:space="preserve">No se presentaron dificultades </t>
  </si>
  <si>
    <t>Durante la implementación de la Acción Afirmativa se ha garantizado el desarrollo de procesos educativos que vinculan los enfoques étnicos y diferenciales con directivos docentes, maestros y maestras  de todas las áreas del conocimiento, además de la participación de los y las estudiantes de todos los ciclos de las diferentes IED acompañadas, en el marco del acompañamiento pedagógico de la Cátedra de Estudios Afrocolombianos: acciones de cualificación docente y de sensibilización con estudiantes para la transversalización de los estudios afrocolombianos en la escuela</t>
  </si>
  <si>
    <t>$ 66.376.335</t>
  </si>
  <si>
    <t>En el marco de dicho plan, se elaboró material pedagógico que posibilita generar espacios de sensibilización y cualificación a los diferentes actores de la comunidad educativa; y se está preparando una sesión de trabajo con delegados de todas las DILE para difundir la Ruta. Asimismo, se avanzó en la articulación con las instituciones educativas, con el objetivo de establecer espacios de socialización de la Ruta de prevención, atención y seguimiento a los presuntos casos de racismo y discriminación étnico racial. Por último, se avanzó en la atención y seguimiento a tres (3) presuntas situaciones de racismo y discriminación étnico racial reportados en las siguientes Instituciones Educativas.</t>
  </si>
  <si>
    <t>Se avanzó en la elaboración de un Plan de Trabajo para desarrollar acciones de prevención de este tipo de situaciones en la escuela. En el marco de dicho plan, se elaboró material pedagógico que posibilita generar espacios de sensibilización y cualificación a los diferentes actores de la comunidad educativa. Se llevaron a cabo espacios de socialización de la Ruta de prevención, atención y seguimiento a los presuntos casos de racismo y discriminación étnico racial en las IED acompañadas. Por último, durante el cuarto trimestre se avanzó en la atención y seguimiento a cuatro (4) presuntas situaciones reportadas en las IED.</t>
  </si>
  <si>
    <t>Durante la implementación de la Acción Afirmativa se adelantó un proceso pedagógico  con la  comunidad educativa de las IED acompañadas, a través de la socialización de la ruta de atención integral a casos de racismo y discriminación étnico racial que contribuyen a visibilizar y generar procesos formativos y de orientación al interior de las instituciones educativas para la atención integral de los niños, niñas y adolescentes del sistema escolar, garantizando la participación de toda la comunidad educativa. Así, se contribuye a la comprensión del fenómeno del racismo y sus múltiples manifestaciones en los escenarios escolares, y cómo afectan de manera diferencial a las personas de los grupos étnicos, según su edad, género, origen y situación o condición.</t>
  </si>
  <si>
    <t>$ 59.626.666</t>
  </si>
  <si>
    <t>Se avanzó en la selección y contratación de dos nuevos referentes como parte del equipo pedagógico, dando cumplimiento a la acción. Los dos referentes están vinculados hasta el 30 de diciembre de 2021.</t>
  </si>
  <si>
    <t xml:space="preserve">Se cumplió con la  contratación de dos mujeres  referentes con pertenencia étnica afrocolombiana como parte del equipo pedagógico, dando cumplimiento a la acción afirmativa y garantizando el enfoque étnico diferencial y de género. </t>
  </si>
  <si>
    <t>$ 49.988.211</t>
  </si>
  <si>
    <t>Se dio cumplimiento con la realización del evento en el mes de junio de manera conjunta con la Comisión de Educación de la Consultiva Distrital de Comunidades Negras y Afrocolombianas, garantizando la participación de la comunidad educativa, maestros, maestras y comunidad afrocolombiana en general, garantizando el enfoque étnico, diferencial y de género.</t>
  </si>
  <si>
    <t xml:space="preserve">Se elevo derecho de petición a la Dirección de Talento Humano, con el fin de que se brinde información sobre los requisitos y tramite a la hora de Pasar una Subdirección a Dirección con radicado Orfeo No. 20213400342013 del 29/09/2021. Consulta Cambio de Estructura Administrativa de la Subdirección de Asuntos Étnicos. 
Se está a la espera de dicha respuesta para poder proseguir con los tramites a que diera lugar. </t>
  </si>
  <si>
    <t xml:space="preserve">Se espera que para el cuarto trimestre se tenga la respuesta del DP por parte de Talento Humano y  se establezca la mesa de trabajo, entre delegados del Despacho del Secretario de Gobierno, la Subsecretaria de Gestión Institucional, Subsecretaria para la Gobernabilidad y Garantía de Derechos, Dirección de Derechos Humanos, Dirección de Recursos Humanos y Subdirección de Asuntos étnicos, en el marco de poder establecer una ruta de trabajo que conduzca a determinar los puntos clave para poder mostrar una gestión efectiva en el marco de está acción. </t>
  </si>
  <si>
    <t>El presupuesto se validará conforme a la gestión que se vaya realizando, la decisión es institucional y debe tomarse de forma institucional con otras dependencias</t>
  </si>
  <si>
    <t xml:space="preserve">Se está a la espera de avanzar en una reunion de articulacion entre las coordinadoras de la instnacia y el nuevo subsecretario de Gobernabilidad y Garantia de Derechos,  para estalbecer una ruta de trabajo que garantice la implementación de las acciones afirmativas concertadas con el sector Gobierno. </t>
  </si>
  <si>
    <t>Se espera tener una primera articulacion para el mes de Noviembre.</t>
  </si>
  <si>
    <t>Se avanzó en un dialogo intercultural entre la SAE, la subsecretaria y los coordinadores que le hacen seguimiento a la subcomisión de sector para informar sobre las dificultades que se vienen presentando en el marco de esta acción. Es importante indicar que la misma depende de un dialogo con la universidad pedagógica para así poder establecer el convenio y realizar las respectivas convocatorias. Por el momento no se ha logrado establecer dicho convenio.</t>
  </si>
  <si>
    <t xml:space="preserve">Se espera que para el año 2022, se tenga claro los requisitos y las fechas de apertura del convenio con la Universidad pedagógica. 
Teniendo en cuenta lo anterior, en el año 2021 no se reporta avance cuantitativo. toda vez que, el trabajo realizado fuer de gestión. </t>
  </si>
  <si>
    <t>Con la reunión que se desarrollará entre la SDG y las coordinadoras de la consultiva de Comunidades negras Afrocolombianas, se establecerá las líneas a trabajar en el marco del fortalecimiento que requiere la consultiva de Comunidades negras Afrocolombianas y Palenqueras.</t>
  </si>
  <si>
    <t>Se espera tener la reunión en el mes de noviembre.</t>
  </si>
  <si>
    <t xml:space="preserve">En el mes de diciembre, se realizó una jornada de fortalecimiento a la Comisión consultiva de Comunidades  Negras Afrocolombianas, raizales y Palenqueras. El evento se desarrolló en el Hotel Tequendama el día 10 de diciembre, donde se realizó una cena exaltando la importancia de la premiación de los benkos a los lideres de las comunidades NARP que ffueron premiados. además, se recopiló insumos para poder desarrollar la plataforma de los Benkos Biojó de manera nacional e internacional. </t>
  </si>
  <si>
    <t xml:space="preserve">Se está a la espera de que la subcomisión presente la propuesta de  líneas de fortalecimiento que se requiera al interior de la consultiva para el año 2022. </t>
  </si>
  <si>
    <t>Con la reunión que se desarrollará entre la Secretaría Distrital de Gobierno y las Cordiadoras de la Consultiva de Comunidades Negras Afrocolombianas, se establecerá las lineas a trabajar en el marco del fortalecimiento que requiere la consultiva de Comunidades negras Afrocolombianas y Palenqueras.</t>
  </si>
  <si>
    <t>Se espera tener la reunion en el mes de noviembre.</t>
  </si>
  <si>
    <t>Desde la DSG se avanzó en una propuesta que diera respuesta a al vinculacion de profesionales apartir del 2022, sin embargo se espera que la misma se realice de manera gradual a travez de hojas de vida que nos envié el espacio consultivo distrital para el año 2022.
No se asigna presupuesto dado que se va a realizar con recursos de gestión</t>
  </si>
  <si>
    <t xml:space="preserve">Teniendo en cuenta que la ejeciucion de la acción concertada, se dificultó en el año 2021 la contratacion de profesionales dentro de las dependencias de la secretaria de Gobierno. Sin embargo se espera que la accion afirmativa se haga efectiva paulatinamente desde el año 2022, con la contratacion de profesionales en las diferentes dependencias. </t>
  </si>
  <si>
    <t>La SDG ha venido avanzando de manera progresiva en reuniónes con la Secretaria distrital de Cultura para establecer lineas estrategicas que apunten a dar respuesta a está accion teniendo en cuenta que es una meta distrital que se comparte entre varios sectores. Se espera que para elmes de marzo del 2022 se presente ante la subcomisión una propuesta borrador que recoja el setir de las comunidades en el marco de está acción afirmativa. 
No se asigna presupuesto dado que se va a realizar con recursos de gestión</t>
  </si>
  <si>
    <t xml:space="preserve">En articulación con la Comisión Consultiva de comunidades Negras Afrocolombianas se revisará propuesta borrador  y en el marco de la reunion que se sostendrá en el mes de noviembre. </t>
  </si>
  <si>
    <t>Con relacion a está accion afirmativa, se está a la espera de propuesta metodologica que presente la subcomisión que le hace seguimiento al sectro giobierno, para articular su sentir a travez de la propuesta de campaña contra la discriminacion racial que se viene avanzando en articulacion con la secretaria de cultura y Gobierno.  Por otro lado, se actualizarán los modulos con los que cuenta la SDG que apuntan a la sensibilización de funcionarios, estudiantes y población no etnica enfocados en la no discriminacion y el conocimiento de las dinñamicas propias de los grupos etnicos. 
No se asigna presupuesto dado que se va a realizar con recursos de gestión</t>
  </si>
  <si>
    <t>Se avanzó en un documento de lineas estrategicas  para ser presentado a diferentes organismos de Cooperación Internacional, en el marco de poder avanzar en la implementación de las iniciativas concertadas que son de gestión. 
No se asigna presupuesto dado que se va a realizar con recursos de gestión</t>
  </si>
  <si>
    <t>Se avanzó en reunión del día 03 de noviembre con los coordiandores de la subcomision y se estableció en un dialogo intercultural que presentarian una propuesta para avanzar en está accion, sin embaro, a la fecha no hemos recibido la propuesta tal cual como se acordó en dicha reunión presencil. 
No se asigna presupuesto dado que se va a realizar con recursos de gestión</t>
  </si>
  <si>
    <t>Se avanzó en un documento de lineas estrategicas para ser presentado a diferentes organismos de Cooperación Internacional, en el marco de poder avanzar en la implementación de las iniciativas concertadas que son de gestión.
No se asigna presupuesto dado que se va a realizar con recursos de gestión</t>
  </si>
  <si>
    <t>Se avanzó en reunión del día 03 de noviembre con los coordiandores de la subcomision y se estableció en un dialogo intercultural que presentarian una propuesta para avanzar en está accion, sin embaro, a la fecha no hemos recibido la propuesta tal cual como se acordó en dicha reunión presencial. 
No se asigna presupuesto dado que se va a realizar con recursos de gestión</t>
  </si>
  <si>
    <t>Avance cualitativo. Durante la vigencia 2021, la Subdirección de Asuntos Étnicos elaboró el documento de propuesta para la reformulación de la política pública para Comunidades Negras, Afrocolombianas y Palenqueras, el cual fue aprobado por el Comité Sectorial de Gobierno y la por la Secretaría Distrital de Planeación el mes de diciembre del 2021, concluyendo la fase preparatoria en el marco de la metodología CONPES, D.C. Esta información fue socializada a las consultivas Afro en la sesión de la Comisión Consultiva llevada a cabo en el mes de diciembre del 2021. Para la vigencia 2022 se tiene planeado adelantar las fases de Agenda Pública y Formulación garantizando la participación de la comunidad.</t>
  </si>
  <si>
    <t xml:space="preserve">Se ha venido avanzando en el proceso de la realización de los documentos técnicos. Se espera que para el año 2022 se comience con el tema de agenda publica, donde la participacion de la poblacion Negra Agrocolombiana será efectiva, mediante el proceso de interlocusión con la instancia de representación. </t>
  </si>
  <si>
    <t xml:space="preserve">Por temas presupuestales  y de articulacion en dialogo efectvo con las Consultivas no se había programado reunión con los referentes de cada uo de los sectores. sin embargo se espera que a principios del mes de diciembre se realice ese ejercicio. </t>
  </si>
  <si>
    <t>Se avanzó en un dialogo intercultural con la Consultiva Distrital y se tiene previsto el encuentro se realizará por temas logisticos en el mes de marzo.</t>
  </si>
  <si>
    <t>Se avanzó en la realización de un instrumento donde se recoja los datos de los diferentes referentes que se encuentran contratado en las dependencias de las secretarias , con el fin de conocer cúal es el número de referentes pertenecientes a las comunidades NARP contratado9s en el distrito. se espera qeu para abril del 2022 se pueda adelantar la primera reunión de acercamiento.</t>
  </si>
  <si>
    <t xml:space="preserve">Con relacion a está accion afirmativa, es importante indicar que se solicitó una propuesta metodologica en el marco de la reformulacion de PP y la misma debe incluir el equipo de profesionales que participara en el desarrollo de este ejercicio. </t>
  </si>
  <si>
    <t xml:space="preserve">Tenendo en cuenta que en el año 2021 se avanzó en la protocolización de los documentos tecnicos para la refiormulacion de la PP, se espera que se cuente con este equipo de trabajo para el año 2022 con el inicio de la Agenda pública. </t>
  </si>
  <si>
    <t>A la fecha está accion afirmativa se cumple de manera efectiva y real, los referentes vienen acompañando a los sectores en las difetetes reuniones de seguimiento de la implementacion de las aciones afirmativas y se avanza en la consolidacion de los informes trimestrales que dan cuenta del valance de la implementacion de estas acciones. 
Se cumple de manera mensual con un informe PMR que recoje las acciones desarrolladas durante el mes y de manera trimestral con los informes de seguimiento a la implementación de las acciones afirmativas por medio de la matriz que es recopilada y remitida a la OAP de Gobierno y Secretaria de Planeacion Distrital para su posterior publicación en la Plataforma de Gobierno Abierto GABO</t>
  </si>
  <si>
    <t>A la fecha está accion afirmativa se cumplió de manera efectiva y real, los referentes realizaron acompañamiento a los sectores en las difetetes reuniones de seguimiento de la implementacion de las aciones afirmativas y se avanza en la consolidación de los informes trimestrales que dan cuenta del valance de la implementacion de estas acciones. 
Se cumplió de manera mensual con un informe PMR que recojió las acciones desarrolladas durante cada mes y de manera trimestral con los informes de seguimiento a la implementacion de las acciones afirmativas por medio de la matriz que es recopilada y remitida a la OAP de Gobierno y Secretaria de Planeación distrital para su posterior publicación en la Plataforma de Gobierno Abierto GABO</t>
  </si>
  <si>
    <t>No se ha tenido dificultades hasta el momento</t>
  </si>
  <si>
    <t>No se tiene un avance cualitativo, toda vez que no se puedo avanzar en la materializacióin de está acción afirmativa.</t>
  </si>
  <si>
    <t xml:space="preserve">A la fecha está acción no se puedo desarrollar toda vez que está acción sufrió cambios estructurales y se desarrollará a travez de los presupuestos participativos con las alcaldias locales. </t>
  </si>
  <si>
    <t xml:space="preserve">No se tiene un avance cualitativo, toda vez que no se puedo avanzar en la materializacióin de está acción afirmativa. </t>
  </si>
  <si>
    <t xml:space="preserve">A la fecha está acción no se puedo desarrollar toda vez que está acción sufrió cambios estructurales y se desarrollará a travez de los presupuestos participativos con las alcaldias locales. Se espera que se tenga una solución para que en el año 2022 se pueda materializar está accion afirmativa. </t>
  </si>
  <si>
    <t>En el marco de la implementación de ésta acción, se realizaron diálogos de concertación y definición con los representantes de la Comisión Consultiva de la Comunidad Afro, dando como resultado:
1. La Comisión Consultiva Afro definió un total de cuatro (4) organizaciones de la comunidad, cada una seleccionada por la Instancia mencionada en las siguientes organizaciones: FDIAN, Fundación Colombianos, Asociación Cultural para el Desarrollo Afrocolombiano, y Fundación Hilos de Anance.  
2. La Gerencia de Etnias del IDPAC realizó el proceso de ejecución presupuestal de la compra de los Kits para hacer la debida entrega en el mes de noviembre del 2021.
3. Para la entrega de los incentivos de Kits, es necesario que las organizaciones realicen toda la ruta de fortalecimiento del IDPAC, es decir, caracterización, plan de fortalecimiento y formación.</t>
  </si>
  <si>
    <t>No se presentaron Dificultades</t>
  </si>
  <si>
    <t>Durante el mes de Diciembre se hace entrega del kit tecnológico adquirido a través de Colombia compra eficiente, como incentivo dentro de la ruta de la implementación del modelo de fortalecimiento a las organizaciones  sociales FDIAN, FUNDACION COLOMBIANOS, ASOCIACION CULTURAL PARA EL DESARROLLO COLOMBIANO Y FUNDACION HILOS DE ANANSE  con lo cual se busca fortalecer los procesos sociales y comunitarios del Distrito Capital. La entrega de los kits a estas organizaciones sociales Afro de las comunidades fue una acción concerta con la Comisión Consultiva de la Comunidad Afro. Cada kit entregado, compuesto por Computador portátil, impresora multifuncional y video proyector, tuvo un valor de $5.000.000. Se hace la claridad que el videoproyector está pendiente de entrega por crisis mundial de containers.</t>
  </si>
  <si>
    <t>Esta pendiente la entrega de los videoproyectores a las organizaciones, ya que por un represamiento de containers a nivel nacional, este equipo que hacía parte del kit tecnológico no se pudo entregar. Las organizaciones están informadas y aceptaron recibir los demás componentes del kit, quedando pendiente la entrega de los videoproyectores tan pronto se tenga la disponibilidad.</t>
  </si>
  <si>
    <t>El fortalecimiento de organizaciones es importante para promover la participación informada e incidente de la comunidad Negra, Afrocolombiana. Las organizaciones a fortalecer fueron referidos por la Subcomisión de Comunidades Negras, Afrocolomianas, Raizales y Palenqueras delegadas para el IDPAC, lo que permite una identificación adecuada para el desarrollo de actividades y entrega de kits tecnológicos.</t>
  </si>
  <si>
    <t xml:space="preserve"> $             7026699,,</t>
  </si>
  <si>
    <t>Se avanzó en la divulgación de piezas comunicacionales contra la discriminación racial de manera articulada con la Oficina Asesora de Comunicaciones del IDPAC. Desde la OAC se realizó la elaboración de las piezas requeridas para la "Campaña contra la Discriminación Racial". En redes sociales del IDPAC se realizaron 266 publicaciones y notas referentes a Etnias, publicadas 55 veces en medios comunitarios y alternativos logrando 1'312.561 de alcance a la ciudadanía. Así mismo, de esas publicaciones, 19 se han realizado en lengua étnica. Se realizaron 8 Facebook Live logrando 1.806 personas en sala y un alcance de 9.768.000. Se realizó 1 entrevista en DCTV, 1 boletín DCTV y 5 emisiones de noticias DCTV (41, 42, 44, 47 y 68) que lograron un alcance de 6.867.000 personas. Hay que anotar que los recursos corresponden al recurso humano responsable de la campaña.</t>
  </si>
  <si>
    <t>no se presentaron dificultades</t>
  </si>
  <si>
    <t>La divulgación de piezas comunicacionales contra la discriminación racial es importante para promover la participación con enfoque diferencial, en cuanto a innovación e inclusión de comunidades indígenas, gitanas y pueblos negros y afrocolombianos.</t>
  </si>
  <si>
    <t>En el marco de la conmemoración del día de la afrocolombianidad, se concertó con la Comisión Consultiva Afro la conmemoración de la entrega de los Premios Benkos Biohó programada inicialmente para el mes de octubre, y reprogramada para el 6 de noviembre. En tal sentido, se realizaron las reuniones pertinentes con ésta Comisión y se definieron los recursos con los que cuenta la Gerencia de Etnias del IDPAC, en consecuencia, se definió una propuesta con los costos para la realización de éste evento por parte de la Comisión antes mencionada, y se artículó con la oficina pertinente de IDARTES la logística, lugar y fecha para llevar a cabo la conmemoración. Por lo tanto, se avanzó el los temas de viabilidad del presupuesto y la propuesta técnica.</t>
  </si>
  <si>
    <t>Los tiempos de concertación con la Comisión Consultiva Afro se prolongaron, por lo tanto se cambió la fecha de realización de la conmemoración para el 6 de noviembre del 2021.</t>
  </si>
  <si>
    <t xml:space="preserve">El 6 de Noviembre de 2.021, en el marco de la conmemoración del día de la Afrocolombianidad, con una asistencia masiva al teatro Jorge Eliecer Gaitán se realizó la ceremonia y entrega de premios Benkos Biohó 2021 en su décima versión. Las personas y comunidades ganadoras fueron postuladas por la comunidad y un  comité seleccionador que estuvo  conformado por dos (2) comisionados de la Comisión Consultiva para Comunidades Negras, Afrocolombianas, Raizales y Palenqueras delegada para el IDPAC; un (1) representante de Derechos Humanos de la Personería de Bogotá y dos (2) representantes de la Gerencia de Etnias del IDPAC, el cual eligió a los ganadores. Se entregaron premios en las categorías individual y organizacional, así: 
1. Reconocimiento al Aporte Cultural;
2. Reconocimiento al Desarrollo Juvenil; 
3. Reconocimiento a la Comunicación; 
4. Reconocimiento al Aporte a la Etnoeducación; 
5. Reconocimiento al   Liderazgo   de   la    Mujer Afro; 
6. Reconocimiento al Liderazgo en Construcción de la Niñez; 
7. Reconocimiento al Artista Afrocolombiana(o); 
8. Reconocimiento Aporte a Toda una Vida en el Proceso Afro; 
9. Reconocimiento a la Gloria del Deporte; 
10. Reconocimiento Transformando Realidades a través  del Arte; 
11. Reconocimiento a la Reconstrucción del Tejido Social y la Paz; 
12. Reconocimiento al Liderazgo Organizativo y Participativo; 1
13. Reconocimiento a Lideresas por su Contribución  al Desarrollo Económico De La Comunidad Afrobogotana. </t>
  </si>
  <si>
    <t xml:space="preserve">La organización referida por la Subcomisión Consultiva NARP no contaba en su momento con todos los documentos requeridos por el área contractual, lo que retrasó el proceso de la acción misma. </t>
  </si>
  <si>
    <t xml:space="preserve">Con un evento que tuvo más de 1.000 personas como asistentes en el Teatro Jorge Eliecer Gaitán se logra un fortalecimiento a la comunidad Negra y Afrocolombiana residente en la Ciudad. Los reconocimeintos económicos a cada categoría son importantes para el fortalecimiento de cada una de las organizaciones e iniciativas presentadas. </t>
  </si>
  <si>
    <t xml:space="preserve">En el marco de la implementación de ésta acción, se realizaron diálogos de concertación y definición con los representantes de la Comisión Consultiva de la Comunidad Afro, dando como resultado:
1. La Comisión Consultiva Afro definió un total de cinco (5) organizaciones de jóvenes de la comunidad, cada una seleccionada por la Instancia mencionada en las siguientes localidad: Latín Afro, Jóvenes por el Futuro, Red de Jóvenes de Ciudad Bolívar, Organización  Ilu Oshum , Organización las Proactivas.  
2. La Gerencia de Etnias del IDPAC realizó el proceso de ejecución presupuestal de la compra de los Kits para hacer la debida entrega en el mes de noviembre del 2021.
3. Para la entrega de los incentivos de Kits, es necesario que las organizaciones realicen toda la ruta de fortalecimiento del IDPAC, es decir, caracterización, plan de fortalecimiento y formación. </t>
  </si>
  <si>
    <t>Durante el mes de Diciembre se hace entrega del kit tecnológico adquirido a través de Colombia compra eficiente, como incentivo dentro de la ruta de la implementación del modelo de fortalecimiento a las organizaciones  sociales de jóvenes LATIN AFRO, JOVENES POR EL FUTURO, RED DE JOVENES DE CIUDAD BOLIVAR, ORGANIZACION ILU OSHUM Y ORGANIZACION LAS PROACTIVAS  con lo cual se busca fortalecer los procesos sociales y comunitarios del Distrito Capital. La entrega de los kits a estas organizaciones sociales juveniles de las comunidades fue una acción concerta con la Comisión Consultiva de la Comunidad Afro. Cada kit entregado, compuesto por computador portátil, impresora multifuncional y video proyector, tuvo un valor de $5.000.000. Se hace la claridad que el videoproyector está pendiente de entrega por crisis mundial de containers.</t>
  </si>
  <si>
    <t>El fortalecimiento de organizaciones es importante para promover la participación informada e incidente de la comunidad Negra, Afrocolombiana. Las organizaciones a fortalecer fueron referidas por la Subcomisión de Comunidades Negras, Afrocolomianas, Raizales y Palenqueras delegadas para el IDPAC, lo que permite una identificación adecuada para el desarrollo de actividades y entrega de kits tecnológicos</t>
  </si>
  <si>
    <t xml:space="preserve"> $        7.026.699,00</t>
  </si>
  <si>
    <t xml:space="preserve">Las estrategias que adelanta la Oficina Asesora de Comunicaciones en articulación con la Gerencia de Etnias apuntan a la no discriminación y la no exclusión de las Comunidades Negras y Afrocolombianas, a través de de las fechas conmemorativas destacando la garantía y restablecimiento de los derechos .
Las acciones de comunicación son permanentes, a través de procesos de dignificación de las etnias en Bogotá.
Así mismo se realizan programas en DC Radio con la participación de las personas con pertenencia étnica de las Comunidades Negras y Afrocolombianas   visibilizando los saberes, tradiciones y reivindicación de derechos a través de contenidos contundentes de no discriminación y/o exclusión.   </t>
  </si>
  <si>
    <t xml:space="preserve">Durante el último trimestre de 2021 la Oficina Asesora de Comunicaciones, en coordinación con la Gerencia de Etnias, avanzó en la transmisión a través de las redes sociales de la Campaña contra la Discriminación Racial, dirigida a varios públicos incluyendo contratistas y funcionarios del IDPAC. Esta Campaña pretende difundir las tradiciones, el aporte cultural y una temática permanente contra el racismo que permita hacer construcción de ciudad, siendo el resultado de un proceso de participación ciudadana para organizarnos y preservar la identidad cultural.
Durante el mes de diciembre a través de Facebook se difundió un video que recoge las experiencias, foros, eventos y mensajes que resume el trabajo realizado con respecto a la campaña contra el racismo y la discriminación racial. Hay que anotar que los recursos corresponden al recurso humano responsable de la campaña.
</t>
  </si>
  <si>
    <t>La Campaña contra la Discriminación Racial y las actividades relacionadas son importantes para el fortalencimiento de la identidad cultural y el aporte de los diferentes grupos étnicos a la ciudad</t>
  </si>
  <si>
    <t xml:space="preserve"> $     12.000.000,00</t>
  </si>
  <si>
    <t>El día 17 de agosto del 2021 se recibió por parte de la Gerencia de Mujer y Género la Propuesta: "De y para mujeres Berracas: Sexta Conmemoración de Mujeres Afrolatinas, Caribeñas y de la Diáspora" El día 19 de agosto a las 9:00 AM de la mañana, a través de la plataforma Teams se realizó una reunión con la Secretaría de la Mujer con el objetivo de coordinar acciones para el desarrollo de la conmemoración el día 17 de octubre. Esta misma secretaría es la entidad encargada de desarrollar las conversaciones y concertaciones con la Comisión de Género de la Consultiva para acordar las actividades y las fechas. El 11 de octubre, la referente de mujeres afrocolombianas de la Secretaría de la Mujer informa que la actividad se desarrollará el 20 de noviembre. De la propuesta recibida, la Gerencia de Mujer y Género del IDPAC se compromete con: 1. Matrona ancestral negra/afrocolombiana  a cargo de coordinar actividades programadas en el marco de la gala teniendo en cuenta las tradiciones culturales y 2. Recopilación en una cartilla impresa de una memoria sobre la historias de vida de las mujeres que van a participar del evento, está recopilación estará a cargo de  mujeres negras/afrocolombianas reconocidas por su comunidad, reconociendo la reivindicación de los derechos de las comunidades negras y propendiendo por sus prácticas autóctonas.
Avance de ejecución del presupuesto:  Talento humano.</t>
  </si>
  <si>
    <t>La conmemoración de Mujeres Afrolatinas, Caribeñas y de la Diáspora se llevó a cabo el 20 de noviembre de 2021, contó con el acompañamiento de la Gerencia de Mujer y Género de manera presencial y dispuso de un recurso económico por valor de cinco millones ($5.000.000) distribuidos de la siguiente manera: se canceló el valor por los servicios prestados por la matrona ancestral negra/afrocolombiana, quien tenía bajo su responsabilidad, el desarrolo de las  actividades programadas en el marco de la gala, teniendo en cuenta las tradiciones culturales, por un valor de $ 1,050,802 y la impresión de 50 cartillas con la recopilación de una memoria sobre la historias de vida de las mujeres que participaron en el evento, está recopilación estuvo a cargo de la Secretaria de Mujer y de las Mujeres Negras Afrocolombianas reconocidas por su comunidad en la ciudad de Bogotá, en pro de la reivindicación de los derechos de las comunidades negras y propendiendo por el reconocimiento de sus prácticas autóctonas, por un valor de $3.927.000. Sin embargo, al corte del presente avance no se ha realizado  la impresión debido a un cambio significativo que tendrán las cartillas y será informado por la Secretaria de la Mujer a la Gerencia de Mujer y Género para dar continuidad al proceso.</t>
  </si>
  <si>
    <t>La conmemoración de estos eventos se realiza con el fin de reconocer el aporte de las mujeres Afrolatinas, Caribeñas y de la Diáspora. Es un proceso que se trabaja en conjunto con la Secretaría de la Mujer y tiene un enfoque diferencial para la reivindicación de derechos.</t>
  </si>
  <si>
    <t xml:space="preserve">En el marco de la implementación de ésta acción, se realizaron diálogos de concertación y definición con los representantes de la Comisión Consultiva de la Comunidad Afro, dando como resultado:
1. La Comisión Consultiva Afro definió un total dos (2) organizaciones de mujeres la comunidad, cada una seleccionada por la Instancia mencionada en las siguientes localidad: Organización Neftaly  Mosquera y Organización Mujer y Genero Afrodescendiente el Borojó. 
2. La Gerencia de Etnias del IDPAC realizó el proceso de ejecución presupuestal de la compra de los Kits para hacer la debida entrega en el mes de noviembre del 2021.
3. Para la entrega de los incentivos de Kits, es necesario que las organizaciones realicen toda la ruta de fortalecimiento del IDPAC, es decir, caracterización, plan de fortalecimiento y formación. </t>
  </si>
  <si>
    <t>Durante el mes de Diciembre se hace entrega del kit tecnológico adquirido a través de Colombia compra eficiente, como incentivo dentro de la ruta de la implementación del modelo de fortalecimiento a la organizaciones  sociales ORGANIZACION MAKEZALEN Y ORGANIZACION MUJER Y GENERO AFRODESCENDIENTE EL BOROJO, con lo cual se busca fortalecer los procesos sociales y comunitarios del Distrito Capital. La entrega de los kits a estas dos organizaciones de mujeres de las comunidades fue una acción concerta con la Comisión Consultiva de la Comunidad Afro. Cada kit entregado, compuesto por Computador portátil, impresora multifuncional y video proyector, tuvo un valor de $5.000.000. Se hace la claridad que el videoproyector está pendiente de entrega por crisis mundial de containers.</t>
  </si>
  <si>
    <t xml:space="preserve">Hasta el momento en gestión con la Gerencia de Mujer y Género no se ha avanzado en la descripción de ésta acción. Sin embargo, se propone adelantar una reunión con la Comisión Consultiva de Mujer y Género  para acordar el apoyo a la conmemoración el día  25 de noviembre del 2021. En tal sentido, se propone que está actividad de concertación con la comunidad Negra y Afrocolombiana se realice antes del 29 de octubre del 2021.
La ejecución presupuestal de ésta acción es de capacidad instalada del IDPAC
 </t>
  </si>
  <si>
    <t>Propuesta: Concertar reunión de forma inmediata con el equipo pertinente para dar respuesta concreta con las evidencias correspondientes.</t>
  </si>
  <si>
    <t xml:space="preserve">El 30 de noviembre de 2021 el IDPAC, a través de la Gerencia de Mujer y Género, asistió y apoyó el evento de conmemoración llevado a cabo en la Universidad del Rosario en la ciudad de Bogotá en el marco de la celebración del 25 de noviembre - Día Internacional para la Eliminación de las Violencias contra las Mujeres, donde se desarrollaron dos paneles en el que las invitadas hablaron desde su experiencia frente a las violencias ejercidas en contra de las mujeres negras/afrocolombianas en escenarios como el político, cultural y participativo, entre ellas el racismo, sexismo y  desterritorialización de las comunidades negras.
El apoyo brindado por el IDPAC además del acompañamiento de la profesional encargada del cumplimiento de la Política Publica de Mujer en dicho evento, también se apoyó con de 50 refrigerios por un valor total de $ 290.000
</t>
  </si>
  <si>
    <t xml:space="preserve">La violencia contra las mujeres es un escenario que ha estado presente historicamente, pero con este tipo de eventos se pretende desdibujar y desvirtuar este tipo de prácticas, el acompañamiento constante ha sido importante para la ejecución exitosa de las actividaes planteadas. </t>
  </si>
  <si>
    <t>$ 24.517.334</t>
  </si>
  <si>
    <t>A corte 31 de septiembre, se realiza una adecuación y construcción de contenido con pertenencia  Negra Afrocolombiana, Afrodiaspórica y cultural en temas relacionados con participación ciudadana con enfoque diferencial étnico a demanda bajo la modalidad virtual por parte de los profesionales Aiden Salgado y Fanny Quiñonez para los cursos de los ciclos Fortalecimiento de organizaciones y el Diplomado Interétnico.
El ciclo Fortalecimiento de organizaciones tiene por objetivo fortalecer las capacidades de comunicación y negociación desde la perspectiva del reconocimiento y la diferencia. A corte 30 de septiembre se desarrollan cinco (5) cursos de este ciclo, estos cursos contaron con la participación de comunidad AFRO de la siguiente manera:
1. Alianzas y redes: inscritos 46, activos 20 y 3 certificados
2. Trabajo en equipo y nuevos liderazgos: inscritos 67, activos 34 y 16 certificados
3. Trabajo en equipo y nuevos liderazgos - segunda cohorte: 36 inscritos (se encuentra en ejecución por lo tanto todavía no se cuenta con los datos de estudiantes activos y certificados)
4. Participación activa en resolución de conflictos: inscritos 74, activos 35 y certificados 13.
5. Formulación de proyectos de interés público. inscritos 37, activos 27 y certificados 18.
El diplomado interétnico tiene por objetivo desarrollar competencias Interculturales que permitan comprender y valorar los conocimientos y saberes. A corte de 30 de septiembre de desarrollaron tres (3) cursos de dicho diplomado de la siguiente manera:
1. Saberes ancestrales y culturales del pueblo Rrom: inscritos 11, activos 4 y certificados 1.
2.Saberes ancestrales y culturales de las comunidades indígenas: 9 inscritos (se encuentra en ejecución por lo tanto todavía no se cuenta con los datos de estudiantes activos y certificados)
3. Saberes ancestrales y culturales de las comunidades afrocolombianidad: 145 inscritos (se encuentra en ejecución por lo tanto todavía no se cuenta con los datos de estudiantes activos y certificados).
En total se inscribieron 425 personas que se identifican como afro, de estas 120 participaron activamente de los cursos (es decir que por lo menos ingresaron una vez a la plataforma virtual teniendo así acceso a los contenidos del curso), y 51 se certificaron (es decir que aprobaron satisfactoriamente por lo menos 80% de las actividades propuestas en plataforma).
El avance presupuestal reportado a corte 30 de septiembre, corresponde a el pago de honorarios de los profesional contratados para adelantar los procesos adecuación o construcción de contenido con pertenencia  Negra Afrocolombiana, Afrodiaspórica y cultural en temas relacionados con participación ciudadana con enfoque diferencial étnico a demanda bajo la modalidad virtual y la formación de personas AFRO en los cursos adecuados (120 personas formadas mediante la modalidad virtual a 99.200 persona+$1.720.000 honorarios Fanny Quiñonez 12 días + $10'893.334 honorarios Aiden Salgado)
Se realiza el ajuste al presupuesto ejecutado del trimestre anterior, teniendo en cuenta que los recursos ejecutados durante el mes de junio en el contrato del profesional Aiden Salgado ($2'006.666 para el mes de junio 2021).
No se reporta a la fecha avance cauntitativo del indicador (meta 75 personas) teniendo en cuenta que el proceso en modalid virtual asisitida o presencial no ha iniciado y se encuentra en etapa de concertación con la consultiva distrital.</t>
  </si>
  <si>
    <t>El desistimiento del contrato de la primera persona elegida que se llevó a cabo durante los meses de marzo y abril retrasó el proceso de adecuación de contenidos así como la apertura de canales de dialogo ante la delegación de la consultiva. El proceso de selección llevado a cabo durante el mes de marzo no fue ratificado por parte de la consultiva y ha requerido los meses siguientes para diferentes momentos de diálogo para llegar a acuerdos minimos entre la Escuela y la consultiva. Para lo anterior se han llevado a 3 procesos de diálogo con la consultiva (27 de julio, 6 y 28 de septiembre), retomando el proceso de selección acordado entre las dos partes. Teniendo en cuenta lo anterior, se espera poder contar con avances para el cuarto trimestre de 2021.</t>
  </si>
  <si>
    <t>A partir de los dialogos llevados a cabo con la consultiva, durante el mes de octubre se realizó la revisión de las hojas de vida de los canditados. Se efectuaron las entrevistas a los candidatos de forma conjunta el dia 15 de octubre, lo que conllevó a la selección de los profesionals Camila Villegas y Heider Lacera. Se surtió proceso de contratación de los profesioanles a mediados del mes de noviembre. 
Los profesionales han desarrollado las adecuaciones pedagogicas para de los ciclos Políticas publicas y movilización social (3 cursos) y el Ciclo Fortalecimiento de organizaciones (3 cursos) para las modalidades virtual asistida y presencial con un enfoque negro y afro diaspórico. 
A la fecha se cuenta con los contenidos de los cursos y las adecuaciones pedagógicas enfoque negro y afro diaspórico, sin embargo, está pendiente la implementación de dichos curso bajo las modalidades virtual asistida y/o presencial previa concertación con la consultiva.
Se ha avanzado en el apartado de la medida sobre la formación a demanda en modalidad virtual para población afro en la ciudad. A corte 31 de diciembre se desarrollan 11 cursos de estos ciclos, estos cursos contaron con la participación de comunidad AFRO de la siguiente manera:
El ciclo Fortalecimiento de organizaciones tiene por objetivo fortalecer las capacidades de comunicación y negociación desde la perspectiva del reconocimiento y la diferencia. 
1. Alianzas y redes: inscritos 46, activos 20 y 3 certificados
2. Trabajo en equipo y nuevos liderazgos: inscritos 67, activos 34 y 16 certificados
3. Trabajo en equipo y nuevos liderazgos - segunda cohorte: 36 inscritos y 15 activos (no se cuenta con dato de certificados a la fecha)
4. Participación activa en resolución de conflictos: inscritos 74, activos 35 y certificados 13.
5. Formulación de proyectos de interés público. inscritos 37, activos 27 y certificados 18.
De dicho ciclo, se diplomaron 2 personas (es decir que completaron 3 de los cursos del ciclo)
El ciclo de formación Polìticas pùblicas y moviliaciòn social tiene por obejtivo proporcionar herramientas conceptuales, normativas, metodológicas y de acción que posibiliten aportar al fortalecimiento de una ciudadanía activa e incidente en los asuntos públicos mediante su participación en la formulación, actualización y/o adecuación de las políticas públicas del Distrito, particularmente la Política Pública de Participación Incidente: 
1.Agenda de las políticas públicas: inscritos 9, activos 2 y certificados 1
2.El ciclo de la política pública: inscritos 18, activos 8 y certificados 7
3.Enfoque conceptual y fundamentación de políticas públicas: inscritos 20, activos 8 y certificados 4
El diplomado interétnico tiene por objetivo desarrollar competencias Interculturales que permitan comprender y valorar los conocimientos y saberes:
1. Saberes ancestrales y culturales del pueblo Rrom: inscritos 11, activos 4 y certificados 1.
2.Saberes ancestrales y culturales de las comunidades indígenas: 9 inscritos, 3 activos, 2 certificados
3. Saberes ancestrales y culturales de las comunidades afrocolombianidad: 145 inscritos, 58 activos, 47 certificados 
En total se inscribieron 472 personas que se identifican como afro, de estas 214 participaron activamente de los cursos (es decir que por lo menos ingresaron una vez a la plataforma virtual teniendo así acceso a los contenidos del curso, y 112 se certificaron (es decir que aprobaron satisfactoriamente por lo menos 80% de las actividades propuestas en plataforma).
El avance presupuestal reportado a corte 31 de diciembre, corresponde a el pago de honorarios de los profesional contratados para adelantar los procesos adecuación o construcción de contenido con pertenencia  Negra Afrocolombiana, Afrodiaspórica y cultural en temas relacionados con participación ciudadana con enfoque diferencial étnico  (Camila Villegas honorarios por $ 4.359.600  y Heider Lacera honorarios por $8.200.000)
Se realiza el ajuste de los reportes de meses anteriores teniendo en cuenta las observaciones de la consultiva.</t>
  </si>
  <si>
    <t xml:space="preserve">Los procesos de dialógo y concertación con la consultiva han sido complejos y han retrasado de manera significativa el proceso en terminos de cumplimientos de los tiempos establecidos. </t>
  </si>
  <si>
    <t xml:space="preserve"> Las adecuaciones realizadas por los profesionales incluyen de manera explícita recursos pedagoóicos del enfoque negro y afro diaspórico en los  ciclos Políticas publicas y movilización social y el Ciclo Fortalecimiento de organizaciones para las modalidades virtual asistida y presencial. </t>
  </si>
  <si>
    <t>En el periodo del tercer trimestre de manera acumulado se beneficiaron 33 hogares afrodescendientes con subsidios para adquisición de vivienda VIS y VIP, a hogares que cumplieron requisitos e hicieron solicitud conforme a la normatividad vigente, mediante los siguientes actos administrativos:
Resolución y mes de asignación 	Número de hogares asignados 	Resolución y mes de asignación 	Número de hogares asignados 
feb	3	jun	4
Res. 105	2	Res. 410	1
Res. 91	1	Res. 423	1
mar	4	Res. 433	2
Res. 137	2	jul	2
Res. 148	1	Res. 509	1
Res. 149	1	Res. 515	1
abr	3	ago	4
Res. 229	2	Res. 542	1
Res. 240	1	Res. 552	2
may	6	Res. 572	1
Res. 351	2	sep	7
Res. 352	1	Res. 595	1
Res. 357	1	Res. 606	1
Res. 366	1	Res. 607	1
Res. 377	1	Res. 608	1
 	 	Res. 639	1
 	 	Res. 646	1
 	 	Res. 650	1
 	 	Total general	33
•	No se brindan datos personales de los beneficiarios en cumplimiento a la Ley 1581 de 2012 de Protección de Datos Personales.</t>
  </si>
  <si>
    <t>No hay dificultades</t>
  </si>
  <si>
    <t>Con corte al cuarto trimestre de 2021 de manera acumulada se beneficiaron 54 hogares afrodescendientes con subsidios para adquisición de vivienda VIS y VIP, a hogares que cumplieron requisitos e hicieron solicitud conforme a la normatividad vigente en los diferentes esquemas en oferta por parte de la SDHT, mediante los siguientes actos administrativos:Con corte al cuarto trimestre de 2021 de manera acumulada se beneficiaron 54 hogares afrodescendientes con subsidios para adquisición de vivienda VIS y VIP, a hogares que cumplieron requisitos e hicieron solicitud conforme a la normatividad vigente en los diferentes esquemas en oferta por parte de la SDHT, mediante los siguientes actos administrativos:
Numero Resolución Hogares
Res. 105 2 Res. 606 1
Res. 137 2 Res. 608 1
Res. 148 1 Res. 639 1
Res. 149 1 Res. 646 1
Res. 186 1 Res. 650 1
Res. 229 2 Res. 736 2
Res. 240 1 Res. 804 1
Res. 351 1 Res. 817 1
Res. 352 1 Res. 828 1
Res. 357 1 Res. 91 1
Res. 366 1 Res.851 1
Res. 377 1 Res.869 1
Res. 410 1 Res.894 2
Res. 423 1 Res.930 2
Res. 433 2 Res.936 2
Res. 509 1 Res.948 2
Res. 515 1 Res.949 2
Res. 542 1 Res.951 1
Res. 552 2 Res.952 1
Res. 572 1 Res.955 2
Res. 595 1 Res.961 1
• No se brindan datos personales de los beneficiarios en cumplimiento a la Ley 1581 de 2012 de Protección de Datos Personales.</t>
  </si>
  <si>
    <t>Durante el tercer trimestre no hubo solicitudes de subsidios - subvenciones funerarias por parte de personas fallecidas de comunidades negra, afrocolombiana y/o sus familiares. Por otra parte el programa de subsidios-subvenciones se enmarca en acoger toda la población en condición de vulnerabilidad como lo define la Resolución 1344 de 2018 de enfoques poblacionales.  Finalmente, el 23 de agosto de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está información.</t>
  </si>
  <si>
    <t>Durante el cuarto trimestre de 2021 hubo una solicitud de población Afro para la subvención funeraria de arrendamiento de cenizario en el Cementerio Parque Serafín</t>
  </si>
  <si>
    <t>En el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está información.</t>
  </si>
  <si>
    <t xml:space="preserve">El pasado 24 de junio la SDHT como cabeza de sector solicitó a la SDG el espacio de coordinación para contar con las y los consultivos de la comunidad y la participación de su subdirección (SAE), para llevar a cabo está mesa de trabajo que, en la articulación interinstitucional se propuso fuera programada para la primera o segunda semana de julio y así mismo citar a los directivos y profesionales de nuestro sector. A la fecha no se cuenta con respuesta por parte de la Secretaría Distrital de Gobierno. SDHT reiterará la petición, para garantizar que el espacio se lleve a cabo.
</t>
  </si>
  <si>
    <t>No se ha obtenido respuesta por parte de la Subdirección de Asuntos Étnicos, de la Secretaría de Gobierno, en cuanto a la convocatoria para la mesa de trabajo a desarrollar entre SAE, UAESP e Integración Social para abordar lo relacionado con subsidios funerarios con la consultiva.</t>
  </si>
  <si>
    <t xml:space="preserve">No se reportan acciones para el IV trimestre
</t>
  </si>
  <si>
    <t>1- Entre junio y agosto se llevó a cabo la contratación del operador del programa de Educación e Inclusión Financiera, en el cuál se seleccionó al Consorcio Beta-Incap.
2-Entre julio y septiembre se contactaron jefes de hogar miembros de la comunica afrocolombiana, dando como un resultado de 318 personas preinscritas en el programa.</t>
  </si>
  <si>
    <t xml:space="preserve">Ya se cuenta con los preinscritos y el operador por ese motivo se reporta el 50%, se espera que para el último trimestre ya se cuente con el programa en ejecución. </t>
  </si>
  <si>
    <t>El programa de Educación e inclusión financiera, es una iniciativa que busca capacitar e incentivar buenas prácticas financieras en las familias bogotanas, para contribuir en la planificación y administración de recursos en un proceso de adquisición de vivienda nueva, en el ultimo trimestre dentro de los hogares fueron capacitados a través del programa se identifican 44 hogares pertenecientes comunidades Negras, Afrocolombianas, de las cuales 27 obtuvieron una certificación del programa.</t>
  </si>
  <si>
    <t xml:space="preserve">El 25 de agosto de 2021, los equipos de las Subdirecciones de Participación y Relaciones con la Comunidad e Información Sectorial convocaron a una reunión a la Consultiva Negra Afrodescendiente, la cual fue concertada por intermedio de la Referente Afro, con el fin de generar la mesa de diálogo para la socialización de los avances de la formulación de la Política Pública de Gestión del Hábitat. 
Por parte de la Consultiva participaron 4 comisionados, por medio de los cuales se tomaron algunas observaciones y sugerencias a la información socializada. Como soporte de la reunión se adjunta el acta. </t>
  </si>
  <si>
    <t>Desde la Comisión Consultiva se manifestó un poco de inconformismo, ya que se tenía la idea que se iba a poder generar observaciones y cambios dentro de los avances de la PP de Gestión del Hábitat.</t>
  </si>
  <si>
    <t>La acción se ejecuto durnate el tercer trimestre y ya fue reportada</t>
  </si>
  <si>
    <t xml:space="preserve">Durante los meses de agosto y septiembre se realizaron 5 sesiones de trabajo entre los equipos de la Subdirección de Participación y Relaciones con la Comunidad y la Oficina Asesora de Comunicaciones con el fin de generar un documento propuesta, respondiendo a la acción afirmativa, en lo referente a la continuidad de la campaña de comunicaciones para ser presentada a la Comisión Consultiva Negra Afrodescendiente en el mes de octubre de 2021. </t>
  </si>
  <si>
    <t>se llevaron a cabo dos reuniones para presentar la propuesta de comunicaciones con el fin de dar cumplimiento a la acción afirmativa. La primera reunión fue el 7 de octubre de 2021  realizaron buenos comentarios frente al Plan, pero solicitan requirió recursos económicos para que se ejecute, se explicó que la SDHT cuenta con el recurso humano para llevar a cabo la actividad, lo que generó desacuerdo y se llevaría a consideración. Posteriormente hubo un cambio de consultiva y se volvió a presentar la propuesta el 24 de noviembre de 2021, sin embargo, solicitaron espacio para dialogar y evaluar el tema y hasta la fecha no hay respuesta. Durante las reuniones participó la jefa de la OAC, la Subdirectora de PRC y el equipo de política y metodología.</t>
  </si>
  <si>
    <t>Aunque se reciben buenos comentarios respecto al plan presentado una personas de la consultiva solicita que se debe tener un rubro especifico para este plan, desde la SDHT se comenta que se tiene  la profesional que hace parte de una accion afirmativa y es quioen está a cargo del tema. No obstante el 24 de noviembre se presenta nuevamente y la pobalcion afro solicita espacio diferente para dialogar el tema, a la fecha no se ha podido acordar.</t>
  </si>
  <si>
    <t>16.97%</t>
  </si>
  <si>
    <t xml:space="preserve">A los cuatro (4) días del mes de agosto de 2021 se suscribió el acta de inició del referente, en la Dirección de Reasentamientos de la Entidad por un periodo de cuatro meses y veinte y cinco días. El perfil fue seleccionado dentro de los tres candidatos postulados por la consultiva y el valor del contrato es de treinta millones cinco mil sesenta pesas $31.005.060. Objeto del contrato: "Prestar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 </t>
  </si>
  <si>
    <t>El contrato experimento ciertas demoras en el proceso de revisión contractual y estudios previos. Pero se espera ya dejar la ruta clara para los nuevos procesos.</t>
  </si>
  <si>
    <t>El contrato 525-2021 del 04/08/2021 se desarrollo a cabalidad, de acuerdo a la acciones afirmativas concertadas, vinculando a un referente de grupos étnicos afrocolombianos a la Caja de Vivienda Popular desde el 4 agosto hasta el 28 de diciembre de 2021, cumpliendo las funciones relacionada con la incorporación del enfoque poblacional diferencial con énfasis grupos afrocolombianos.</t>
  </si>
  <si>
    <t xml:space="preserve">Para el IV Trimestre  de 2021 no se observa ninguna dificultad que reportar. Por el contrario el referente contratado dentro de la Dirección de Reasentamientos de la Caja de la Vivienda Popular cumplió el objeto y obligaciones asignadas y relacionadas con la acción afirmativa concertada. </t>
  </si>
  <si>
    <t>Durante el período reportado desde la Subdirección de talento Humano se llevó a cabo el proceso de selección de un profesional, por medio de la Estrategia Talento, No Palanca. Como resultado se contrata a una mujer perteneciente a la comunidad Negra  Afrodescendiente.</t>
  </si>
  <si>
    <t>La Estrategia Talento, No Palanca es de carácter distrital, lo que no permite que desde la Secretaría Distrital del Hábitat se tenga alguna injerencia en los criterios y uso de la misma.</t>
  </si>
  <si>
    <t xml:space="preserve">La referente continua con el contrato suscrito en el mes de febrero de 2021. Contrato No. 298 de 2021. Objeto del Contrato: Prestar servicios profesionales para brindar apoyo social requerido en la prestación de los servicios de apoyo financiero para adquisición de vivienda. </t>
  </si>
  <si>
    <t xml:space="preserve">Se presenta continuidad en la referente </t>
  </si>
  <si>
    <t>47,250,000</t>
  </si>
  <si>
    <t>Desde SDHT, se hizo la trazabilidad al compromiso referido en la acción concertada, con el propósito de generar el espacio interinstitucional para analizar los avances y posibles obstáculos en su cumplimiento. Durante el IV trimestre del año, se espera desarrollar la mesa de trabajo. Desde la Secretaría del Hábitat se remitirá un oficio al Instituto de Desarrollo Urbano - IDU con el fin de establecer la situación actual de la propuesta realizada en el 2017.</t>
  </si>
  <si>
    <t>El primer informe correspondiente al avance del primer semestre del 2021, fue remitido con el reporte del seguimiento del segundo trimestre de 2021 a la Subdirección de Asuntos Étnicos de la Secretaría de Gobierno.</t>
  </si>
  <si>
    <t>El Informe Correspondiene al segundo semetre de 2021 será remitido en el mes de Febrero de 2022. El mismo corresponde a las acciones reportadas en la presenta matriz.</t>
  </si>
  <si>
    <t>$ 203.509.440</t>
  </si>
  <si>
    <t>La estrategia Sawabona, para la pervivencia cultural de la comunidad negra, afrodescendiente, Palenquera y raizal, para el periodo septiembre - Diciembre, se priorizaron (112) unidades operativas con un total de 305 acompañamientos con la construcción e implementación de las Rutas de Saberes, nombre que se le ha otorgado a las planeaciones de las Sabedoras, las sabedoras y las familias participantes de los Servicios Sociales en canto, tradición oral, orígenes, cocina afro, afro belleza, medicina ancestral.
Se realizaron 13 encuentros de fortalecimiento técnico dirigidos a las y los sabedores de la estrategia sawabona, adelantando temáticas en torno a lo que significa ser un sabedor en contexto de ciudad, como se puede afianzar los conocimientos afrodescendientes desde la primera infancia.
Con corte al 30 de diciembre de 2021, se han contratado 14 sabedoras y sabedores.
Para este trimestre el presupuesto ejecutado fue de 85.732.987
La Subdirección para la infancia realiza articulaciones de forma permanente con la Comisión Consultiva Distrital de Comunidad Negras, Afrocolombianas, con el fin de realizar el seguimiento a las acciones afirmativas concertadas, para el corte septiembre -diciembre, se hicieron 2 encuentros.
Para el corte del cuarto trimestre se ha realizado la contratación efectiva de 14 sabedoras y sabedores con el aval de la consultiva afro.</t>
  </si>
  <si>
    <t>Durante este trimestre la subdirección para la infancia estuvo atenta para la recepción de los ajustes en la documentación de la sabedora pero no se recibieron.</t>
  </si>
  <si>
    <t>No se reportan acciones durante está vigencia ya que está acción afirmativa se contempla para el año 2022.</t>
  </si>
  <si>
    <t>Contratación efectiva  del gestor con pertenencia étnica afro Carlos Gordillo Pitre. Con contrato No 4557 2021  con vigencia del 15/04/021 a 14/10/2021.
Con el gestor contratado se ha diseñado un plan de trabajo para atender los compromisos con el pueblo negro y afrodescendiente y dar cuenta de las acciones afirmativas concertadas.</t>
  </si>
  <si>
    <t>Se estableció un plan de trabajo del gestor con pertenencia étnica afro para implementar las actividades territoriales en los encuentros locales con juventudes negras, afrocolombianas proyectadas para el cuarto trimestre.</t>
  </si>
  <si>
    <t>$ 35.370.000</t>
  </si>
  <si>
    <t xml:space="preserve">Contratación efectiva  del gestor con pertenencia étnica afro Carlos Gordillo Pitre. Con contrato No 10987-2021 con vigencia del 3 de diciembre de 2021 al 2 de julio de 2022.
Con el gestor contratado se ha diseñado un plan de de trabajo para atender los compromisos con el pueblo negro y afrodescendiente y dar cuenta de las acciones afirmativas concertadas.
Se busca retroalimentar este Plan de trabajo para movilizar las acciones que implementen y den cuenta del enfoque diferencial étnico negro, afrodescendiente  y enfoque de género en el Plan de Acción de la Política Pública de Juventud. </t>
  </si>
  <si>
    <t>Se ha dificultado el movilizar el plan de trabajo estructurado por localidades, por lo cual se busca desarrollar con mayor efectividad los encuentros con los lideres y lideresas y generar acercamiento a las comunidades para proyectar procesos.
Se proyecta generar acciones y actividades para el primer trimestre del año 2022, en las comunidades de las localidades en donde se busca generar incidencia y vincular jóvenes a los servicios de la Subdirección para la Juventud.</t>
  </si>
  <si>
    <t>Se recopilaron las relatorías de las mesas locales de Suba, Teusaquillo, Fontibón, Ciudad Bolívar, Rafael Uribe Uribe y Usme con juventudes negras y afrodescendientes para la obtención del protocolo para garantizar el cumplimiento del enfoque diferencial étnico en las Casas de la Juventud, desde las voces de la adolescencia y juventudes negras, afrodescendientes.
Se viene avanzando en la sistematización de la información de las mesas locales donde se han realizado encuentros para contar con el documento de diagnóstico que da cuenta de la fase programada para el 2021.</t>
  </si>
  <si>
    <t xml:space="preserve">Varios espacios concertados con la comunidad se han tenido que reprogramar, dificultando esto el avance y realización de los encuentros y espacios planeados para responder a la acción afirmativa. Para esto la Subdirección para la Juventud viene trabajando en un plan de mejora que permita garantizar las condiciones necesarias para desarrollar los espacios que están pendientes de realizar.
Se proyecta que para el mes de noviembre se cuente con un primer documento borrador del diagnóstico que será un insumo para la construcción del protocolo que buscará garantizar el cumplimiento del enfoque diferencial étnico en las Casas de Juventud, desde las voces de la adolescencia y juventudes negras, afrodescendientes. </t>
  </si>
  <si>
    <t>$ 38.046.949</t>
  </si>
  <si>
    <t xml:space="preserve"> 
Se posee un documento borrador de la sistematización de la información de las mesas locales donde se han realizado encuentros durante el 2021.
El documento diagnóstico da cuenta de la fase programada para el 2021 para la construcción del protocolo. Para esto se han realizado varios grupos focales con los y las jóvenes afro de  localidades como Suba, Teusaquillo, Fontibón, Ciudad Bolívar, Rafael Uribe Uribe y Usme. Estos ejercicios le han apuntado a conocer las problemáticas que identifican las y los jóvenes en sus localidades, su conocimiento sobre las Casas de la Juventud y la forma en cómo se visualizan allí. En estos espacios las y los jóvenes han manifestado no sentirse recogidos en los espacios institucionales, esbozan recomendaciones para verse representados/as allí y para que a su vez se implemente de forma correcta el enfoque diferencial.
El día 10 de noviembre se mantiene una reunión con la consultiva Ana Palacios para dar continuidad a la mesa de jóvenes de la localidad de Engativa, se lleva a cabo un encuentro en la casa de juventud Huitaca de Fontibón el día 4 de noviembre para garantizar la participación de jóvenes dentro de a construcción del documento borrador el cumplimiento del enfoque diferencial étnico en las Casas de la Juventud, desde las voces de la adolescencia y juventudes negras, afrodescendientes.
Se llevó a cabo una mesa técnica el 25/11/2021 con la Comisión Consultiva de Comunidades Negras y Afrodescendiente donde se socializó el balance de las Acciones Afirmativas con enfoque étnico negro y afrodescendiente y la proyección de acciones para la vigencia 2022.</t>
  </si>
  <si>
    <t>Se presenta como dificultad la continuidad de las mesas en las localidades de Mártires, Engativá, la Candelaria, Usaquén, Bosa, Chapinero, Antonio Nariño, Tunjuelito, Kennedy, San Cristóbal  y Puente Aranda, para dar continuidad de los espacios acordados con las consultivas locales de la comunidad en el avance y la realización de los encuentros y acciones planeadas y pendientes.
Se proyecta generar dentro del plan de trabajo el desarrollo de mesas por localidades para la obtención de los insumos requeridos para continuar con la retroalimentación del protocolo.
 En 2022 se busca retomar los ejercicios realizados con anterioridad y poder culminar la segunda fase del diseño y comenzar la socialización con la comisión consultiva Afrodescendiente.</t>
  </si>
  <si>
    <t>Vinculación de 394 jóvenes negros y afrodescendientes (SIRBE corte septiembre 2021) a los servicios con cobertura y atención territorial.
35 jóvenes negros y afrodescendientes en el componente de prevención (taller de derechos sexuales y reproductivos, prevención integral, prevención de consumo de sustancias psicoactivas, enfoque de género) Kennedy, Antonio Nariño, Los Mártures, Bosa, La Candelaria, Cuidad Bolívar, Fontibón,  Rafel Uribe Uribe, San Cristóbal, Tunjuelito, Usaquén y Usme.
296 jóvenes negros y afrodescendientes en el componente de oportunidades juveniles (actividades culturales, feria de empleabilidad, taller de competencias laborales, formación para la generación de ingresos, voluntariado intergeneracional, formación para la generación de ingresos y asesoría socio jurídica) en las localidades de Engativá, Bosa, Santa Fe, Rafel Uribe Uribe, San Cristóbal, Tunjuelito, Usaquén, Usme, Suba, Kennedy, Antonio Nariño, Los Mártires y Cuidad Bolívar.
63 jóvenes negros y afrodescendientes en el componente de Política Pública (socialización de Política Pública de Juventud) en las localidades de Ciudad Bolívar, Engativá, Bosa, Fontibón, Kennedy, San Cristóbal, Los Mártires, Usme y Suba.
El Servicio Social para la Seguridad Económica de la Juventud (SSSEJ) reporta 77 jóvenes vinculados al servicio. Para la primera cohorte se  vincularon 4 jóvenes con pertenencia étnica negra y afrodescendiente pertenecientes a las localidades de Rafael Uribe (1), San Cristóbal (2) y Usme (1). Para la segunda cohorte el SSSEJ reporta 73 jóvenes con pertenencia étnica negra y afrodescendiente vinculados al servicio pertenecientes a las localidades de Bosa (12), Ciudad Bolívar (25), Kennedy (8), Rafael Uribe Uribe (2), San Cristóbal (6), Suba (7) ,Usaquén (4), Usme (9).
Se llevó a cabo una mesa técnica el 27/08/2021 con la Comisión Consultiva de Comunidades Negras y Afrodescendiente donde se socializó el plan de trabajo con enfoque étnico negro y afrodescendiente para buscar continuar con las mesas de trabajo que ya se realizaron antes y además en las localidades que hacen falta, buscando
proyectar encuentros interlocales y la vinculación efectiva de jóvenes afrodescendientes en los componentes y servicios de la Subdirección para la Juventud en el último trimestre del año 2021.
Adicional a esto la Subdirección para la Juventud ha venido acompañando y apoyando los espacios y reuniones donde se están organizando las elecciones de las curules especiales para los grupos étnicos entre los que se incluye el pueblo negro y afrodescendiente.</t>
  </si>
  <si>
    <t xml:space="preserve">
Para el mes de octubre está pendiente realizar una mesa técnica para revisar los compromisos y acordar otras acciones que permitan avanzar en el cumplimiento de está y otras acciones afirmativas concertadas.</t>
  </si>
  <si>
    <t>$ 277.130</t>
  </si>
  <si>
    <t>Vinculación de 518 jóvenes negros y afrodescendientes (SIRBE corte a 30 de diciembre de 2021) a los servicios con cobertura y atención territorial.
147 jóvenes negros y afrodescendientes en el componente de prevención (taller de derechos sexuales y reproductivos, prevención integral, prevención de consumo de sustancias psicoactivas, enfoque de género) Kennedy, Los Mártires, Bosa, Cuidad Bolívar, Fontibón,  Rafel Uribe Uribe, San Cristóbal, Usaquén, Suba, Engativá y Usme.
278 jóvenes negros y afrodescendientes en el componente de oportunidades juveniles (actividades culturales, feria de empleabilidad, taller de competencias laborales, formación para la generación de ingresos, voluntariado intergeneracional, formación para la generación de ingresos y asesoría socio jurídica) en las localidades de Engativá, Bosa, Rafel Uribe Uribe, San Cristóbal, Usaquén, Usme, Suba, Kennedy, Barrios Unidos, La Candelaria, Los Mártires y Cuidad Bolívar.
147 jóvenes negros y afrodescendientes en el componente de Política Pública (socialización de Política Pública de Juventud) en las localidades de Antonio Nariño, Barrios Unidos, Ciudad Bolívar, Kennedy, Rafael Uribe Uribe, San Cristóbal y Suba.
Adicional la Subdirección para la Juventud acompañó y apoyó los espacios y reuniones de las elecciones de las curules especiales para los grupos étnicos entre los que se incluye el pueblo negro y afrodescendiente, en Suba los dias 4 y 8 de octubre, en San Cristóbal se apoya la mesa de trabajo con la Consultiva Local del día 16 de octubre de 2021.
El presupuesto ejecutado supera el estimado luego que como es una meta por demanda se atendieron más jóvenes de lo programado.</t>
  </si>
  <si>
    <t>Para el 2022 se busca aumentar la vinculación de juventudes negras y afrodescendientes en los servicios sociales y estrategias de la Subdirección para la Juventud, garantizando el cumplimiento del enfoque diferencial étnico en sinergias  y corresponsabilidad con la Subcomisión Colegiada para Integración Social de la Comisión Consultiva de Comunidades Negras, Afrocolombianas.</t>
  </si>
  <si>
    <t>Desde la Subdirección para la Adultez se adelantaron las siguientes acciones:
* Se adelantó proceso de cualificación a (19)  profesionales de Hogar de paso de Bakatá, en donde se proyecto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(19)  profesionales del Centro Socio sanitario de Balcanes, en donde se proyecto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(9)  profesionales de Hogar  de paso Voto Nacional, en donde se proyecto a través de imágenes una línea de tiempo de la historia de las comunidades raizales en Colombia haciendo principal énfasis en las características propias como  su propia lengua, cultura y religiosidad, que ha logrado  formar una etnia única en el país.
* Se adelantó proceso de cualificación a (19)  profesionales de la Comunidad de vida el Camino, en donde se proyecto a través de imágenes una línea de tiempo de la historia de las comunidades raizales en Colombia haciendo principal énfasis en las características propias como  su propia lengua, cultura y religiosidad, que ha logrado  formar una etnia única en el país.
La meta de atención  es a demanda y durante  la vigencia se han atendido  en las diferentes unidades operativas del proyecto 7757, un total de 41 personas habitantes de calle pertenecientes  a las comunidades negras, afrocolombianas de manera que pudieron acceder a la oferta institucional orientada hacia la mitigación de riesgos y la reducción de daños asociados a la vida en calle.  
Hogar de Paso Mártires: Desde el enfoque de derechos se promovió la garantía de derechos de los (as) 4 ciudadanos ( 1 mujer afrocolombiana - 3 hombres) ciudadanos habitantes de calle por medio de la participación en mesas de trabajo preclops y primer encuentro  distrital de Políticas Públicas, en representación de la localidad de Los Mártires, socializando los aportes, transformación y apuestas de las políticas públicas de Envejecimiento y Vejez, LGBTI, Habitabilidad en Calle. Anexo 1. (Listado de asistencia y registro fotográfico)
Desde Alta Dependencia: Se realizó la caracterización a las personas pertenecientes a las comunidades NARP E INDIGENAS, identificando las necesidades y características que tiene este población con el fin de generar líneas de acción para aportar positivamente a estas necesidades y brindarles una atención integral y diferencial, teniendo en cuenta sus particularidades socio-culturales. Con la caracterización realizada en el trimestre, se pudo establecer que una persona se identifica como Afrocolombiana, además se cuenta con 6 participantes que tienen ascendencia afrocolombiana y se encuentran en el proceso de reconocerse como Afrocolombianos.
Comunidad de Vida el Rosario: Actividad enfocada en reconocer el rol de la mujer afrodescendiente en  la actualidad, por medio del desarrollo de actividad conmemorativa visualizando factores, históricos, culturales y problemáticas sociales a las que se han enfrentado. ver anexo (ficha técnica)</t>
  </si>
  <si>
    <t>$ 18.491.865</t>
  </si>
  <si>
    <t>1.5</t>
  </si>
  <si>
    <t xml:space="preserve">Se realizó mesa bilateral de trabajo con las Consultivas Distritales en donde se presento la “Presentación avance metodológico Documento de análisis que dé cuenta de la condición y situación de las Comunidades Negras, Afrodescendientes, habitantes de calle para la adecuación y adaptación de los servicios sociales.”
Se realiza una presentación de la acción afirmativa concertada en el marco del artículo 66 del PDD entre los y las consultivas Afro y la Subdirección para la Adultez desde el proyecto 7757 “Implementación de estrategias y servicios integrales para el abordaje del fenómeno de habitabilidad en calle en Bogotá” se procede a leer la acción por parte del profesional Mauricio Carrillo: “Realizar un documento de análisis que dé cuenta de la condición y situación de las Comunidades Negras, Afrodescendientes, habitantes de calle para la adecuación y adaptación de los servicios sociales.”  
 Se hace propuesta a las y los Consultivos para que se hagan mesas de trabajo en la construcción del documento.
Por otra pate, Durante el cuarto trimestre fueron atendidas en las diferentes unidades operativas del proyecto 7757 cuarenta y nueve hombres (49) y ocho (8) mujeres pertencientes a la comunidades Negras y Afrocolombianas para un total de ciudadanos atendidos de 57. </t>
  </si>
  <si>
    <t>Se continuo con el proceso de socialización con las y los representantes de las comunidades Negras y Afrodescendientes y Raizales, se presentó la metodología para la construcción del documento, entre los que se resalta el apoyo de las estrategias como la ETIS, Georeferenciación de Habitantes de Calle y la Política Pública Distrital del Fenómeno de Habitabilidad en Calle-PPDFHC lo que servirá de insumo para el documento.</t>
  </si>
  <si>
    <t xml:space="preserve">Se realizó mesa bilateral de trabajo con las Consultivas Distritales en donde se presento la “Presentación avance metodológico Documento de análisis que dé cuenta de la condición y situación de las Comunidades Negras, Afrodescendientes, habitantes de calle para la adecuación y adaptación de los servicios sociales.”
Se realiza una presentación de la acción afirmativa concertada en el marco del artículo 66 del PDD entre los y las consultivas Afro y la Subdirección para la Adultez desde el proyecto 7757 “Implementación de estrategias y servicios  integrales para el abordaje del fenómeno de habitabilidad en calle en Bogotá” se procede a leer la acción por parte del profesional Mauricio Carrillo: “Realizar un documento de análisis que dé cuenta de la condición y situación de las Comunidades Negras, Afrodescendientes, habitantes de calle para la adecuación y adaptación de los servicios sociales.”   
 Se hace propuesta a las y los Consultivos para que se hagan mesas de trabajo en la construcción del documento. </t>
  </si>
  <si>
    <t>$ 23.114.832</t>
  </si>
  <si>
    <t>Se realizó mesa de trabajo con las Consultivas Distritales el 14 de cotubre en donde se les presentó los avances en la metodología para la construcción de documento, como resultado de está reunión se sugirio por parte de la Subdirección para la Adultez poder hacer mesas de trabajo que contribuyan en ampliar de acuerdo a su cosmovisión , en este orden de ideas estamos atentos a realizar la mesa de trabajo en el mes de febrero y contar con la participación activa de las y los consultivos.</t>
  </si>
  <si>
    <t>Poder realizar una reunión (Mesa de trabajo) para trabajar de manera artículada con los miembros de las consultivas en la construcción del documento.</t>
  </si>
  <si>
    <t>Es decir, en las localidades de Engativá y Teusaquillo con las acciones adelantadas se ha permitido integran en la Estrategia de Redes de Cuidado Comunitario personas de la comunidades negras y afro. Es de aclarar que la meta para el 2021, y atendiendo meta plan de desarrollo, la meta es dinamizar Redes de Cuidado Comunitario en 10 localidades.
2 No. Localidades con Redes Dinamizadas que incluyan población afrodescendiente / 10 Localidades con Población afrodescendiente Identificada) * 100= 20%</t>
  </si>
  <si>
    <t>La comunicación con los líderes de la consultiva son difíciles y no han permitido llevar a cabo las actividades necesarias para dar cumplimiento a las acciones afirmativas</t>
  </si>
  <si>
    <t>$ 5.433.600</t>
  </si>
  <si>
    <t>Para el cuarto trimestre se fortalece la dinamización de las redes de cuidado Comuniatrio de las localidades de Engativá y Teusaquillo. Es importante mencionar que actualmente el distrito cuenta con 10 localidades con redes de cuidado comuniatario y estas se encuentran a disposición de los grupos poblacionales.
Actividades territoriales:
Encuentro intercultural e intergeneracional, a través del intercambio de actividades recreativas propias de la cultura afrocolombiana, que permita generar entornos de cuidado colectivo entre niños niñas y personas mayores con el fin de fortalecer el tejido comunitario para la prevención de violencias. participantes Grupo renacer Afrocolombiano Villa Gladys Garcés Navas de Engativá y Grupo renacer Villa Cristina Referente enfoque diferencial SLIS Engativá, Profesionales estrategias redes de cuidado comunitario SubVejez.
Coordinación con Javier Velásquez Coordinador Kilombo Autónomo Iré Arikú para el préstamo de espacios para actividades propias de sanación del kilombo Autónomo Iré Arikú, ceremonia de salud en el marco de el poder del Orisha Babalú, en Teusaquillo.
Esto es debido a presupuesto en la estimación inicial de la acción afirmativa se costeo el recurso humano por vía de estimación de tiempo de dedicación al cumplimiento de la acción y en la ejecución de la acción se ha encontrado mayor dedicación y talento humano incluido.</t>
  </si>
  <si>
    <t xml:space="preserve">Adelantar plan de trabajo con la consultiva para la vigencia 2022, que permita la dinamización de redes de cuidado de otras localidades y mesas de trabajo para la consolidación del documento de enfoque diferencial </t>
  </si>
  <si>
    <t xml:space="preserve">Frente al Diseño de protocolo, se ha establecido contacto con integrantes de la Consultiva para conocer sus observaciones, recomendaciones y sugerencias, y poder presentarles la propuesta metodológica que se ha planteado desde la Subdirección. Esta consiste en cuatro momentos: 
1.  Planeación. Elaboración de las técnicas y/o instrumentos de recolección de información para el diseño del protocolo.
2. Proceso participativo y concertación. Discutir, acordar y tener en cuenta las recomendaciones, opiniones, ideas observaciones y comentarios de los participantes en el diseño del protocolo.
3. Consolidación. El protocolo se elabora teniendo en cuenta los acuerdos y las concertaciones a las que se hubieran llegado en el proceso participativo.
4. Socializar con las y los líderes del Consultivo de Pueblos Negros y Afrocolombianos del Distrito Capital el Protocolo para la atención de las personas mayores afrocolombianas con enfoque diferencial.
A la fecha se espera la respuesta de la consultiva para continuar con los ajustes del documento propuesta.   </t>
  </si>
  <si>
    <t>La comunicación con los líderes de la consultiva son difíciles y no han permitido llevar a cabo las actividades necesarias para dar cumplimiento a las acciones afirmativas
Se ha realizado acercamiento con integrantes de la consultiva con el fin de activar nuevamente el diálogo y trabajar conjuntamente la propuesta inicial que presentó a la subdirección para la vejez.</t>
  </si>
  <si>
    <t>$ 3.866.660</t>
  </si>
  <si>
    <t>Frente al Diseño de protocolo, se ha establecido contacto con integrantes de la Consultiva para conocer sus observaciones, recomendaciones y sugerencias, y poder presentarles la propuesta metodológica que se ha planteado desde la Subdirección. Esta consiste en cuatro momentos:
1.  Planeación. Elaboración de las técnicas y/o instrumentos de recolección de información para el diseño del protocolo.
2. Proceso participativo y concertación. Discutir, acordar y tener en cuenta las recomendaciones, opiniones, ideas observaciones y comentarios de los participantes en el diseño del protocolo.
3. Consolidación. El protocolo se elabora teniendo en cuenta los acuerdos y las concertaciones a las que se hubieran llegado en el proceso participativo.
4. Socializar con las y los líderes del Consultivo de Pueblos Negros y Afrocolombianos del Distrito Capital el Protocolo para la atención de las personas mayores afrocolombianas con enfoque diferencial.
A la fecha se encuentra en la fase de Consolidación.
Se elaboró la Propuesta metodológica para diseñar el protocolo para la atención de las personas mayores negras y afrocolombianas en Bogotá en conjunto con la Dirección Poblacional y con Fanny Quiñones líder del pueblo Afro.</t>
  </si>
  <si>
    <t xml:space="preserve">A la fecha se presenta una atención a 49 personas mayores afro en los servicios social Centro Día. Quienes están participando de la oferta del servicio. Se elaboró una propuesta metodológica en conjunto con la representante distrital de la consultiva, para llevar a cabo la elaboración del protocolo de atención con enfoque diferencial con la comunidad afrocolombiana. A la fecha se espera la respuesta de la consultiva para continuar con los ajustes del documento propuesta.   </t>
  </si>
  <si>
    <t>$ 113.280.000</t>
  </si>
  <si>
    <t xml:space="preserve">A corte de cuarto trimestre se encuentran 59 personas mayores afro en el Servicio social centro Día. Quienes están participando de la oferta del servicio social, adicionalmente se elaboró una propuesta metodológica en conjunto con la representante distrital de la consultiva, para llevar a cabo la elaboración del protocolo de atención con enfoque diferencial con la comunidad afrocolombiana. A la fecha se espera la respuesta de la consultiva para continuar con los ajustes del documento propuesta.   </t>
  </si>
  <si>
    <t>La comunicación con los líderes de la consultiva son difíciles y no han permitido llevar a cabo las actividades necesarias para dar cumplimiento a las acciones afirmativas.
Generar mesas de trabajo para la realización de plan de acción para el 2022, que posibiliten la identificación de personas mayores en el Distrito.</t>
  </si>
  <si>
    <t xml:space="preserve">Durante el tercer trimestre se avanzó en la formulación del documento de la Estrategia de prevención de violencias de género con enfoque Afro y negro, acogiendo las observaciones de la Dirección poblacional, desarrollando la introducción y los antecedentes. Se finalizo la recopilación y ajuste de información sobre la población Negra y Afrodescendiente en el tema de las violencias, en lo relacionado con el racismo, la discriminación y el endorracismo. Para ello, los elementos que configuraron la trata de personas desde el continente africano, la diversidad de los pueblos allegados, las diferencias en las que vivieron la esclavitud, estarían relacionadas con la ocurrencia de episodios de violencia psicológicas, simbólica, y física al interior de las familias. </t>
  </si>
  <si>
    <t xml:space="preserve">En las reuniones técnicas que hemos tenido con las representantes Afro y Negras suelen solicitar la contratación de recurso humano de sus comunidades, acción que no quedo concertada en está fase del Plan Distrital de Desarrollo, por lo cual no se cuenta con recursos destinados a ese fin. Pese a que ello se ha aclarado en todas las ocasiones, vuelve y se manifiesta, dificultando el avance en la definición de los contenidos conceptuales y metodológicos del documento de la Estrategia. Esta situación se ha puesto en conocimiento en la reunión con la Secretaría de Gobierno y con la Secretaría de Planeación. </t>
  </si>
  <si>
    <t>$4.000.000</t>
  </si>
  <si>
    <t>Durante el cuarto trimestre se fortalecieron los conceptos de familia extensa, permitiendo identificar la importancia de las relaciones entre Tías/os, Primas/os, Abuelas/os; y generar en la comunidad la construcción de entornos protectores para las /os Niñas, Niños y adolescentes, así como frente a cualquier situación de Violencia de Genero; esto permite identficar un avance del 80% del ducumento.
Se espera para el segundo  trimestre del 2022 avanzar retroalimentación y validación  de este documento con las autoridades Afro del documento  y lograr su aprobación, lograndoce el 100% de la elaboración del mismo, y vanzar durante el tercer trimestre del 2022  con la implementación  del módulo con miembros de está comunidad.</t>
  </si>
  <si>
    <t>Se continúa reactivando la participación de las organizaciones y comunidades de base Negras y Afrocolombianas en las diferentes localidades del distrito, con el propósito de garantizar el posicionamiento del enfoque diferencial y de los temas de familia de estos grupos poblacionales. En este trimestre, se reportó participación en los Comités Operativos locales para las familias de Bosa, Fontibón y Rafael Uribe Uribe.</t>
  </si>
  <si>
    <t>Desde los Comités Operativos locales para las familias se continúa convocando a las organizaciones y comunidades de base Negras y Afrocolombianas en los territorios del Distrito, sin embargo, algunas manifiestan que cuáles son los beneficios económicos que se les van a aportar por su asistencia; lo cual desdibuja completamente el carácter de la participación ciudadana incidente en los territorios.</t>
  </si>
  <si>
    <t>Los Comités Operativos locales para las familias, reportaron durante el cuarto trimestre que se convocó a organizaciones y comunidades de base Negras y Afrocolombianas, sin embargo, sólo se logró la participación en la localidad de Rafael Uribe Uribe, la cual se sostuvo durante toda la vigencia 2021.</t>
  </si>
  <si>
    <t xml:space="preserve">Algunas organizaciones y comunidades de base Negras y Afrocolombianas con presencia en las localidades manifiestan, al ser convocadas a los Comités operativos locales, si recibirán algún beneficio económico por asistir a dichos espacios de participación local. Esto desdibuja el carácter de la participación ciudadana incidente en los territorios y se pierde la oportunidad de hacer visibles sus necesidades y particularidades con el propósito de poder responder articuladamente a las mismas.
Se plantea como reto para 2022 en las localidades, reactivar está participación y mantenerla con miras a la actualización de la Política Pública para las familias, la cual tendrá lugar hacia el año 2025 </t>
  </si>
  <si>
    <t>$ 21.080.869</t>
  </si>
  <si>
    <t>Se vinculó laboralmente en la modalidad de contrato de prestación de servicios a una persona transgénero (transformista-Drag Queen) para el puesto de trabajo de GESTOR DISTRITAL de la Unidad Contra la Discriminación en respuesta a la demanda de la Consultiva Distrital Afro por medio del Contrato de Prestación de Servicios 3884 de 2021, La contratista de manera voluntaria decidió dar terminación unilateral y anticipada al contrato  partir del 28 de diciembre de 2021, indicando que la Contratista prestó sus servicios hasta el 27 de diciembre de 2021.</t>
  </si>
  <si>
    <t>La consultiva Distrital Afro aun no ha cumplido con el compromiso suscrito en Enero 12 de 2021 acerca de contactar persona que hacen parte de los sectores social LGBTI para dar cumplimiento a la primera fase de la Estrategia.</t>
  </si>
  <si>
    <t xml:space="preserve"> La ESTRATEGIA PARA LA INCLUSIÓN SOCIAL DE LAS PERSONAS QUE HACEN PARTE DE LOS SECTORES SOCIALES DE LESBIANAS, GAIS, BISEXUALES, TRANSGENERISTAS, INTERSEXUALES Y CON OTRAS IDENTIDADES DE GÉNERO, EXPRESIONES DE LA IDENTIDAD DE GÉNERO Y ORIENTACIONES SEXUALES CON PERTENENCIA ÉTNICA AFRO EN EL DISTRITO CAPITAL.se encuentra en la etapa de formulación.</t>
  </si>
  <si>
    <t>Persiste la dificultad para el cumplimiento del compromiso suscrito por la Consultiva Distrital Afro a través de la Comisión delegada para la Subdirección para Asuntos LGBTI. Por tanto la Subdirección para Asuntos LGBTI propone que a Enero de 2021 asumirá lo pertinente a través de una de sus contratistas para el cumplimento de este compromiso, sin embargo avanzó en la identificación y caracterización de personas LGBTI que manifestaron pertenencia étnica AFRO a través de su equipo territorial.</t>
  </si>
  <si>
    <t xml:space="preserve">1). Para el III trimestre de 2021 (julio - septiembre), en el marco del proyecto 7768, servicio Tropa Social a Tu Hogar, modalidad "Acompañamiento a los hogares de jefatura femenina pobres y hogares en riesgo de pobreza", se concertaron sesenta y dos (62) "Contratos Sociales Familiares" con hogares pobres de jefatura femenina con pertenencia étnica afrodescendiente. A través de dichos contratos sociales familiares, la estrategia realiza un proceso de acompañamiento y seguimiento dirigido al fortalecimiento y construcción de proyectos de vida, así como la mitigación de alertas sociales identificadas. Los contratos sociales se suscriben con hogares afro de las siguientes localidades: Suba: 5, Los Mártires: 2, Rafael Uribe: 11,  Ciudad Bolívar: 24, San Cristóbal: 4, Usme: 5, Bosa: 3, Tunjuelito: 1, y Kennedy 7 hogares afro. 
2). Para el III trimestre de 2021 (julio - septiembre), se cuenta con 211  nuevos hogares étnicos priorizados en el marco de los criterios de focalización de la SDIS (proceso liderado por la DADE), para los cuales desde el proyecto se está adelantando el proceso de identificación de la etnia a la que pertenecen. Frente a estos hogares se lleva a cabo la fase de contacto y programación de atención por parte del equipo operativo para la verificación de condiciones para ingresar al servicio "Tropa Social a Tu Hogar", en la modalidad de "Acompañamiento a los hogares de jefatura femenina pobres y hogares en riesgo de pobreza". En el proceso de verificación de condiciones se tienen en cuenta dimensiones: alimentarias, autonomía  económica, logro educativo, autocuidado y bienestar y condiciones para la participación.
3) La vinculación de hogares se realiza de manera voluntaria mediante la aceptación del ingreso al servicio social y la posterior concertación del Contrato Social Familiar, en el marco del cumplimiento de los criterios técnicos del servicio.
4. Para el cálculo de ejecución presupuestal es necesario tener en cuenta que, si bien en la proyección inicial no se asoció un presupuesto específico para cada vigencia, dado que las atenciones a hogares se realizan por demanda en el marco del cumplimiento de los criterios de ingreso al servicio y desde el presupuesto global del  proyecto, acá se relaciona el presupuesto ejecutado teniendo en cuenta el  presupuesto de funcionamiento, que corresponde a los profesionales "orientadores sociales familiares", encargados de liderar el proceso de acompañamiento a hogares. </t>
  </si>
  <si>
    <r>
      <t xml:space="preserve">1). Para el IV trimestre de 2021 (octubre - diciembre), en el marco del proyecto 7768 y el servicio Tropa Social a Tu Hogar, ingresaron </t>
    </r>
    <r>
      <rPr>
        <b/>
        <sz val="10"/>
        <color rgb="FF000000"/>
        <rFont val="Arial"/>
        <family val="2"/>
      </rPr>
      <t>noventa y cuatro (94)</t>
    </r>
    <r>
      <rPr>
        <sz val="10"/>
        <color rgb="FF000000"/>
        <rFont val="Arial"/>
        <family val="2"/>
      </rPr>
      <t xml:space="preserve"> mujeres cabeza de hogar con pertenencia étnica afrodescentiente. Así, para la vigencia 2021, entre enero y diciembre en el  servicio Tropa Social a Tu Hogar, modalidad "Acompañamiento a los hogares de jefatura femenina pobres y hogares en riesgo de pobreza", se concertó un </t>
    </r>
    <r>
      <rPr>
        <b/>
        <sz val="10"/>
        <color rgb="FF000000"/>
        <rFont val="Arial"/>
        <family val="2"/>
      </rPr>
      <t xml:space="preserve">total de ciento cincuenta y seis (156) "Contratos Sociales Familiares" </t>
    </r>
    <r>
      <rPr>
        <sz val="10"/>
        <color rgb="FF000000"/>
        <rFont val="Arial"/>
        <family val="2"/>
      </rPr>
      <t xml:space="preserve">con hogares pobres de jefatura femenina con pertenencia étnica afrodescendiente, que se distribuyen de la sigiuente manera por localidad:  Suba 19, Los Mártires: 2, Rafael Uribe: 19,  Ciudad Bolívar: 48, San Cristóbal: 19, Usme: 12, Kennedy:15, Bosa: 14, Tunjuelito: 3, Usaquén 2, Engativa 1, Antonio Nariño 1, y Chapinero 1.
2). De igual manera, al servicio Tropa Social a tu hogar, modalidad "Redes de soporte para la reactivación de proyectos de vida de personas y sus familias en </t>
    </r>
    <r>
      <rPr>
        <b/>
        <sz val="10"/>
        <color rgb="FF000000"/>
        <rFont val="Arial"/>
        <family val="2"/>
      </rPr>
      <t>pobreza oculta", se concertaron diez (10) contratos sociales</t>
    </r>
    <r>
      <rPr>
        <sz val="10"/>
        <color rgb="FF000000"/>
        <rFont val="Arial"/>
        <family val="2"/>
      </rPr>
      <t xml:space="preserve"> familiares y recibieron una primera transferencia monetaria condicionada, la distribución por localidad es: Fontibón: (2), Kennedy: (2), Puente Aranda: (2), Usaquén: (2), Barrios Unidos: (1) y Los Mártires: (1).
3). En atención a la alerta de inseguridad alimentaria, a 51 hogares con pertenencia étnica afro se les hace entrega de dos mercados, en el transcurso de los meses de noviembre y diciembre de 2021, respectivamente. Igualmente, se realizó entrega de bono de oportunidad - Transferencia Monetaria Condicionada a siete (7) hogares de jefatura femenina con pertenencia étnica afrodescendiente.
4). La vinculación de hogares se realiza de manera voluntaria mediante la aceptación del ingreso al servicio social y la posterior concertación del Contrato Social Familiar, en el marco del cumplimiento de los criterios técnicos del servicio.</t>
    </r>
    <r>
      <rPr>
        <b/>
        <sz val="10"/>
        <color rgb="FF000000"/>
        <rFont val="Arial"/>
        <family val="2"/>
      </rPr>
      <t xml:space="preserve">
5). Para el cálculo de ejecución presupuestal es necesario tener en cuenta que, si bien en la proyección inicial no se asoció un presupuesto específico para cada vigencia, dado que las atenciones a hogares se realizan por demanda en el marco del cumplimiento de los criterios de ingreso al servicio y desde el presupuesto global del proyecto, acá se relaciona el presupuesto ejecutado teniendo en cuenta:  A). El  presupuesto de funcionamiento, que corresponde a los profesionales "orientadores sociales familiares", encargados de liderar el proceso de acompañamiento a hogares. B). El presupuesto de inversión correspondiente a</t>
    </r>
    <r>
      <rPr>
        <sz val="10"/>
        <color rgb="FF000000"/>
        <rFont val="Arial"/>
        <family val="2"/>
      </rPr>
      <t>l costo de los mercados tipo 1 y 2 entregados a hogares del servicio tropa social a tu hogar y  C). Presupuesto de inversión correspondiente a las trasferencias monetarias condicionadas dispersadas en las dos modalidades del servicio.</t>
    </r>
  </si>
  <si>
    <t xml:space="preserve">Producto del ejercicio de las mesas de trabajo con las consultivas distritales, se realizan ajustes a la minuta(1) de alimentos con enfoque diferencial que componen la canasta básica para familias afro, para el nuevo proceso de contratación de la modalidad que inició el 29 de abril de 2021 y finaliza el 28 de enero 2022, sin embargo se siguen realizando mesas de trabajo para continuar ajustando la minuta de conformidad con los usos y costumbres de la población afro, bajo el cumplimiento de requerimientos nutricionales, por lo cual se desarrollo una mesa de trabajo 30 de agosto p para seguir aportando de manera conjunta a la construcción de Minutas alimentarias para la canasta básica afro. </t>
  </si>
  <si>
    <t>La acción se cumplió en un 100% en el primer semestre de 2021</t>
  </si>
  <si>
    <r>
      <t>El avance en el cumplimiento de la meta en el 3er trimestre del 2021 corresponde a las siguientes contrataciones:
1 Profesional afro contratado a partir de la vigencia 2020 en el proyecto 7749 de la DT bajo el contrato 7304 - 2021 con fecha de inicio 01/06/21, con un plazo de 10 meses, fecha fin 31/03/22, por valor total de $45.630.000.
2 Agentes Comunitarios: Una a través del contrato 3548 - 2021, fecha inicio 13/04/21, plazo 10 meses, valor total 16.450.000, y otro a través del contrato 4220 - 2021, valor total 16.450.000, fecha inicio 13/04/21.</t>
    </r>
    <r>
      <rPr>
        <b/>
        <sz val="10"/>
        <color rgb="FF000000"/>
        <rFont val="Arial"/>
        <family val="2"/>
      </rPr>
      <t xml:space="preserve">
NOTAS: </t>
    </r>
    <r>
      <rPr>
        <sz val="10"/>
        <color rgb="FF000000"/>
        <rFont val="Arial"/>
        <family val="2"/>
      </rPr>
      <t xml:space="preserve">1). En agosto de 2021 se realizó el último pago de 3.119.200 correspondientes al contrato 14206-2020 al profesional afro Sub ICI, que se le adeudaban del mes de mayo de 2021, una vez el contratista cumplió con los requerimientos para el pago. </t>
    </r>
  </si>
  <si>
    <t>$ 71.372.000,00</t>
  </si>
  <si>
    <r>
      <t>Para el cumplimiento de la meta en el 4to trimestre del 2021 se mantuvieron las siguientes contrataciones:
1 Profesional afro contratado en el proyecto 7749 de la DT bajo el contrato 7304 - 2021 con fecha de inicio 01/06/21, con un plazo de 10 meses, fecha fin 31/03/22, por valor total de $45.630.000.
2 Agentes Comunitarios: Una a través del contrato 3548 - 2021, fecha inicio 13/04/21, plazo 10 meses, valor total 16.450.000, y otro a través del contrato 4220 - 2021, valor total 16.450.000, fecha inicio 13/04/21.</t>
    </r>
    <r>
      <rPr>
        <b/>
        <sz val="10"/>
        <color rgb="FF000000"/>
        <rFont val="Arial"/>
        <family val="2"/>
      </rPr>
      <t xml:space="preserve">
NOTAS: 1).</t>
    </r>
    <r>
      <rPr>
        <sz val="10"/>
        <color rgb="FF000000"/>
        <rFont val="Arial"/>
        <family val="2"/>
      </rPr>
      <t xml:space="preserve"> Para la vigencia 2021, frente al contrato 7304-2021, se ha ejecutado un presupuesto de 27.378.000, quedando por ejecutar 18.252.000 correspondientes a los honorarios de diciembre 2021, enero, febrero y marzo 2022. Frente al contrato 3548-2021, en la vigencia 2021 se ejecutó un presupuesto de 9.212.000, quedando por ejecutar 7.238.000 correspondientes a los meses de noviembre y diciembre de 2021, enero y 12 días de febrero de 2022. Frente al contrato 4220-2021, en la vigencia 2021 se ejecutó un presupuesto de 12.502.000, quedando por ejecutar 3.948.000, correspondientes a los honorarios de diciembre 2021, enero y 12 días de febrero de 2022.</t>
    </r>
  </si>
  <si>
    <t>La contratista afro Dilma Soraya Palacios, en ejecución del contrato 3548-2021, no presentó de forma oportuna los informes de octubre, noviembre y 16 días de diciembre de 2021, de forma que no se pudo generar el pago oportuno de sus honorarios, lo cual afectó la ejecución presupuestal. Adicionalmente, por motivos ajenos a la entidad, se solicitó una cesión de este contrato, lo que implicó gestiones administrativas para adelantar el proceso de presentación de hojas de vida y aval por parte de la Comisión Consultiva de Comunidades Negras y Adro, y la cesión del mismo. La entidad y la dependencia continúan prestos para continuar con la implementación de está acción afirmativa de contrataciones.</t>
  </si>
  <si>
    <t xml:space="preserve">1). Para el III trimestre de 2021 (julio - septiembre), en el marco del proyecto 7768, servicio Tropa Social a Tu Hogar, modalidad "Acompañamiento a los hogares de jefatura femenina pobres y hogares en riesgo de pobreza", se concertaron sesenta y dos (62) "Contratos Sociales Familiares" con hogares pobres de jefatura femenina con pertenencia étnica afrodescendiente. A través de dichos contratos sociales familiares, la estrategia realiza un proceso de acompañamiento y seguimiento dirigido al fortalecimiento y construcción de proyectos de vida, así como la mitigación de alertas sociales identificadas. Los contratos sociales se suscriben con hogares afro de las siguientes localidades: Suba: 5, Los Mártires: 2, Rafael Uribe: 11,  Ciudad Bolívar: 24, San Cristóbal: 4, Usme: 5, Bosa: 3, Tunjuelito: 1, y Kennedy 7 hogares afro. 
2). Para el III trimestre de 2021 (julio - septiembre), se cuenta con 211  nuevos hogares étnicos priorizados en el marco de los criterios de focalización de la SDIS (proceso liderado por la DADE), para los cuales desde el proyecto se está adelantando el proceso de identificación de la etnia a la que pertenecen. Frente a estos hogares se lleva a cabo la fase de contacto y programación de atención por parte del equipo operativo para la verificación de condiciones para ingresar al servicio "Tropa Social a Tu Hogar", en la modalidad de "Acompañamiento a los hogares de jefatura femenina pobres y hogares en riesgo de pobreza". En el proceso de verificación de condiciones se tienen en cuenta dimensiones: alimentarias, autonomía  económica, logro educativo, autocuidado y bienestar y condiciones para la participación.
3) La vinculación de hogares se realiza de manera voluntaria mediante la aceptación del ingreso al servicio social y la posterior concertación del Contrato Social Familiar, en el marco del cumplimiento de los criterios técnicos del servicio. </t>
  </si>
  <si>
    <r>
      <t xml:space="preserve">Para el IV trimestre de 2021 (octubre - diciembre), en el marco del proyecto 7768 y el servicio Tropa Social a Tu Hogar, ingresaron </t>
    </r>
    <r>
      <rPr>
        <b/>
        <sz val="10"/>
        <color rgb="FF000000"/>
        <rFont val="Arial"/>
        <family val="2"/>
      </rPr>
      <t>noventa y cuatro (94)</t>
    </r>
    <r>
      <rPr>
        <sz val="10"/>
        <color rgb="FF000000"/>
        <rFont val="Arial"/>
        <family val="2"/>
      </rPr>
      <t xml:space="preserve"> mujeres cabeza de hogar con pertenencia étnica afrodescendiente. Así, para la vigencia 2021, entre enero y diciembre en el  servicio Tropa Social a Tu Hogar, modalidad "Acompañamiento a los hogares de jefatura femenina pobres y hogares en riesgo de pobreza", se concertó un </t>
    </r>
    <r>
      <rPr>
        <b/>
        <sz val="10"/>
        <color rgb="FF000000"/>
        <rFont val="Arial"/>
        <family val="2"/>
      </rPr>
      <t xml:space="preserve">total de ciento cincuenta y seis (156) "Contratos Sociales Familiares" </t>
    </r>
    <r>
      <rPr>
        <sz val="10"/>
        <color rgb="FF000000"/>
        <rFont val="Arial"/>
        <family val="2"/>
      </rPr>
      <t xml:space="preserve">con hogares pobres de jefatura femenina con pertenencia étnica afrodescendiente, que se distribuyen de la siguiente manera por localidad:  Suba 19, Los Mártires: 2, Rafael Uribe: 19,  Ciudad Bolívar: 48, San Cristóbal: 19, Usme: 12, Kennedy:15, Bosa: 14, Tunjuelito: 3, Usaquén 2, Engativá 1, Antonio Nariño 1, y Chapinero 1 .
De igual manera, al servicio Tropa Social a tu hogar, modalidad "Redes de soporte para la reactivación de proyectos de vida de personas y sus familias en </t>
    </r>
    <r>
      <rPr>
        <b/>
        <sz val="10"/>
        <color rgb="FF000000"/>
        <rFont val="Arial"/>
        <family val="2"/>
      </rPr>
      <t>pobreza oculta", se concertaron diez (10) contratos sociales</t>
    </r>
    <r>
      <rPr>
        <sz val="10"/>
        <color rgb="FF000000"/>
        <rFont val="Arial"/>
        <family val="2"/>
      </rPr>
      <t xml:space="preserve"> familiares y recibieron una primera transferencia monetaria condicionada, la distribución por localidad es: Fontibón: (2), Kennedy: (2), Puente Aranda: (2), Usaquén: (2), Barrios Unidos: (1) y Los Mártires: (1)    .
En atención a la alerta de inseguridad alimentaria, a 51 hogares con pertenencia étnica afro se les hace entrega de dos mercados, en el transcurso de los meses de noviembre y diciembre de 2021, respectivamente. Igualmente, se realizó entrega de bono de oportunidad - Transferencia Monetaria Condicionada a siete (7) hogares de jefatura femenina con pertenencia étnica afrodescendiente.
La vinculación de hogares se realiza de manera voluntaria mediante la aceptación del ingreso al servicio social y la posterior concertación del Contrato Social Familiar, en el marco del cumplimiento de los criterios técnicos del servicio. </t>
    </r>
  </si>
  <si>
    <t>$ 33.156.680</t>
  </si>
  <si>
    <t>De conformidad con los diálogos y mesas de trabajo concertadas con la Comisión Consultiva delegada para integración social, se incorpora en las fichas técnicas de negociación para la canasta básica afro, el ajuste de la minuta (1) de conformidad con las solicitudes allegadas por parte de las consultivas a la dirección de nutrición y abastecimiento, está contratación a través de la Bolsa Mercantil de Colombia es por 9 meses Comenzando a partir del 28 de Abril del 2021 a 28 de enero del 2022. Por otra parte se realiza una reunión de manera virtual el día 22/11/2021 en aras de realizar seguimiento a la acción afirmativa donde se establece un dialogo articulado con las consultivas en lo relacionado a poder ajustar las fechas de entrega para los meses de diciembre y enero atendiendo que por festividades las familias viajan a sus territorios de origen, por lo cual este ajuste de fechas posibilitara la entrega en mayor porcentaje de los apoyos alimentarios de la modalidad canastas básicas.</t>
  </si>
  <si>
    <r>
      <t xml:space="preserve">El avance en el cumplimiento de la meta en el 3er trimestre del 2021 corresponde a las siguientes contrataciones: 
1 Profesional afro contratado a partir de la vigencia 2020 en el proyecto 7749 de la DT bajo el contrato 7304 - 2021 con fecha de inicio 01/06/21, con un plazo de 10 meses, fecha fin 31/03/22, por valor total de $45.630.000. 
2 Agentes Comunitarios: Una a través del contrato 3548 - 2021, fecha inicio 13/04/21, plazo 10 meses, valor total 16.450.000, y otro a través del contrato 4220 - 2021, valor total 16.450.000, fecha inicio 13/04/21.
</t>
    </r>
    <r>
      <rPr>
        <b/>
        <sz val="10"/>
        <color rgb="FF000000"/>
        <rFont val="Arial"/>
        <family val="2"/>
      </rPr>
      <t xml:space="preserve">NOTAS: </t>
    </r>
    <r>
      <rPr>
        <sz val="10"/>
        <color rgb="FF000000"/>
        <rFont val="Arial"/>
        <family val="2"/>
      </rPr>
      <t xml:space="preserve">1). En agosto de 2021 se realizó el último pago de 3.119.200 correspondientes al contrato 14206-2020 al profesional afro Sub ICI, que se le adeudaban del mes de mayo de 2021, una vez el contratista cumplió con los requerimientos para el pago. </t>
    </r>
  </si>
  <si>
    <t xml:space="preserve">A lo largo del tercer trimestre, la vinculación de jóvenes a estímulos de corresponsabilidad aumentó en ocho personas, para un total de 56 personas vinculadas entre enero y septiembre de 2021. 
De las 56 personas vinculadas a convenios, 30 son mujeres y 26 son hombres y hacen parte de los estímulos de corresponsabilidad, organizados en 11 diferentes convenios. </t>
  </si>
  <si>
    <t>Barreras actitudinales por parte de las personas que administran los convenios, de las entidades con las cuales se establecen, quienes toman decisiones, muchas veces basadas en sus prejuicios frente a las personas con pertenencia étnica. Una de las formas para dar solución es hacer el acompañamiento técnico frente al enfoque diferencial étnico, a dichas personas/entidades, con el fin de disminuir esas barreras actitudinales</t>
  </si>
  <si>
    <t>$ 508.830.399</t>
  </si>
  <si>
    <t>A lo largo del cuarto trimestre, la vinculación de jóvenes a estímulos de corresponsabilidad aumentó en trece personas, para un total de 61 personas vinculadas entre enero y diciembre de 2021.</t>
  </si>
  <si>
    <t>A partir de la consultoría realizada y teniendo en cuenta las características y necesidades de las poblaciones étnicas, así como la dificultad de hallar a la totalidad de la población negra y afrocolombiana dentro de la base de SISBEN IV, la entidad se encuentra realizando diferentes análisis con el fin de priorizar a la comunidad dentro de los beneficios de la nueva política tarifaria, a partir de los listados censales distritales y nacionales de está población.</t>
  </si>
  <si>
    <t>Se realiza reunión el 6 de julio entre la comunidad, los funcionarios de la Subdirección de Gestión en Vía y de la Oficina de Gestión Social, y queda el compromiso de revisar la base georrefenciada de estudiantes Secretaría de Educación. Allí se evidencia que actualmente en los proyectos Al Colegio en Bici y Ciempiés se benefician 26 niñas, niños y adolescentes de está comunidad.</t>
  </si>
  <si>
    <t xml:space="preserve">A la fecha no se ha podido tener acceso a los datos de los líderes de la comunidad, lo cual dificulta la implementación de las acciones.
Que las SDG programe una reunión con los líderes de la comunidad. </t>
  </si>
  <si>
    <t>$ 6.038.659</t>
  </si>
  <si>
    <t>TRANSMILENIO S.A. en conmemoración del Día Internacional de la Eliminación de la Discriminación Racial, promueve una cultura mundial de tolerancia, igualdad y antidiscriminación, así mismo, hace un llamamiento para que todos y cada uno de los ciudadanos de Bogotá se levanten contra los prejuicios raciales y las actitudes intolerantes, se realizó para el día domingo 21 de marzo 2021 la divulgación de piezas comunicativas por sus diferentes canales de comunicación internos y externos de la entidad y de las empresas operadoras del sistema.
Así mismo la difusión  del mensaje #TransMilenioLuchaContraEl Racismo publicado en los tableros electrónicos de las estaciones y portales de TransMilenio.
El valor registrado en el costo proyectado, es decir la suma de $6.038.659, corresponden a:
 * Un (1) mes del profesional  de Responsabilidad Social  asociado al gasto de funcionamiento de la entidad por un valor de $5,778,738. Cabe mencionar que los honorarios registrados incluyen el desarrollo de varias actividades dentro de las cuales se incluye una asociada a la campaña mencionada.  hacen parte de algunas de sus obligaciones que están ligadas a este Plan de acción.
* Un (1) día  del Profesional de Diseño asociado al gasto de funcionamiento de la entidad   por un valor de $ 259.921</t>
  </si>
  <si>
    <t>El día 27 de Julio se recibe Hoja de Vida del señor Joe Luis Hurtado, remitida por el Líder de la comunidad Ricardo Hurtado para ser tenida en cuenta dentro de los próximos espacios que disponga la Secretaría Distrital de Movilidad en las plazas laborales acordadas.</t>
  </si>
  <si>
    <t>en el trimestre la SDM no oferto los cargos acordados ya que el proceso se llevo a cabo en el primer trimestre del año y en ese momento no se recibieron las Hojas de Vida por parte de la comunidad, cuando se abran espacios laborales se le informara a la comunidad.</t>
  </si>
  <si>
    <t>se recibió un total de 3 hojas de vida para los procesos de entrevista, pruebas de cocimiento y destreza para los cargos de Guía al colegio en Bici pero ninguno de ellos cumplió con el puntaje en las pruebas de conocimiento y destreza.</t>
  </si>
  <si>
    <t xml:space="preserve">cumplimiento de los perfiles requeridos </t>
  </si>
  <si>
    <t>En el mes de septiembre se acuerda con la Terminal de Transporte la articulación de las dos entidades para realizar un video que será proyectado en el mes de octubre en las instalaciones del terminal y así se ejecute el cumplimiento de la campaña frente a la discriminación y el racismo acordada con la comunidad.</t>
  </si>
  <si>
    <t>El 16 de diciembre en las instalaciones de la Terminal de Transporte se hace presentación en las pantallas de la pieza comunicacional que tenia el mensaje “ La secretaría Distrital de Movilidad y la Terminal de Transporte S.A dicen: NO AL RACISMO Y DISCRIMINACION¨¡ES HORA DE HACER CLIC EN NUESTRA MOVILIDAD.”</t>
  </si>
  <si>
    <t>Se lleva a cabo la primera mesa interinstitucional - comunidad Negra y Afrocolombiana en donde se escuchan varios requirimientos por parte de la comunidad a las siguientes entidades: Empresa METRO- IDU- Terminal de Transporte- Transmilenio- los acuerdos son que las entidades adscritas al sector movilidad apoyaran en las campañas contra discriminacion y racismo, en temas laborales se informa que las vacantes se encuentran en las plataformas que cada entidad maneja.</t>
  </si>
  <si>
    <t>Se concluyo el cumplimiento de la accion en el tercer trimestre de 2021</t>
  </si>
  <si>
    <t>Acción finalizada por parte del IDU</t>
  </si>
  <si>
    <t>Acrcción finalizada por parte del IDU</t>
  </si>
  <si>
    <t>Con corte a 30 de septiembre de 2021, se reporta la formación de un total de 132 mujeres afrocolombianas, superando la meta de 50 mujeres para el año 2021. De las 132 mujeres, 55 de ellas se formaron en el tercer trimestre del 2021. Las mujeres afro se formaron en Derechos de las mujeres, educación Financiera, Habilidades Digitales, Habilidades socio-emocionales, Introducción a los indicadores de género y Prevención de las violencias digitales.</t>
  </si>
  <si>
    <t>No se han reportado dificultades para el avance de la meta</t>
  </si>
  <si>
    <t>Con corte a 31 de diciembre de 2021, se reporta la formación de un total de 141 mujeres afrocolombianas, superando la meta de 50 mujeres para el año 2021. En el cuarto trimestre se formaron 8 mujeres afro en Educación Financier, Habilidades Digitales, Habilidades socio-emocionales,	Informática: y Derechos de las mujeres.</t>
  </si>
  <si>
    <t>No se reportaron dificultades en el cumplimiento de la meta</t>
  </si>
  <si>
    <t xml:space="preserve">Se realizó la contratación de una mujer negra avalada por la subcomisión de mujer y género de la consultiva distrital de comunidades negras el día 21/07/2021 quien ha generado articulación para la vinculación de mujeres negras al  proceso de formación, así como ha apoyado la implementación de las acciones afirmativas concertadas entre el sector y la comunidad.  </t>
  </si>
  <si>
    <t xml:space="preserve">Se han presentado dificultades al momento de generar articulación con las consultivas, debido a sus dinámicas y disposición para realizar proceso de formación demás, justificado en que no son acciones afirmativas si no oferta institucional </t>
  </si>
  <si>
    <t xml:space="preserve">Se dío continuidad a la referentas Afro en la Dirección de Enfoque diferencial quien apoyo la implementación de las accionems afimativas entre el sector  y subcomisión de mujer y género de la consultiva diistrital de coonmunidades negras, afocolombianas, raizales y palenqueras. </t>
  </si>
  <si>
    <t>Desde las Subsecretaria de Politicas de Igualdad se realizó la contruccion del conceptos transversalización: programas ruta de empleo y empleo jóven, incorporando el Enfoque Diferencial y género en el marco del cumplimiento de está Accion Afirmativa.</t>
  </si>
  <si>
    <t>Se dío continuidad a las gestora indígena encargada del tema étnico desde la estrategia de emprendimiento y empleabilidad quien gestora avanzó en la busqeda de información y proyección de borrador del documento</t>
  </si>
  <si>
    <t>La gestora indígena manifiesta dificultades durante la búsqueda de información. La solución propuesta es en articulación con la Dirección de Enfoque Diferencial solicitar ayuda y apoyo con información, a la  referenta de la etnía Afro</t>
  </si>
  <si>
    <t xml:space="preserve">Durante el trimestre se desarrollaron 5 reuniones de asistencia técnica con el fin de incorporar el enfoque diferencial en la ruta de empleabilidad que maneja el sector, para lo cual se generó articulación con los funcionarios que tiene relación directa con este grupo poblacional para identificar las necesidades y las barreras de acceso a las que se pueden enfrentar las mujeres al momento de acceder a su oferta. </t>
  </si>
  <si>
    <t xml:space="preserve">Para el cuarto trimeste se continuó  genereando articulación con el sector  Desarrollo Economico, con el objetivo  de incorporarel enfoque diferencial en la ruta de empleabilidad, se realizarón sesiones para la revición de la caaja de herremientas que tienen como sector e incorporar el enfoque diferencial, se sensibilizó a los funcionarios sobre aspectos a tener en cuenta ala momento de interactuar con mujeres negras Afrocolombianas raizales y palenqueras. </t>
  </si>
  <si>
    <t>Durante este trimestre se realizó la contrucción de una metodologia y se genero articulación entre enfoque diferencial y la Subsecretaría de Politicas de Igualdad que permita la implementación de los cursos contando con el acompañamiento desde la Dirección de Enfoque Diferencial .</t>
  </si>
  <si>
    <t xml:space="preserve">Las consejeras de la comisión de mujer y género pidieron que se diseñara un curso específico para las mujeres afro, que contenga sus particularidades. Esta petición implica retrasos, puesto que reinicia la etapa de alistamiento institucional. Se están generando las articulaciones necesarias para el diseño del curso. </t>
  </si>
  <si>
    <t xml:space="preserve">    Para el mes de noviembre se llevó a cabo de  nuevo reunión con referentas étnicas de la Dirección de Enfoque Diferencial y las gestoras del equipo Territorial y la gestora indígena de la Estrategia de Emprendimiento y Empleabilidad; en dicha reunión se llegó al acuerdo que para el año 2021 únicamente tomarían el curso de Educación Financiera mujeres indígenas y afro.                                   Desde el 8 al 14  de diciembre el equipo territorial realizó convocatoria telefónica a mujeres afro a listado de mujeres, suministrado por la líder de la Dirección de Enfoque Diferencial.  El curso se realizó durante todo el mes de diciembre. El total de mujeres afro inscritas fue de 9. El total de mujeres que han culminado el curso son 4.   </t>
  </si>
  <si>
    <t xml:space="preserve">La gestora indígena del equipo territorial realizó llamadas de seguimiento a las mujeres afro inscritas en el curso de habilidades financieras, aquí se pudo identificar que del total de las 9 mujeres inscritas 5 no han culminado el curso. La razón es porque durante el mes de diciembre viajaron de regreso a sus territorios y no contaban ni con el tiempo ni con el acceso a internet para poder realizar este curso y, en otros casos manifestaron estar realizando otros cursos. La gestora indígena del equipo territorial vía llamada telefónica ánima a las mujeres a terminar el curso para recibir el certificado y les manifiesta culminarlo en un periodo de 2 semanas (finales de enero y primera semana de febrero). Se realizará llamadas de seguimiento para verificación. </t>
  </si>
  <si>
    <t>Ante las dificultades en la contratación de María Alejandra Piñeros (detalladas en la columna siguiente) el 25 de agosto se inició un nuevo trámite de selección de 05 precandidatas a través de la plataforma “Talento No Palanca”. Posterior a ello, el 30 de agosto se validaron los requisitos exigidos para el contrato, encontrando que 4 de ellas cumplían los requisitos, solicitando así los documentos y citando a entrevista el 01 de septiembre. 
El día 01 de septiembre se realizaron las entrevistas a Ibeth Carmen Palacios Agudelo y Dayra Juliana Lozano Díaz, ya que fueron las únicas interesadas en la oferta contractual. Como resultado de la entrevista se seleccionó a Ibeth Palacios y el 02 de septiembre se le informó que había sido elegida solicitando los documentos para dar inicio al proceso de contratación el cual se encuentra en curso. La firma del contrato está estimada para el 06 de octubre. </t>
  </si>
  <si>
    <t>El proceso de contratación adelantado en el segundo trimestre del año presentó dificultades lo cual retrasó el cumplimiento de la acción. Al respecto vale señalar que si bien Alejandra Piñeros (la mujer afro seleccionada) remitió sus documentos el 12 de junio, la SDMujer le solicitó ajustes el 16 de junio. Sin embargo, al no recibir respuesta dicha solicitud se reiteró en las fechas 18, 20, 29 y 30 de junio; 6, 12, 15, 16, 19, 21, 22, 23, 26, 27 y 29 de julio sin obtener respuesta. Dada está situación el día 27 de agosto se le notificó a María Alejandra Piñeros por correo electrónico la terminación del proceso, una vez se validó con la Dirección de Enfoque Diferencial la ruta de un nuevo proceso de selección.
Como alternativa de solución se inició otro proceso de contratación, donde se eligió a la profesional Ibeth Palacios, frente al cual no se han presentado dificultades, considerando que los tiempos de los procesos de contratación toman entre 1 y 2 meses una vez elegida la persona a contratar.
Teniendo en cuenta que la acción establece una duración de 6 meses de contrato previsto para la referente, se han dispuesto los recursos correspondientes en la vigencia 2022 por 4 meses con el fin de dar cabal cumplimiento a la misma.</t>
  </si>
  <si>
    <t> $             8.983.333</t>
  </si>
  <si>
    <t>Se realizó la contratación de Ibeth Carmen Palacios Agudelo iniciando labores el día 14 de octubre con la firma de la respectiva acta de inicio. El objeto del contrato es “Prestar servicios para apoyar la implementación e incorporación del enfoque étnico en el Programa de Relevos Domiciliarios de Cuidado del Sistema Distrital de Cuidado”
Dentro de sus obligaciones se encuentran:
-Apoyar el proceso de incorporación del enfoque diferencial asegurando la prestación de los servicios del Programa de Relevos Domiciliarios de Cuidado en el marco del Sistema Distrital de Cuidado de grupos históricamente discriminados. 
-Apoyar la interlocución con los grupos étnicos, desarrollando espacios de encuentro y diálogo con estos grupos para garantizar la implementación del enfoque diferencial en la implementación del Programa de Relevos Domiciliarios de Cuidado en el marco del Sistema Distrital de Cuidado. 
-Participar en las reuniones intersectoriales e internas necesarias para la definición e implementación del Programa de Relevos Domiciliarios de Cuidado en el marco del Sistema Distrital de Cuidado. 
Adicionalmente, el día 10 de noviembre culminó el curso virtual de formación complementaria “Herramientas para las cuidadoras en el reconocimiento de su trabajo de cuidado” como parte del cumplimiento de la acción afirmativa. </t>
  </si>
  <si>
    <t>Durante el trimestre no se presentaron dificultades adicionales para realizar la contratación de la mujer afrocolombiana.
Teniendo en cuenta que la acción establece una duración de 6 meses de contrato previsto para la referente, se han dispuesto los recursos correspondientes en la vigencia 2022 por 4 meses con el fin de dar cabal cumplimiento a la misma.</t>
  </si>
  <si>
    <t> $                4.300.800 </t>
  </si>
  <si>
    <t>La acción afirmativa se cumplió en su totalidad en el primer trimestre de la vigencia.
En reunión del 12 de julio con la comunidad, se socializó el documento de caracterización y se respondieron inquietudes sobre la metodología utilizada para su elaboración.</t>
  </si>
  <si>
    <t>No aplica.</t>
  </si>
  <si>
    <t>La acción afirmativa se cumplió en su totalidad en el primer trimestre de la vigencia.</t>
  </si>
  <si>
    <t> $                6.862.500 </t>
  </si>
  <si>
    <t>Se cuenta con una ruta actualizada de servicios para mujeres cuidadoras afrocolombianas donde se priorizaron espacios respiro de actividad física y recorridos turísticos por la ciudad. Para esto, los días 02 y 06 de julio se realizó articulación con el Instituto Distrital de Recreación y Deporte - IDRD y el Instituto Distrital de Turismo respectivamente -IDT. Con el IDRD se gestionaron espacios de actividad física con enfoque diferencial afro en donde las sesiones contarán con música afrocaribeña, y con el IDT se acordó incorporar dentro de las narrativas de la guía turística relatos y experiencias de la población afro.
El 12 de julio se realizaron 2 reuniones: 
-Con las consultivas Afro Distritales con el fin de articular la convocatoria de espacios respiro, sin embargo no fue posible dado que la reunión se enfocó finalmente en dar respuesta a diversas inquietudes de las consultivas afro sobre las acciones afirmativas pactadas, solicitando una reunión con la Secretaria de la Mujer Diana Rodríguez para revisar las acciones. 
-Con la consultiva local de Usme para presentar la Estrategia de Cuidado a Cuidadoras y la ruta de espacios respiro así:
Actividad física: danza, a partir de agosto
Recorridos turísticos: recorridos ancestrales a partir de agosto
2021: 10 espacios (para 5 meses)
2022: 20 espacios (para 10 meses)
2023: 20 espacios (para 10 meses)
2024: 10 espacios (para 5 meses)
En la reunión la comunidad expresa inconformidad con las acciones presentadas y solicitan una respuesta oficial ante la inquietud de tener apoyos económicos para emprendimientos, los cuales sí consideran acciones afirmativas, respuesta que fue remitida a la consultiva el 6 de septiembre.
El 18 de agosto se realizó reunión con la gerencia de etnias del IDPAC para presentar la ruta de espacios respiro  y articular esfuerzos para realizar la convocatoria. En está reunión las personas representantes de la comunidad Afro aprobaron la ruta de servicios y confirmaron su apoyo para la convocatoria.
El 3 de septiembre se realizó reunión con la organización Afro Fuscipac de la localidad de Usme en donde se presentó la ruta de espacios respiro la cual fue aprobada, confirmando también el apoyo para la convocatoria de la comunidad.
El 15 de septiembre se llevó a cabo reunión con las consultivas distritales Afro en donde se presentó la ruta actualizada de espacios respiro así: Actividad física, Recorridos turísticos, Escuela de la bici, y Yoga. Allí se logró la articulación para realizar convocatoria a 1 servicio de recorrido turístico en la localidad de Usme programado para implementarse en el mes de noviembre según el cronograma dispuesto por el IDT. 
Adicionalmente, se está gestionando con líderes y lideresas afro de Ciudad Bolívar, Bosa y Engativá para realizar convocatoria a espacios respiro en estas localidades.
Finalmente, el 23 y 28 de septiembre se logró avanzar con la implementación de 2 espacios respiro de actividad física natación en la localidad de Usme con 10 atenciones de cuidadoras afro.</t>
  </si>
  <si>
    <t>El inicio de la implementación del plan operativo de espacios respiro se vio afectado principalmente a que en julio no fue posible lograr un acuerdo con las consultivas afro para la convocatoria. Esto dado que las consultivas manifestaron inconformidad respecto a las acciones afirmativas y solicitaron la revisión de estas con la Secretaria Distrital de la Mujer Diana Rodríguez Franco. En atención a lo solicitado por las consultivas, se llevó a cabo una reunión con la participación de la Secretaria el día 29 de julio en donde se concluyó que las acciones no deben ser retiradas ya que hicieron parte de un proceso de concertación y deben dársele cumplimiento teniendo en cuenta el enfoque diferencial y la autonomía de las mujeres negras afrodescendientes.
Así mismo, durante el mes de agosto a nivel interno se presentó el proceso de cesión de contrato de la referenta Orly Moreno a la referenta Claudia Gonzalez lo que retrasó las gestiones para el apoyo a la convocatoria por parte de las consultivas afro, quienes aprobaron la ruta de servicios actualizada y decidieron su apoyo a la convocatoria en reunión del 15 de septiembre.</t>
  </si>
  <si>
    <t> $             9.607.500 </t>
  </si>
  <si>
    <t>Durante el periodo se ha logrado avanzar en la implementación de 18 espacios respiro con un total de 78 atenciones a cuidadoras afrocolombianas así:
-Los días 05, 07, 12, 14, 19, 21, 26 y 28 de octubre y 04, 05, 10, 17, 19, 24 y 26 de noviembre se realizó la implementación de un total de 15 espacios respiro de natación en la Manzana del Cuidado de Usme con un total de 50 atenciones a mujeres afrocolombianas.
-El 12 de noviembre se implementó 01 espacio respiro de habilidades socioemocionales en articulación con la Dirección de Enfoque Diferencial de la Secretaría Distrital de la Mujer y la Organización de Estados Iberoamericanos para la Educación, la Ciencia y la Cultura, con un total de 07 atenciones a mujeres afrocolombianas.
-El 25 de noviembre y el 13 de diciembre se implementaron 02 espacios respiro de recorrido turístico en articulación con Instituto Distrital de Turismo, en el Jardín Botánico y en el Humedal Santa María del Lago con un total de 21 atenciones.
Adicionalmente se realizaron las siguientes gestiones:
-El 20 de octubre se realizó reunión con el IDT en donde se presentó por parte de la SDMujer las propuestas realizadas por las mujeres afro para incluir el enfoque diferencial dentro de los recorridos turísticos pendientes por realizarse, así: a) incorporar un espacio para realizar juegos tradicionales de la comunidad afro; b) incluir  narrativas  que  reflejen  espacios  turísticos  y  culturales  de  la  población negra/afrocolombiana en Bogotá; c) contratar el servicio de alimentos brindado dentro del recorrido, con mujeres afrocolombianas; d) realizar una reunión previa al recorrido turístico donde se pueda articular de manera conjunta entre la referenta de la SDMujer y el IDT el cronograma o las actividades a realizar dentro del recorrido turístico. Revisada la propuesta, el IDT acordó incluir en los recorridos turísticos el espacio de juegos ancestrales dinamizado por la referenta afro de la SDMujer Claudia González. De las demás opciones, informó que se incorporará material audiovisual y narrativas que reflejen espacios turísticos y culturales de la población negra/afrocolombiana en Bogotá para el año 2022.
-El 06 y 25 de octubre y el 10 de noviembre se realizaron 03 espacios de charlas virtuales de “Apropiación de ciudad” del IDT con la participación de 10, 05 y 05 mujeres afro respectivamente, como prerrequisito de los recorridos turísticos, dos de los cuales ya se implementaron (25 de noviembre y 13 de diciembre) y uno fue cancelado por las consultivas afro (estaba programado para el 7 de diciembre).
-El 16 de noviembre se realizó reunión de articulación con la Dirección de Enfoque Diferencial de la SDMujer en donde se presentaron los módulos de la estrategia de cuidado menstrual y se definió la metodología para realizar la convocatoria del servicio con enfoque étnico afro. Posteriormente, el 1 de diciembre, se definió que el servicio será implementado a partir del año 2022 dado que no se cuenta con agenda disponible en el fin de año por parte de las comunidades afro.
-El 22 de noviembre fue confirmado por parte de la Secretaría Distrital de Salud la viabilidad de incluir dentro de los servicios del Sistema Distrital de Cuidado, un espacio respiro con enfoque étnico afro denominado “Kilombo” (centros de medicina ancestral) el cual se presta actualmente por está entidad. </t>
  </si>
  <si>
    <t>El día 19 de noviembre se estableció contacto con el referente del IDRD de la localidad de Engativá solicitando apoyo para la implementación de un espacio respiro de actividad física, yoga o baile en la Casa de Igualdad de Oportunidades de dicha localidad para el miércoles 24 de noviembre, atendiendo a una solicitud de las mujeres afro. Sin embargo, el referente informó que la UPZ donde está ubicada la casa de igualdad no está priorizada en el plan de trabajo de la entidad para 2021 y por tanto no era posible la implementación de la actividad. En ese sentido se presenta una dificultad relacionada con la programación o tiempos disponibles de las entidades para atender a solicitudes que no se han incluido previamente.
Adicionalmente, durante la implementación del primer recorrido turístico (25 de noviembre) surgieron inconformidades por parte de la comunidad afro las cuales fueron socializadas en una reunión con el IDT el día 29 de noviembre. Las lideresas consultivas de la localidad de Usme, Rosa Murillo y Celia Perlaza, propusieron incluir en el menú que se brinda durante el recorrido, alimentos tradicionales del pacifico o el caribe incluyendo así el enfoque diferencial; además, solicitaron al IDT dar a conocer previo a los recorridos, la alimentación que se va a ofrecer durante el mismo. Dado que por parte del IDT se encuentra en revisión y análisis de viabilidad de las propuestas realizadas por la comunidad para participar de este espacio respiro, las lideresas solicitaron la cancelación del espacio teniendo en cuenta que la siguiente salida estaba programada para el 07 de diciembre y la comunidad no cuenta con más tiempo para reprogramar.
También, el 13 de diciembre la lideresa de la consultiva distrital de Usme solicitó la cancelación del espacio respiro de natación programado para el 14 de diciembre por motivo de participación en una feria de emprendimiento.</t>
  </si>
  <si>
    <t> 3.572.500 </t>
  </si>
  <si>
    <t>El 16 de julio se llevó a cabo el primer Comité Operativo con el SENA, donde se dio inicio formalmente al Convenio Interadministrativo 8502-DC-012-2021. Con este convenio se formalizó la solicitud del proceso de evaluación certificación, con el cual se pueden homologar los saberes de cuidado de las empleadas domésticas afrocolombianas. 
En reunión del 15 de septiembre se presentó la oferta disponible para la certificación y homologación de saberes, donde los requisitos que dispone el SENA para acceder a este servicio son: mínimo noveno grado de bachillerato, fotocopia del documento de identidad y una constancia laboral que valide la experiencia que lleva en el trabajo de cuidado realizado. Sin embargo, las consultivas manifestaron que las empleadas domésticas no cuentan con ese nivel educativo, por lo cual no es viable convocarlas de esa manera. En este espacio, se solicitó que se elevara la consulta al SENA de flexibilizar este requisito educativo para que las mujeres pudieran acceder al programa. Esta consulta se realizará en el Segundo Comité Operativo con el SENA el 22 de octubre, para establecer el alcance de está acción afirmativa y las posibilidades de su ejecución, ya que el SENA es la única institución avalada para hacer está homologación.</t>
  </si>
  <si>
    <t>La convocatoria para iniciar procesos de certificación de saberes se encuentra en espera debido a que las consutivas afro manifiestan que las mujeres afro empleadas domésticas no cumplen con el requisito educativo (noveno grado de secundaria) y por tanto no es viable convocarlas, solicitando elevar una consulta al SENA con el propósito de conocer si es posible flexibilizar el requisito de acceso. En este sentido, la Secretaría Distrital de la Mujer realizará la consulta en el mes de octubre. Adicionalmente con miras a brindar posibilidades para lograr cumplir el requisito educativo, se han tenido conversaciones con la Dirección de Enfoque Diferencial de la entidad para iniciar con procesos de validación del bachillerato o culminación de estudios con metodologías flexibles; sin embargo, está posibilidad estaría disponible solo para el 2022.</t>
  </si>
  <si>
    <t> $             3.817.500 </t>
  </si>
  <si>
    <t>Durante el periodo, se diseñaron piezas comunicativas con enfoque diferencial sobre el proceso de certificación de saberes para dar a conocer la oferta y ampliar la convocatoria por medios electrónicos. En este sentido, el 06 de octubre la referenta afro Claudia González envió por grupos de WhatsApp de cuidadoras afro y a través de sus redes sociales las piezas comunicativas sobre el proceso invitando a las mujeres a participar. Sin embargo, a la fecha no se cuenta con inscripciones.
Adicionalmente, el día 10 de noviembre se estableció contacto vía telefónica y por WhatsApp con la lideresa sindical Claribed Palacios de la Unión de Trabajadoras Afrocolombianas del Servicio Doméstico - UTRASD; se le informó sobre el proceso de certificación de saberes para empleadas domésticas afrocolombianas, se enviaron las piezas comunicativas y se explicaron las 3 normas que actualmente se certifican en alianza con el SENA. Sin embargo, a la fecha no se cuenta con inscripciones por parte de trabajadoras domésticas pertenecientes a está organización. 
Por otra parte, de acuerdo con los compromisos establecidos en el trimestre anterior con las consultivas afro sobre realizar consulta al SENA para la flexibilización del requisito de contar con noveno grado de bachillerato para acceder a los procesos de certificación de saberes, la SDMujer realizó dicha consulta en el Segundo Comité Operativo con el SENA el 29 de octubre. La respuesta por parte del SENA fue remitida el 08 de noviembre en donde informa que no se requiere como requisito de inscripción para la norma "Atender necesidades de acompañamiento según preferencias espirituales y emocionales", el noveno grado de estudio o cualquier otro grado de formación. El 10 de diciembre se envió correo a la Dirección de Enfoque Diferencial solicitando reunión con las Consultivas DIstritales Afro con el propósito de socializar la respuesta del SENA frente a los requisitos para la cerfificación de saberes y revisar la convocatoria para la vigencia 2022. La Dirección de Enfoque Diferencial remitió solicitud de reunión a las consultivas afro el mismo día; a la fecha se encuentra a la espera de respuesta.</t>
  </si>
  <si>
    <t>La convocatoria para iniciar procesos de certificación de saberes se encuentra abierta y en proceso de divulgación desde el 4 de octubre, sin embargo aún no se cuenta con inscripción de mujeres afrocolombianas.
Se continuará realizando acercamientos con la Unión de Trabajadoras Afrocolombianas del Servicio Doméstico - UTRASD para lograr la inscripción de empleadas domésticas afro a los procesos de homologación de saberes.
Adicionalmente, el 1 de diciembre el SENA infomó que solo se atenderán los grupos que se encuentran en ejecución debido a que los instructores tienen contrato hasta el día 17 de diciembre de 2021, por tanto se retomarán los procesos de convocatoria a partir del año 2022.</t>
  </si>
  <si>
    <t xml:space="preserve">Para el trimestres la SDMujer avanzó en procesos de pago,acompañamiento y preparación para presentación de pruebas saber a 20 mujeres negras/afrocolombianas </t>
  </si>
  <si>
    <t xml:space="preserve">Para el cuarto trimestre y teneiendo en cuenta que el avance se reporta de manera acumulativa, se da cumplimiento a la acción toda vez que la secretaria contaba con 40 cupos exclusivos para mujeres negras afrocolombianas. Sin embargo pese a la convocatoria, solo se logro la participación de 21 mujeresnegras/afrocolombianas. </t>
  </si>
  <si>
    <t xml:space="preserve">Para el trimestre se avanza en proceso de implementación semilleros para el  empoderamiento y educación para el liderazgo de 50 niñas,  Negras/Afrocolombianas en los rangos de edad de 6 a 9  y 10 a 13 años, para la implementación de los espacios los cuales han sido pensados  a través del intercambio de saberes ancestrales, se realizo contratación de 2 sabedoras y una técnica con pertenencia étnica negra/afrocolombiana   que contarán con materiales e  insumos. De acuerdo a lo anterior se establecio que las sesiones de los semilleros de realizaran de forma presencial con niñas de las localidades de Ciudad Bolívar y Usme </t>
  </si>
  <si>
    <t xml:space="preserve"> Posterior a proceso de dialogo con la subcomisión de mujer y género de la comisión consultiva de comunidades negras,afrocolombianas, raizales y palenquerads, se desarrollaron durante los meses de octubre, noviembre y diciembre 7 sesiones de semilleros de empoderamientoa niñas negras afrocolombianas en las localidades de Usme y Ciudad Bolívar, en los cuales en convenio con la OEI se construyeron metodologias diferenciales para el desarrollo de los mismos  y se conto con talento humano conpertenencia  étnica para cada espacio. </t>
  </si>
  <si>
    <t>Se construyó propuesta metodológica que fue presentada a las mujeres afro, el 8 de septiembre, en relación con la sensibilización a mujeres negras/afrocolombianas.</t>
  </si>
  <si>
    <t xml:space="preserve">Las mujeres no estuvieron de acuerdo solicitando un espacio con la comision de la verdad con el fin de ser escuchadas. 
Se adquirió el  compromiso de hacer la gestión sin garantizar que la entidad responda a la petición realizada por las mujeres dado a la cantidad de trabajo  de la Comisión, sin embargo se hizo la solicitud a la entidad que revisará agenda para la realizaciòn </t>
  </si>
  <si>
    <t xml:space="preserve">Se mantiene el reporte del trimestre III se presentó la propuesta metodológica para los procesos de sensibilización y las mujeres dijeron no estar de acuerdo con la  acción concertada </t>
  </si>
  <si>
    <t>Es importante precisar y renovar los acuerdos, pues las mujeres de la Consultiva insisten en que no pudieron haber concertado está acción, por cuanto no quieren más procesos de sensibilizaciòn</t>
  </si>
  <si>
    <t xml:space="preserve">En la reunión del 8 de septiembe no se llegó a ningún acuerdo porque no sienten que el modelo contemple el enfoque diferencial. Se hizo claridad que el instrumento de caracterización se diseñó de manera colectiva con aportes de la Dirección de Enfoque Diferencial, entre otros, con el fin de garantizar la inclusión del mismo y que este contribuyera a las acciones afirmativas dirigidas a la población afro y otras étnias que también participan. </t>
  </si>
  <si>
    <t>Frente al desacuerdo sobre el modelo de fortalecimiento, por no evidenciar la inclusión del enfoque diferencial de las mujeres negras y afro, el 22 de septiembre, en una nueva reunion se refrenda la presentación del modelo explicando que si bien el modelo es general, es en el proceso metodológico donde se evidencia la inclusión del enfoque. También se explica que la caracterización es el punto de partida para culquier intervención y en ese sentido, se acuerda realizar las caracterizaciones de las 7 organizaciones a las cuáles  la consultiva pertenece y se hará una propuesta metodológica de trabajó de fortalecimiento, para que pueda ser aprobada por las mujeres. Las mujeres informarán una fecha para realizar el ejercicio de caracterización colectivo.</t>
  </si>
  <si>
    <t xml:space="preserve">Se lograron realizar las caracterizaciones de las organizaciones que hacen parte del grupo de mujeres afro y negras. El 27 de octubre se identificaron 6 organizaciones, a saber: 
	Fundación Mujer y Género Afrodescendiente El Borojo – Nodo Engativá 
	Fundación Mujer y Género Afrodescendiente El Borojo – Nodo Usme
	Corporación para el desarrollo afrocolombiano Coprodepa - Fontibón
	Fundación Centro de Estudios e Investigación Sociocultural Pacífico Fucispac - Usme
	Asociación Multiétnica para la Mujer Colombiana Asmucol – Los Mártires
	Fundación Colombianos Construyendo Caminos - Kennedy
Se proyecta hacer la devolución de los resultados de la caracerizacion (29/12/2021), en la que las mujeres solicitan se fortalezcan más organizaciones y no lasl cuatro pactadas </t>
  </si>
  <si>
    <t xml:space="preserve">Los tiempos de las mujeres y de las entidades, que han generado una sobrecarga en ellas, en tanto muchas de las acciones afirmativas distritales terminaron siendo ejecutadas durante el último trimestre del año, lo que impide tener un cronograma más flexible y continuo para darle cumplimiento a las acciones. 
Como alternativa de solución, el equipo se ha ajustado a los tiempos y modalidades de trabajo (presenciales y/o virutales). Además, teniendo en cuenta  que no se ejecutaron los recursos de fortalecimiento, la Dirección de Territorialización de Derechos, ha contemplado sumar los recursos al convenio que està firmado para realizar el procesos en el 2022. Las consultivas manifiestan no estar de acuerdo con fortalecer sólo cuatro organizaciones, porque hay más, sin embargo, eso fue lo pactado en la concertación. </t>
  </si>
  <si>
    <t xml:space="preserve">Para el trimestre se avanzó en proceso de identificación de mujeres referenciadas por la Subcomisión de mujer y género de la Comisión consultiva de comunidades negras y recolección de insumos por medio de entrevistas para la construcción de cartilla que resaltara  el trabajo territorial y liderazgo de las mujeres negras-afrocolombianas en las localidades de Bogotá, aportando a escenarios de representación que fortalezcan modelos de liderazgo positivos para las nuevas generaciones. </t>
  </si>
  <si>
    <t xml:space="preserve">Se han presentado dificultades en proceso de recolección de información de insumos,  relacionados con las agendas de las mujeres y con el talento humano disponible para la construcción de la cartilla. </t>
  </si>
  <si>
    <t>Se elaboro 1 cartilla que resalta  el trabajo territorial y liderazgo de 23  mujeres negras-afrocolombianas en las localidades de Bogotá,  dicho documento se entrego para el iv trimestre de 2021 y será impreso en colaboración IDPAC</t>
  </si>
  <si>
    <t xml:space="preserve">Para el trimestre se avanzó en construcción conjunta de propuesta para la Conmemoración del día de la mujer afrolatina,afrocaribeña y de la diáspora entre la subcomisión de mujer y género de la consultiva distrital de comunidades negras y la SDMujer los elementos de la misma se han movilizado a partir de proceso de articulación interistitucional el cual se verá implementado en el evendo de conmemoración que se desarrollara el 20 de noviembre del año 2021 y en el cual se reconoceran las luchas, revindicaciones y procesos de las mujeres negras/afrocolombianas residentes en el distrito capital. </t>
  </si>
  <si>
    <t>Se desarrollo evento de conmemoración del Día de la Mujer Afrolatina Afrocaribeña y de la Díáspora, el cual  tuvo lugar el 20 de noviembre del año en curso, con la participación de 68 mujeres en el evento.</t>
  </si>
  <si>
    <t xml:space="preserve">Para el trimestre se  avanza en la  gestión solicitando a la Subdirección de Asuntos étnicos SAE, espacio de articulación en el que se pueda generar un dialogo para en el que se aborde  la importancia de que se reconozca vía decreto la conmemoración e institucionalización del día de ña mujer Afrolatina, Afrocaribeña y de la Diáspora, lo anterior para seguir avanzando en los procesos de reconocimiento de derechos, empoderamiento de las mujeres y reducción de brechas de desigualdad para las mujeres negras/afrocolombianas.  </t>
  </si>
  <si>
    <t xml:space="preserve">Se realizo solicitud formal mediante oficio a la Subdirección de Asuntos étnicos, para avanzar en la articulación que haga posible  el   que se  reconozca vía decreto la institucionacionalización del Día Distrital de las Mujeres Negras/ Afrocolombianas a través de Decreto, con recursos propios para su conmemoración  </t>
  </si>
  <si>
    <t>No se ha logrado concertar espacio de articulación con la subdirección de asuntos étnicos, pese a que la SDMujer a realizado solicitud formal del espacio.</t>
  </si>
  <si>
    <t xml:space="preserve">Para el 2021 en el marco de la conmemoración del 21 de mayo Día nacional de la afrocolombianidad se realizó una pieza comunicativa conmemorando el día de las Mujeres negras/afrocolombiana, en cumplimiento de la norma del Dia Nacional de la afrocolombianidad. </t>
  </si>
  <si>
    <t xml:space="preserve">Se dío cumplimiento a la meta durante el  segundo  trimestre </t>
  </si>
  <si>
    <t>Se acordó con las consejeras consultivas el desarrollo de un panel con 5 momentos que aborden las violencias contra las mujeres negras/afrocolombianas. Se cuenta con un primer borrador con la propuesta del evento y la asignación presupuestal. Una vez aprobado por la subcomisión de mujer y género de la comisión consultiva de comunidades negras, afrocolombianas, raizales y palenqueras, se procederá a la ejecución en el marco del 25N.</t>
  </si>
  <si>
    <t>De acuerdo a lo concertado y requerido por parte de la Subcomisión de mujer y género, se llevó a cabo el evento de conmemoración el día 30 de noviembre de 2 a 4 de la tarde en las instalaciones de la Universidad del Rosario. 
Se contó con la participación de un panel de expertas, una sabedora, una tamborada, refrigerios y la transmisión virtual.</t>
  </si>
  <si>
    <t>Para el trimestre se avanzó en proceso de articulación con la Secretaría Distrital de Salud para llegar acuerdos con relación a la implementación de la acción. Sin embargo, desde el sector se ha manifestado que la estrategia mujer es salud en su estructura incluye lo relacionado con el enfoque diferencial y de género y de acuerdo a ello no ven viable el generar otro documento en el que se retome dicho tema, además de ello señalan que en lo especifico para temas de mujeres negras/afrocolombianas y sus necesidades dicha acción requeriría una caracterización; y esto último no es posible de realizar.  En concordancia con lo anterior se llegó al acuerdo entre los sectores, que por parte de la SDMujer se revisara el documento y adicionalmente se gestionara un espacio de encuentro entre las dos entidades y la subcomisión de mujer y género de la Comisión Consultiva de Comunidades Negras para realizar la socialización del mismo, esto con objetivo de que  las consultivas puedan evidenciar que el documento recoge el enfoque de género y diferencial. Y a partir de ello puntualicen que se espera específicamente de dicha acción.</t>
  </si>
  <si>
    <t xml:space="preserve">El sector salud manifiesta lo inviable de dar cumplimiento a la acción tal como está estructurada, apelando a que dicha estrategia ya incluye el enfoque de género y diferencial en este sentido  no es posible cumplir con la especificidad para mujeres negras/afroclombianas ya que dicho proceso requeriría una caracterización de las necesidades de las  mismas.
De acuerdo a lo anterior se plantea un escenario de articulación con la subcomisión de mujer y género de la comisión consultiva de comunidades negras, la Secretaria Distrital de Salud y la SDMujer en la que se socialice la estrategía y las consultivas puedan señalar de forma más especifica que esperan del proceso de ejecución de dicha acción.  </t>
  </si>
  <si>
    <t xml:space="preserve">Desde la Dirección de Enfoque Diferencial se realizo  articulación con la Secretaría de Salud para establecer acciones que permitan  la incorporación del enfoque diferencial en los proyectos que impulsa la Secretaría de Salud. Esta acción requiere de la coordinación y de la SDS, sin embargo el sector refiere que el documento relacionado con la estrategia ya incluyer el enfoque diferencial. </t>
  </si>
  <si>
    <t xml:space="preserve">No se logra avanzar de manera concreta en la acción ya que el sector salud, manifesto en espacio de articulación desarrollado durante el tecer trimestre que la estrategia en mensón ya tiene incluido el enfoque diferencial. </t>
  </si>
  <si>
    <t> $              22.000.000 </t>
  </si>
  <si>
    <t>La acción afirmativa se cumplió en el segundo trimestre de la vigencia con la contratación de Orly Moreno quien firmó contrato el 14 de mayo en SECOP II e inició ejecución el 19 de mayo. Sin embargo, el 21 de julio solicitó la cesión de su contrato, aludiendo a razones personales que impedían continuar con sus obligaciones. Una vez recibidas las hojas de vida por la Dirección de Enfoque Diferencial, el 27 de julio se solicitaron documentos a las candidatas preseleccionadas, así el 2 de agosto se llevó a cabo la entrevista grupal, donde quedó seleccionada Claudia González Perlaza. El día 19 de agosto inició Claudia González con las obligaciones que venía realizando Orly Moreno. 
A la fecha la referenta ha realizado gestiones de convocatoria con las lideresas afro de la localidad de Usme y ha gestionado la implementación de 2 espacios respiro de Natación en este territorio. Así mismo, adelantó la actualización de la ruta de servicios respiro para mujeres afro y gestiones de convocatoria con las consultivas afro Distritales.</t>
  </si>
  <si>
    <t> $           37.000.000 </t>
  </si>
  <si>
    <t>La acción afirmativa se cumplió en el segundo trimestre de la vigencia con la contratación de Orly Moreno quien el 21 de julio solicitó la cesión de su contrato. El día 19 de agosto inició Claudia González con las obligaciones que venía realizando Orly Moreno. 
A la fecha la referenta ha realizado gestiones de convocatoria con las lideresas afro de la localidad de Usme, Ciudad Bolívar y Engativá. Ha gestionado la implementación de 17 espacios respiro entre natación, recorridos turísticos y habilidades socioemocionales. Así mismo, elaboró 02 documentos con recomendaciones sobre cómo incluir enfoque diferencial afro en el servicio de recorrido turístico y avanzó en la propuesta para que se incluyera el servicio de “Kilombo” de la Secretaría Distrital de Salud dentro de los servicios del SIDICU.
Adicionalmente ha implementado talleres de cambio cultural con 53 personas afrocolombianas y negras y apoyó el diseño de los contenidos de una libreta pedagógica para entregar en los talleres con mujeres afrocolombianas y negras. </t>
  </si>
  <si>
    <t> $              23.166.667 </t>
  </si>
  <si>
    <t>La acción afirmativa se cumplió en el segundo trimestre con la contratación de Ivet Olaya quien durante el tercer trimestre en cumplimiento de sus obligaciones, ha aportado en la creación de contenidos de los talleres "Cuidamos a las que nos cuidan" y en el diseño de la libreta pedagógica para mujeres negras y afrocolombianas que se entregará en estos talleres. Así mismo, se han implementado talleres de cambio cultural en las localidades de Chapinero, Tunjuelito, Usaquén y Kennedy.</t>
  </si>
  <si>
    <t> $           38.166.667 </t>
  </si>
  <si>
    <t>La acción afirmativa se cumplió en el segundo trimestre con la contratación de Ivet Olaya quien inició labores el 12 de mayo.
La profesional ha implementado talleres de cambio cultural con la participación de 32 personas que se autorreconocen como afrocolombianas y negras. Adicionalmente, la profesional apoyó el diseño de los contenidos de una libreta pedagógica para entregar en los talleres con mujeres afrocolombianas y negras.</t>
  </si>
  <si>
    <t xml:space="preserve">Para el trimestre se avanza en construcción por parte de la SDMujer de la fase 2 de propuesta en el marco de la Estrategia Distrital de Cuidado Menstrual para mujeres negras/afrocolombianas la cual fue  presentada a la subcomisión de mujer y género de la comisión consultiva de comunidades negras, quienes dieron viabilidad a la implementación de la misma, de acuerdo a ello para el último trimestre del 2021 se realizaran las sesiones planteadas en propuesta metodológica, para esto las consultivas asumen el compromiso de facilitar las fechas viables para dicho proceso y los grupos de mujeres con quienes se realizara. </t>
  </si>
  <si>
    <t xml:space="preserve">Desde la Estrategia de cuidado mentrual se realizo la construcción de la metodologia acorde con las particularidades propias de las Mujeres Negras/afrocolombianas, posteriormente fue socializada con las Consultivas con el objetivo que ellas desde sus conocimiento e intereses, puedan retroalimentarla, y definir cómo, cuando y donde se relizarian estos encuentros acorde con la disponibilidad de las Mujeres. dicha propuesta fue aprobada por las consultivas, </t>
  </si>
  <si>
    <t>Para el 2021 no se logró avanzar con las jornadas de dignidad menstrual ya que la subcomisión de mujer y género no refirió al grupo de mujeres con el consideraban debían desarrollarse la mismas</t>
  </si>
  <si>
    <t>Diagnósticos de las mujeres en sus diversidades en relación con el goce efectivo de derechos.  Se realizaron 23 grupos focales con mujeres negras y afrocolombianas, gitanas, palenqueras, habitantes de calle, jóvenes, niñas, adolescentes, adultas mayores, migrantes, refugiadas, indígenas, con discapacidad, lesbianas, bisexuales, transgénero, vendedoras ambulantes, rurales y campesinas. En diciembre se finalizó la recolección de información, procesamiento y análisis de datos, difusión de resultados con mujeres diversas y presentación general de resultados.</t>
  </si>
  <si>
    <t>Aunque el documento no podrá ser entregado en diciembre dados los retrasos, se publicaran en el primer trimestre del 2022, mediante reservas presupuestales.</t>
  </si>
  <si>
    <t xml:space="preserve">Se avanza en la construcción de marco normativo para la creación de una directiva o circular que fomente el talento humano para  la contratación desde criterios de diversidad. </t>
  </si>
  <si>
    <t xml:space="preserve">Se continua en la construcción del marco normativo   para la creación de una directiva o circular que fomente el talento humano para  la contratación desde criterios de diversidad. De acuerdo a ello para el primer trimestre del 2022 se contrara con dicha circular para su difusión. </t>
  </si>
  <si>
    <t xml:space="preserve">La SDMujer cuenta con una profesional de tranversalización  que realiza el seguimiento de las acciones afirmativas con enfoque diferencial de género para mujeres negras/afrocolombianas. Así como también  apoyando la implementación de las acciones afirmativas concertadas entre el sector y la comunidad.  </t>
  </si>
  <si>
    <t xml:space="preserve">Para en trimestre se avanza en proceso de articulación con la subcomisión de mujer y género de la consultiva distrital de comunidades negras, esacio en el cual se socializa la acción y las consultivas plantean la pregunta de investigación que consideran pertinentes para el proceso, de acuerdo a las necesidades de las niñas negras/afrocolombianas. </t>
  </si>
  <si>
    <t xml:space="preserve">A partir de las acciones realizadas en los semilleros de empoderamiento a niñas, se retomaran insumos para la construcción de manual en el que se identifique las violencias y la discriminación étnica que  sufren niños, niñas y adolescentes  de la comunidad negra-afrocolombiana en Bogotá, y de está manera generar procesos de atención para la misma. </t>
  </si>
  <si>
    <t>74207100</t>
  </si>
  <si>
    <t xml:space="preserve">Se realizó cesión del contrato de la profesional vinculada al equipo de la Estrategia intersectorial para la prevención y atención a víctimas de violencia de género con énfasis en violencia sexual y feminicidio (Estrategia en hospitales), el pasado 25 de agosto. Por lo cual una nueva profesional fue seleccionada tomando en cuenta los mismos criterios previamente descritos, incluida la acción concertada.
Por otro lado, se encuentra vinculada la segunda profesional al equipo de Duplas Psico-Jurídicas para la atención de mujeres víctimas de violencias en el espacio y el transporte público en Bogotá.
</t>
  </si>
  <si>
    <t xml:space="preserve">Se mantiene la vinculación de una profesional al equipo de la Estrategia intersectorial para la prevención y atención a víctimas de violencia de género con énfasis en violencia sexual y feminicidio (Estrategia en hospitales).
Se encuentra vinculada la segunda profesional al equipo de Duplas Psico-Jurídicas para la atención de mujeres víctimas de violencias en el espacio y el transporte público en Bogotá.
</t>
  </si>
  <si>
    <t xml:space="preserve">Se generó el documento de propuesta temática para la formación del equipo. Asimismo se realizó la primera sesión del proceso de formación el 26 de agosto 2021 y se programaron las fechas hasta diciembre para el desarrollo de las sesiones </t>
  </si>
  <si>
    <t>Se realizaron las sesiones de formación tanto al equipo de las duplas de atención psicosocial como al equipo de duplas de atención psicojurídica a mujeres víctimas de violencias en el espacio y el transporte público en Bogotá. Se realizaron cuatro sesiones sobre enfoque diferencial, racismo estructural, discriminación racial y experiencias de las mujeres negras afrocolombianas.
Además de la sesión del 26 de agosto, se realizaron sesiones el 21 de octubre, el 4 y 18 de noviembre</t>
  </si>
  <si>
    <t>Está por iniciar está acción en 2023</t>
  </si>
  <si>
    <t>Esta acción inicia en el 2023</t>
  </si>
  <si>
    <t>Está por iniciar está acción en 2022</t>
  </si>
  <si>
    <t>Esta acción inica en el 2022</t>
  </si>
  <si>
    <t>La Secretaría Distrital de Planeación lideró las gestiones en el marco de lo establecido en la Ley 2056 de 2020, Art. 30, 71, 79 y 94, para que las comunidades étnicas presentaran sus iniciativas de inversión susceptibles de ser financiadas con los recursos del Sistema General de Regalías - SGR, reuniones preparatorias se llevaron a cabo los días 4 y 5 de mayo de 2021, resultado de este ejercicio se recibieron los días 21 y 25 de mayo de 2021, las iniciativas acompañadas de las actas que evidencian el proceso autónomo de planeación participativa al interior de los grupos étnicos, así: "Centro Afroetnoeducativo y Cultural Afro bogotano - CECUAFRO" de comunidades Afro.
De acuerdo al Art. 30 de la mencionada Ley de regalías, las iniciativas antes mencionadas fueron incorporadas a través del Decreto Distrital 234 del 2021, en un capítulo independiente con cargo a los recursos del SGR y que forma parte del actual Plan Distrital de Desarrollo sancionado por el Concejo de Bogotá con el Acuerdo 761 de 2020.
Así mismo y en el marco del acompañamiento metodológico que adelanta la Secretaría Distrital de Planeación para la estructuración y formulación de las iniciativas para su posterior presentación ante el Sistema General de Regalías, se envió al  grupo étnico la comunicación  número  2-2021-85161 del 29 de septiembre de 2021, indagando por el estado de las mismas y poniendo a disposición el equipo técnico de la entidad para su apoyo durante el proceso. 
Por otra parte y para efecto de la emisión de los lineamientos se está contemplando dentro de la modificación al procedimiento MPD -175 "Asistencia técnica en la formulación metodológica de proyectos susceptibles de ser financiados con recursos del Sistema General de Regalías" asociado al proceso MCA-002 "Coordinación de las políticas públicas y de los instrumentos de planeación" que se adelantará antes de culminar la vigencia, la incorporación del ejercicio autónomo de planeación participativa basados en los planes de vida y etnodesarrollo que adelantan las comunidades étnicas, así como la elaboración de la guía en la que se indiquen los lineamientos para el fortalecimiento en el acompañamiento de la formulación de proyectos, así como las pautas para transversalizar el enfoque étnico, en los casos en los que proceda, para las iniciativas que se presenten ante el Sistema General de Regalías, ejercicio que se adelantará con el apoyo de la Dirección de Políticas Poblacionales de la entidad.
Evidencias de las acciones adelantadas:
1. Listados de asistencia reuniones con comunidades étnicas de fechas 4 y 5 de mayo de 2021
2. Insumos del tema abordado como material facilitativo de abordaje con las comunidades
3. Fichas resumen iniciativas 
4. Actas que soportan el consenso de las comunidades previa presentación de las iniciativas
5. Correos recibo iniciativas
6. Decreto 234 de 2021 que adiciona el PDD y contiene las iniciativas presentadas por comunidades étnicas
7. Comunicaciones seguimiento formulación iniciativas</t>
  </si>
  <si>
    <t xml:space="preserve">No Reporta </t>
  </si>
  <si>
    <t>La Secretaría Distrital de Planeación lideró las gestiones en el marco de lo establecido en la Ley 2056 de 2020 (Por la cual se regula la organización y el funcionamiento del Sistema General de Regalías), Art. 30, 71, 79 y 94, para que las comunidades étnicas presentaran sus iniciativas de inversión susceptibles de ser financiadas con los recursos del Sistema General de Regalías (SGR), reuniones preparatorias se llevaron a cabo los días 4 y 5 de mayo de 2021. Resultado de este ejercicio se recibieron los días 21 y 25 de mayo de 2021, las iniciativas acompañadas de las actas que evidencian el proceso autónomo de planeación participativa al interior de los grupos étnicos, así: «Centro Afroetnoeducativo y Cultural Afro Bogotano (CECUAFRO)» de comunidades Afro. De acuerdo al Art. 30 de la mencionada Ley de regalías, las iniciativas antes mencionadas fueron incorporadas a través del Decreto Distrital 234 del 2021, en un capítulo independiente con cargo a los recursos del SGR y que forma parte del actual Plan Distrital de Desarrollo sancionado por el Concejo de Bogotá con el Acuerdo 761 de 2020. Así mismo y en el marco del acompañamiento metodológico que adelanta la Secretaría Distrital de Planeación para la estructuración y formulación de las iniciativas para su posterior presentación ante el Sistema General de Regalías, se envió al grupo étnico la comunicación número 2-2021-85161 del 29 de septiembre de 2021, indagando por el estado de las mismas y poniendo a disposición el equipo técnico de la entidad para su apoyo durante el proceso. Por otra parte, con el apoyo de la Dirección de Políticas Poblacionales, desde la Dirección de Programación y Seguimiento a la Inversión, se procedió con la emisión del documento de «Lineamientos para la incorporación de los enfoques diferencial étnico y de género en el marco del Sistema General de Regalías”, con el fin de realizar el fortalecimiento del procedimiento MPD -175 «Asistencia técnica en la formulación metodológica de proyectos susceptibles de ser financiados con recursos del Sistema General de Regalías» asociado al proceso MCA-002 «Coordinación de las políticas públicas y de los instrumentos de planeación» de acompañamiento de la formulación de proyectos. Así mismo, se efectúa la respectiva socialización a las entidades del sector central y descentralizado de la Administración Distrital.</t>
  </si>
  <si>
    <t>Por parte de la SDP  se espera promover  las  jornadas de socialización de lineamientos y herramientas para la  formulación  y seguimiento de proyectos de inversión con enfoque poblacional-diferencial y de género a la comunidad afrocolombiana, en el cuarto trimestre de 2021, dado que son actividades a demanda  y a  la fecha no se tienen solicitudes por parte de la comunidad, igualmente se solictará a la SAE colaboración y apoyo concertando una reunión de trabajo con la comunidad Negra Afrocolombiana para realizar  la capacitación en formulación de proyectos prevista para dar cumplimiento a la acción afirmativa concertada para la vigencia 2021.  Así mismo  la SDP elaboró y diseño  la cartilla Orientadora  de formulación de Proyectos para Grupos Étnicos  como material de apoyo en el momento de  las socializaciones que tiene como objetivo presentar los conceptos en formulación de proyectos en un lenguaje claro y sencillo de fácil lectura para las comunidades. Se adjunta como evidencia.</t>
  </si>
  <si>
    <t>Se ha  solicitado a la Subdirección de Asuntos Étnicos SAE apoyo para obtener el listado de personas de la comunidad que deben ser convocadas a la socialización y capacitación en formulación de proyectos de inversión.</t>
  </si>
  <si>
    <t xml:space="preserve">Por parte de la SDP con el fin de promover las jornadas de socialización de lineamientos y herramientas para la  formulación  y seguimiento de proyectos de inversión con enfoque poblacional-diferencial y de género a la comunidad Afrocolombiana (dado que son actividades a demanda y a la fecha no se tienen solicitudes por parte de la comunidad), se solicitó a la Subdirección de Asuntos Étnicos (SAE) mediante oficio 2-2021-94447 del 26-10-2021, colaboración y apoyo concertando una reunión de trabajo con la comunidad Negra Afrocolombiana para realizar  la capacitación en formulación de proyectos prevista para dar cumplimiento a la acción afirmativa concertada para la vigencia 2021, sin embargo, no se ha recibido respuesta, por lo que no fue posible la realización de las jornadas que se tenían previstas para la vigencia 2021. Así mismo, la SDP elaboró y diseño la Cartilla Orientadora de Formulación de Proyectos para Grupos Étnicos como material de apoyo en el momento de las socializaciones que tiene como objetivo presentar los conceptos en formulación de proyectos en un lenguaje claro y sencillo de fácil lectura para las comunidades.
</t>
  </si>
  <si>
    <t>Por parte de la SDP con el fin de promover las jornadas de socialización de lineamientos y herramientas para la  formulación  y seguimiento de proyectos de inversión con enfoque poblacional-diferencial y de género a la comunidad Afrocolombiana (dado que son actividades a demanda y a  la fecha no se tienen solicitudes por parte de la comunidad), se solicitó a la Subdirección de asuntos étnicos SAE, como ente regulador y coordinador de las comunidades étnicas, mediante oficio 2-2021-94447 del 26-10-2021, colaboración y apoyo concertando una reunión de trabajo con la comunidad Negra Afrocolombiana para realizar  la capacitación en formulación de proyectos prevista para dar cumplimiento a la acción afirmativa concertada para la vigencia 2021, sin embargo, al no recibirse respuesta por parte de la SAE, no se contó con el insumo principal para la realización de las jornadas que se tenían previstas para la vigencia 2021. Por lo anterior, se hace necesario reprogramar la acción para la vigencia 2022, en donde nuevamente se solicitará acompañamiento a la SAE con el fin de contar con el insumo del listado de personas que asistirán a las capacitaciones previa coordinación con los Consultivos de la comunidad Negra- Afrocolombiana.</t>
  </si>
  <si>
    <t>Con corte a 30 de Septiembre, se ha avanzado en la emisión de  la circular conjunta 005 del 23 de abril de 2021 de la Secretaría Distrital de Hacienda y la Secretaría Distrital de Planeación, en donde se informa la metodología para la implementación de trazadores presupuestales. Se realizaron mesas de trabajo conjuntas entre la SDP-SAE y SDH  para la elaboración de la guía conceptual y metodológica  del trazador presupuestal que ya se encuentra en la etapa de verificación y ajustes para posterior socialización con entidades y Alcaldías Locales. Es importante tener en cuenta que el líder del trazador de grupos étnicos es la SDG- SAE y la SDP y SDH prestan el acompañamiento técnico en  el proceso de implementación. La evidencia se muestra en los  archivos de guia metodólogica para TPGE (trazador Presupuestal de Grupos étnicos) y Circular Trazadores Presupuestales.
El Porcentaje de avance del presupuesto negro afrocolombiano se espera obtener en los reportes de información, una vez se realicé la implementación del trazador presupuestal y  la correspondiente marcación.</t>
  </si>
  <si>
    <t>Se ha avanzado en la emisión de la Circular Conjunta 005 del 23 de abril de 2021 de la Secretaría Distrital de Hacienda (SDH) y la Secretaría Distrital de Planeación (SDP), en donde se informa la metodología para la implementación de trazadores presupuestales. Se realizaron mesas de trabajo conjunta entre la SDP- la Subdirección de Asuntos Étnicos (SAE) y SDH para la elaboración y emisión de la guía conceptual y metodológica del trazador presupuestal que fue socializada con las Entidades y Alcaldías Locales los días 2 y 3 de diciembre de 2021. Las entidades y Alcaldías Locales realizaron el proceso de marcación en los instrumentos dispuestos por la SDP (Segplán) y SDH (PMR), que se encuentra en proceso de consolidación y revisión técnica por parte de la SDP y la SDH. Es importante tener en cuenta que el líder del trazador de grupos étnicos es la Secretaría Distrital de Gobierno (SDG) - SAE y, la SDP y SDH prestan el acompañamiento técnico en el proceso de implementación. 
El Porcentaje de avance del presupuesto Negro Afrocolombiano se espera obtener en los reportes de información, una vez se realicé la implementación del trazador presupuestal y  la correspondiente marcación, consolidación, revisión de la información.</t>
  </si>
  <si>
    <t>Según el plan de trabajo establecido para el desarrollo del trazador presupuestal de grupos étnicos se tiene previsto la elaboración del informe preliminar y los ajustes necesarios por parte de la Secretaría Distrital de Gobierno, con el apoyo de la Secretaría Distrital de Planeación y Secretaría Distrital de Hacienda, en el primer trimestre de 2022, para la aprobación del informe del trazador presupuestal y, por ende, el cumplimiento de la acción afirmativa.</t>
  </si>
  <si>
    <t xml:space="preserve">Se avanzó en la redacción del documento borrador en la introducción, justificación, antecedentes de los estudios sobre la temática y marco teórico.
Se elaboró un listado de indicadores para la caracterización.
Anexos: (1) 211009_Caracterización Afro, (2)1_09_caracteriz_indicadores </t>
  </si>
  <si>
    <t>Se avanzó en la redacción del documento borrador de la caracterización afro con la justificación, metodología e indicadores definidos y que serán calculados con los datos de la Encuesta Multipropósito versión 2021 y versión 2017 para comparabilidad.
Anexos: (1) 1_12_caracterizacion_documento_narp_rev    
(2) 1_12_caracterizacion_narp_anexo.</t>
  </si>
  <si>
    <t>Con el propósito de reiterar a las Oficinas de Planeación de las entidades del Distrito la importancia de incluir el enfoque poblacional y de género en los instrumentos de planeación y seguimiento del desempeño institucional, se realizó jornada de capacitación el miércoles 04 de agosto de 2021 de 9:00 am a 11:00 am a través de la plataforma Google Meet en el enlace meet.google.com/qyf-tfsi-uhi. 
Para facilitar la comprensión y apropiación del tema por parte de los participantes, se desarrolló una actividad de análisis de 3 casos prácticos. Esta capacitación contó con la participación de alrededor de 180 funcionarios de las entidades distritales y se trataron los siguientes temas: Marco Normativo, Marco Conceptual. Actividad: Análisis de 3 casos e imaginarios, Ley 1482 de 2011 y Recomendaciones. 
Se anexan las siguientes evidencias: 
1) Listado de Asistencia Capacitacion_Art66_PDD
2) Grabación Capacitación Enfoque Poblacional Diferencial (2021-08-04 at 07_02 GMT-7).mp4
3) Citación N.1 Capacitación Enfoque Poblacional Diferencial Art 66 PDD
4) Citación N. 2 Capacitación Enfoque Poblacional Diferencial Art 66 PDD
5) Citación N.3 Capacitación Enfoque Poblacional Diferencial Art 66 PDD
6) 04-08-2021_TallerOficinasPlaneacion_vf (2)</t>
  </si>
  <si>
    <t>Con el propósito de reiterar a las Oficinas de Planeación de las entidades del Distrito la importancia de incluir el enfoque poblacional y de género en los instrumentos de planeación y seguimiento del desempeño institucional, se realizó jornada de capacitación el miércoles 04 de agosto de 2021 de 9:00 am a 11:00 am a través de la plataforma Google Meet en el enlace meet.google.com/qyf-tfsi-uhi. 
Para facilitar la comprensión y apropiación del tema por parte de los participantes, se desarrolló una actividad de análisis de 3 casos prácticos. Esta capacitación contó con la participación de alrededor de 180 funcionarios de las entidades distritales y se trataron los siguientes temas: Marco Normativo, Marco Conceptual. Actividad: Análisis de 3 casos e imaginarios, Ley 1482 de 2011 y Recomendaciones. 
Se relacionan las siguientes evidencias enviadas en el mes de septiembre: 
1) Listado de Asistencia Capacitacion_Art66_PDD
2) Grabación Capacitación Enfoque Poblacional Diferencial (2021-08-04 at 07_02 GMT-7).mp4
3) Citación N.1 Capacitación Enfoque Poblacional Diferencial Art 66 PDD
4) Citación N.2 Capacitación Enfoque Poblacional Diferencial Art 66 PDD
5) Citación N.3 Capacitación Enfoque Poblacional Diferencial Art 66 PDD
6) 04-08-2021_TallerOficinasPlaneacion_vf (2)</t>
  </si>
  <si>
    <r>
      <t>La guía «Estándares estadísticos para la incorporación del enfoque poblacional diferencial e interseccional en la producción y difusión de las estadísticas del Distrito Capital» se encuentra publicada de manera definitiva en la página de la SDP http://www.sdp.gov.co/micrositios/plan-estadistico-distrital/documentos. 
La guía presenta los estándares estadísticos para la implementación del enfoque poblacional-diferencial en la producción y difusión de las estadísticas y en los registros administrativos que producen las entidades y dependencias del Distrito Capital. Esta Guía orienta y facilita la incorporación del enfoque diferencial-poblacional e interseccional desde un marco integral, comparable con las mediciones estadísticas a nivel nacional e internacional y brinda elementos conceptuales, metodológicos e instrumentales que permiten la incorporación del enfoque poblacional-diferencial, como un estándar estadístico a ser institucionalizado por las entidades y dependencias del Distrito en las operaciones estadísticas y en los registros administrativos cuando la unidad de observación es la persona. 
Como se comentó en el avance a junio y con ocasión de la Circular 015 del 17 de junio/2021</t>
    </r>
    <r>
      <rPr>
        <vertAlign val="superscript"/>
        <sz val="10"/>
        <color rgb="FF000000"/>
        <rFont val="Arial"/>
        <family val="2"/>
      </rPr>
      <t>(1)</t>
    </r>
    <r>
      <rPr>
        <sz val="10"/>
        <color rgb="FF000000"/>
        <rFont val="Arial"/>
        <family val="2"/>
      </rPr>
      <t xml:space="preserve">  durante el mes de julio y agosto se hizo la socialización de la misma atendiendo los lineamientos metodológicos en el marco de implementación del Plan Estadístico Distrital - PED - previsto para la vigencia 2021. (Evidencia: presentaciones, registro de reunión y listado de asistencia)
</t>
    </r>
    <r>
      <rPr>
        <vertAlign val="superscript"/>
        <sz val="10"/>
        <color rgb="FF000000"/>
        <rFont val="Arial"/>
        <family val="2"/>
      </rPr>
      <t xml:space="preserve">(1) </t>
    </r>
    <r>
      <rPr>
        <sz val="10"/>
        <color rgb="FF000000"/>
        <rFont val="Arial"/>
        <family val="2"/>
      </rPr>
      <t xml:space="preserve">De asunto «Lineamientos del Plan Estadístico Distrital – PED- y su articulación con la Política de Gestión de la Información Estadística del Modelo Integrado de Planeación y Gestión – MIPG», dirigida a Secretarios (as) de despacho, Gerentes, Directores (as) de Departamentos Administrativos, Establecimientos Públicos, Unidades Administrativas Especiales
</t>
    </r>
  </si>
  <si>
    <t>En la guía de Estándares estadísticos para la incorporación del enfoque poblacional diferencial e interseccional en la producción y difusión de  estadísticas del Distrito Capital se acotaron los estándares estadísticos necesarios para su implementación, producción y difusión de las estadísticas y en los registros administrativos que genera cada sector administrativo del Distrito Capital.
Además de las capacitaciones y mesas de trabajo, llevadas a cabo en el segundo semestre de 2021, con profesionales de diferentes entidades, en el mes de diciembre de 2021 se envió correo electrónico a las entidades en las que se identificaron operaciones estadísticas que pueden involucrar el enfoque poblacional diferencial, invitándoles a iniciar o continuar con los ajustes necesarios en los sistemas de información a fin de capturar las variables de enfoque poblacional diferencial que consideró la Guía.
Es importante precisar que la incorporación de las variables que permitan obtener estadísticas por enfoque poblacional, deberá ser adoptado por las entidades que producen información a nivel de personas, esto conlleva a que los sistemas de captura de iformación deberían ser ajustados por cada entidad productora de esa información.</t>
  </si>
  <si>
    <t>El 20 de abril y el 08 de junio de 2021 se realizaron dos espacios de participación para las comunidades negras y el pueblo afrodescendiente en el marco de la formulación del Plan de Ordenamiento Territorial (POT). Con estos 2 espacios se da cumplimiento del 100% de la meta frente a está acción para la vigencia 2021.
Como espacios adicionales a los que dieron cumplimiento a la meta, se invitó a las comunidades negras y pueblo afrodescendiente para participar en las reuniones de: 1) "Despachando, inversión de los recursos de las regalías en Bogotá" realizado el día 21 de abril de 2021 y 2) Consejo Consultivo del pueblo afrodescendiente, realizado el día 24 de mayo. El evento de Regalías se transmitió por Facebook Live, por lo tanto no se tiene soporte de asistencia.
Adicionalmente y por solicitud de las comunidades negras se realizó una reunión el 15 de julio de 2021 con el objetivo de escuchar las inquietudes del pueblo afrodescendiente respecto a la propuesta del POT. Se respondieron preguntas relacionadas con su vigencia, las Unidades de Planeación Local, el proceso de participación, entre otros.
A la fecha todas las actividades han sido de carácter virtual, razón por la cual no se ha ejecutado presupuesto.</t>
  </si>
  <si>
    <t>El 20 de abril y el 08 de junio de 2021 se realizaron dos (2) espacios de participación para las comunidades negras y el pueblo afrodescendiente en el marco de la formulación del Plan de Ordenamiento Territorial (POT). Con estos 2 espacios se da cumplimiento del 100% de la meta frente a está acción para la vigencia 2021.
Como espacios adicionales a los que dieron cumplimiento a la meta, se invitó a las comunidades negras y pueblo afrodescendiente para participar en las reuniones de: 1) "Despachando, inversión de los recursos de las regalías en Bogotá" realizado el día 21 de abril de 2021 y 2) Consejo Consultivo del pueblo afrodescendiente, realizado el día 24 de mayo. El evento de Regalías se transmitió por Facebook Live, por lo tanto no se tiene soporte de asistencia.
Adicionalmente y por solicitud de las comunidades negras se realizó una reunión el 15 de julio de 2021 con el objetivo de escuchar las inquietudes del pueblo afrodescendiente respecto a la propuesta del POT. Se respondieron preguntas relacionadas con su vigencia, las Unidades de Planeación Local, el proceso de participación, entre otros.
A la fecha todas las actividades han sido de carácter virtual, razón por la cual no se ha ejecutado presupuesto.</t>
  </si>
  <si>
    <t>Al momento se gestionaron cartas de invitación al consejo consultivo de afrodescendientes. La rendición de cuentas está programada para el día 4 de noviembre.</t>
  </si>
  <si>
    <t>La rendición de cuentas se realizó el 04 de noviembre. Se invitó a dos (2) personas afrocolombianas.
Se adjuntan cartas de invitación y soportes de asistencia. Este evento no requirió recursos particulares para está población.
Es importante precisar que, a pesar de que se garantizó el espacio de rendición de cuentas y se enviaron cartas personalizadaspara invitar al pueblo afrocolombiano, no asistieron personas de este grupo étnico al evento. Se realizará nueva convocatoria  a personas palenqueras motivando su participación para la vigencia 2022.</t>
  </si>
  <si>
    <t>Con la emisión y socialización de los lineamientos para la incorporación de los enfoques diferencial, étnico y de género, la Secretaria Distrital de Planeación en el marco de sus competencias, establece pautas a las entidades del sector central y descentralizado del Distrito Capital en este sentido, para la identificación e incorporación del enfoque poblacional en los proyectos de inversión susceptibles de ser financiados con recursos del Sistema General de Regalías. Igualmente, se garantiza la asistencia técnica al grupo étnico Afro en cuanto a la formulación de proyectos a ser financiados con recursos del SGR, lo cual les permitirá tramitar la solución a grandes necesidades de dicho grupo étnico.</t>
  </si>
  <si>
    <t>El Trazador Presupuestal de Grupos Étnicos es un ejercicio que busca evidenciar y visibilizar la adecuación institucional con enfoque diferencial étnico, que a través de acciones afirmativas u otros instrumentos de planeación, garantizan el ejercicio de los derechos de las comunidades y grupos étnicos presentes en el Distrito Capital</t>
  </si>
  <si>
    <t>En el documento se están implementado los enfoques poblacional-diferencial, dado que se están analizando las características de la población afro</t>
  </si>
  <si>
    <t>Con la capacitación realizada, se aporta a que las Oficinas de Planeación cuenten con el conocimiento necesario sobre enfoques diferenciales, de manera que puedan apropiar los conceptos en la ejecución de su quehacer institucional.</t>
  </si>
  <si>
    <t>Este es un instrumento que permite que las entidades materialicen la inclusión de los enfoques poblacional diferencial en los diferentes sistemas de información que maneja cada una de las entidades del orden distrital.</t>
  </si>
  <si>
    <t xml:space="preserve">Los espacios de participación fueron pensados y orientados para atender las expectativas y dudas de los grupos étnicos. La participación se restringió a los grupos étnicos como tal. </t>
  </si>
  <si>
    <t>Para el evento de rendición de cuentas se permitió el ingreso de un número limitado de personas debido a los temas de bioseguridad. No obstante se permitió la participación de al menos dos personas por grupo étnico.</t>
  </si>
  <si>
    <t xml:space="preserve">Se mantiene el  compromiso de la Subdirección de Administración del Aseguramiento para realizar acompañamiento en promoción de la afiliación y asistencia técnica dirigidos a favorecer procesos de aseguramiento de la población negra afrocolombiana de Bogotá D.C.
A partir de Jornada Técnica Intersectorial  se proyecta articulación entre SAE y SDS, lograr interlocución con el Consultivo y materializar actividades para facilitar  afiliación al SGSSS. 
En cuanto a la ejecución presupuestal para el III trimestre de 2021, se precisa que  los recursos  del proyecto de inversión del FFDS 7822,  son de destinación específica para el total de la población afiliada al régimen subsidiado en salud de Bogotá D.C. Para ello es  necesario que  el representante legal de la comunidad  negra afrodescendiente, entregue a la SDS la base de datos de está población de manera periódica, lo cual no ocurrió para el periodo de este reporte. </t>
  </si>
  <si>
    <r>
      <t>Dificultad:</t>
    </r>
    <r>
      <rPr>
        <sz val="10"/>
        <color rgb="FF000000"/>
        <rFont val="Arial"/>
        <family val="2"/>
      </rPr>
      <t xml:space="preserve"> No se cuenta con una línea de base de la población Negra Afrocolombiana que habita en Bogotá D.C.</t>
    </r>
    <r>
      <rPr>
        <b/>
        <sz val="10"/>
        <color rgb="FF000000"/>
        <rFont val="Arial"/>
        <family val="2"/>
      </rPr>
      <t xml:space="preserve">
Alternativa de solución:</t>
    </r>
    <r>
      <rPr>
        <sz val="10"/>
        <color rgb="FF000000"/>
        <rFont val="Arial"/>
        <family val="2"/>
      </rPr>
      <t xml:space="preserve"> Precisar interlocutores legítimos para levantar el censo/base de datos de las personas Afrodescendientes que residen en Bogotá D.C., e iniciar afiliación de población no asegurada. Se ofrece  acompañamiento en promoción de la afiliación y asistencia técnica, dirigidos a favorecer procesos de aseguramiento-</t>
    </r>
  </si>
  <si>
    <t>Se reitera el  compromiso de la Subdirección de Administración del Aseguramiento para realizar acompañamiento en promoción de la afiliación y asistencia técnica dirigidos a favorecer procesos de aseguramiento de la población Negra Afrocolombiana de Bogotá D.C. Sin embargo, en reunión con el Consultivo Distrital de comunidades Negras Afrocolombianas se anota la necesidad de levantar y entregar a SDS (Bases de Datos) el censo/base de datos de las personas Afrodescendientes que residen en Bogotá, e iniciar afiliación de población no asegurada.
Igualmente, se avanzó en la construcción del texto (inédito), "Documento para afiliación al SGSSS y acceso a los servicios de salud de las poblaciones especiales y priorizadas del Distrito Capital." En él se incluyen, específicamente, los lineamientos para afiliar comunidades Negras Afrocolombianas;  A partir de estas acciones y la disposición intercultural, se proyecta fortalecer el diálogo con los representantes de las comunidades para formular acciones, de forma conjunta y participativa, dirigidas a aumentar la cobertura de aseguramiento al SGSSS. 
Sin embargo, el porcentaje de avance al indicador es del 19%, no se logro alcanzar el 25% proyectado para el año 2021, ya que, a pesar del avance de actividades, no se ha logrado que los representantes legales de las comunidades levanten y entreguen a la SDS el censo de sus isntegrantes, que constituye la línea base para que se puedan hacer cruces con la BDUA-ADRES y con el SISBEN para focalizar las personas y familias para concentrarse en aquellas que tienen dificultades de afiliación.</t>
  </si>
  <si>
    <t xml:space="preserve">DIFICULTAD: 
No se cuenta con una línea de base de la población Afrocolombiana que habita en Bogotá.
Este año se tuvo la experiencia de procesar una base de datos de 10.126 registros suministrada por la SAE (Bogotá Solidaria en Casa) la cual se presentó a la Coordinadora de salud de las comunidades Negras Afrocolombians residentes en Bogotá. Es prioritario que las comunidades puedan levantar los censos y disponer de las bases de datos de los integrantes de las comunidades, de manera que se pueda hacer cruces con la BDUA-ADRES y con el SISBEN para focalizar las personas y familias para concentrarse en aquellas que tienen dificultades de afiliación. Este procedimiento y los requeridos para mejorar la afiliación SGSSS están previstos en el texto de la Subdirección de Administración del Aseguramiento-Grupo Poblacional, "Documento para afiliación al SGSSS y acceso a los servicios de salud de las poblaciones especiales y priorizadas del Distrito Capital" (Inédito).  Debe considerarse que hasta el momento la normativa nacional (Decreto 064 de 2020) no ubica a las comunidades Negras Afrocolombianas, como población especial
JUSTIFICACION AVANCE
Las actividades desarrolladas durante el año contribuyen a logar la acción concertada, en términos del porcentaje de cobertura de aseguramiento. La activida más reciente, la elaboración del "Documento para afiliación al SGSSS y acceso a los servicios de salud de las poblaciones especiales y priorizadas del Distrito Capital" (Inédito), en su componente comunidades negras y afrocolombianas, precisa los procedimientos de afiliación al SGSSS. Sin embargo, el porcentaje de avance al indicador es del 19%, no se logro alcanzar el 25% proyectado para el año 2021, ya que, a pesar del avance de actividades, no se ha logrado que los representantes legales de las comunidades levanten y entreguen a la SDS el censo de sus isntegrantes, que constituye la línea base para que se puedan hacer cruces con la BDUA-ADRES y con el SISBEN para focalizar las personas y familias para concentrarse en aquellas que tienen dificultades de afiliación.
ALTERNATIVA DE SOLUCION
i)Los representantes legítimos de las comunidades negras afrocolombianas les corresponde levantar y entregar a SDS (Bases de Datos) el censo/base de datos de las personas Negras Afrocolombianas que residen en Bogotá, para lograr iniciar afiliación de población no asegurada.ii) Realizar Jornadas de afiliación al SGSSS en articulación con las comunidades. </t>
  </si>
  <si>
    <t xml:space="preserve">Se convocó a reunión el dia 19 de agosto en la cual solo asistió la coordinadora de la comisión Sevigne Copete, por lo cual se canceló dado que no habia quorúm por parte de la instancia de representación. El dia 26 de agosto se asistió a una reunión con la Subred para determinar los requisitos y parametros para la ejecucion presupuestal de las Acciones Afirmativas. El dia 3 de septiembre se realizó una reunión con la coordinadora de la Subcomisión Afro para socializarle los requisitos y parametros para la ejecución presupuestal de las Acciones Afimativas. El día 8 de septiembre se realizó una reunión con la Subred (operador), la coordinadora de la comisión Afro y Secretaria de Salud - Paricipcion Social, donde se definió  quienes pueden ejecutar los presupuestos de las Acciones Afirmativas. el dia 22 de septiembre se tenia programada una reunión con la Subcomisión de Salud Afro la cual fué cancelada por la coordinadora. para el dia 28 de septiembre se presentan avances con está Acción Afirnativa ya que se determina la metodologia de desarrollo de las actividades que se van a realizar en la elaboración del panel ancestral, se asistio tecnicamente en la elaboración del documento de la propuesta para el desarrollo de está acción.                                     </t>
  </si>
  <si>
    <r>
      <t xml:space="preserve">Dificultades: </t>
    </r>
    <r>
      <rPr>
        <sz val="10"/>
        <color rgb="FF000000"/>
        <rFont val="Arial"/>
        <family val="2"/>
      </rPr>
      <t>Al principio del trimestre no se adelantaron ninguna de las acciones por las dinamicas propias de la Subcomisión ya que en varias ocasiones cancelaron las convocatorias de reunión de la mesa de trabajo con la Dirección de Participación Social.</t>
    </r>
    <r>
      <rPr>
        <b/>
        <sz val="10"/>
        <color rgb="FF000000"/>
        <rFont val="Arial"/>
        <family val="2"/>
      </rPr>
      <t xml:space="preserve">
Alternativa de solución: </t>
    </r>
    <r>
      <rPr>
        <sz val="10"/>
        <color rgb="FF000000"/>
        <rFont val="Arial"/>
        <family val="2"/>
      </rPr>
      <t>Se plantea desarrollar las mesas de trabajo con las fechas programadas para dar cumplimiento a los objetivos.</t>
    </r>
  </si>
  <si>
    <t>Durante este perido no se desarrolla la accion afirmativa. Sin embargo, se realiza el proceso de contatación directa, el cual,  se encuentra cargado en la pagina de  Secop II desde la fecha 10 de diciembre de 2021, con el número de proceso  IC-130-2021. Igualmente se realiza concertación con la consultiva donde se definen los objetivos y metodologia  con la cual se desarrollora la iniciativa.
Se realiza formulación  de  la  iniciativa para su implementación,  se avanza en la gestión administrativa para la contratación por parte del operador y facilitar así la ejecucuón presupuestal. Apoyo a la realizacion de fichas tecnicas</t>
  </si>
  <si>
    <t xml:space="preserve">Se han presentado dificultades frente a la entrega de documentos tales como las certificaciones de experiencia relacionadas al objeto contractual y la expedición del Registro Unico de Proponentes - R.U.P,   estos solicitados por parte de la Subred Centro Oriente a la organización Oanac, quien es el oferente para realizar el apoyo logistico del panel de saberes,  hasta corte del 31 de diciembre 2021 no se realizó llegó al perfeccionamiento del contrato.
Los procesos de gestion administrativa por parte del operador (SISS Centro Oriente), quienes son los encargados de surtir el proceso de contratación, ha resultado complejo para la iniciacion, frente a los requisitos del oferente, el cual se encuentra en etapa de recolección de documentos. </t>
  </si>
  <si>
    <r>
      <t>Alternativa de solucion:</t>
    </r>
    <r>
      <rPr>
        <sz val="10"/>
        <color rgb="FF000000"/>
        <rFont val="Arial"/>
        <family val="2"/>
      </rPr>
      <t xml:space="preserve"> Se plantea desarrollar las mesas de trabajo con las fechas programadas para dar cumplimiento a los objetivos.</t>
    </r>
  </si>
  <si>
    <t>Durante este perido no se desarrolla la accion afirmativa. Sin embargo, se realiza el proceso de contatación directa se encuentra cargado en la pagina de  Secop II desde la fecha 10 de diciembre de 2021, con el número de proceso  IC-130-2021. Igualmente se realiza concertación con la consultiva donde se definen los objetivos y metodologia  con la cual se desarrollora la iniciativa.
Se realiza concertación con la consultiva donde se definen los objetivos y metodologia  con la cual se desarrollora la iniciativa.
Se realiza formulación  de  la  iniciativa para su implementación,  se avanza en la gestión administrativa para la contratación por parte del operador y facilitar así la ejecucuón presupuestal. Apoyo a la realizacion de fichas tecnicas</t>
  </si>
  <si>
    <t>Se realizaron convenios interinstitucionales con algunas instituciones como alcaldia, hospitales, integracion social, para determinar los espacion de convenios en laboratorios TIPS, se han avanzado en la instalacion de 10 espacios TIPS en las localidades.</t>
  </si>
  <si>
    <r>
      <t>Dificultades:</t>
    </r>
    <r>
      <rPr>
        <sz val="10"/>
        <color rgb="FF000000"/>
        <rFont val="Arial"/>
        <family val="2"/>
      </rPr>
      <t xml:space="preserve"> No se han realizado la adecuación técnica, tecnológicas y de mobiliarios de los espacios TIPS. Por lo anterior no se reporta ninguna afectación al presupuesto</t>
    </r>
    <r>
      <rPr>
        <b/>
        <sz val="10"/>
        <color rgb="FF000000"/>
        <rFont val="Arial"/>
        <family val="2"/>
      </rPr>
      <t xml:space="preserve">
Alternativa de solución:</t>
    </r>
    <r>
      <rPr>
        <sz val="10"/>
        <color rgb="FF000000"/>
        <rFont val="Arial"/>
        <family val="2"/>
      </rPr>
      <t xml:space="preserve"> Hacer actividades propias de la comunidad para generar sentido de pertenencia y acercamiento a la comunidad con estos espacios TIPS.</t>
    </r>
  </si>
  <si>
    <t>Durante este periodo se realizó la revisión interna de las propuestas sobre las acciones afirmativas y estas fueron enviadas a la Subred , quienes son los encargados de surtir el proceso de contratación, el cual está en la etapa de firmado, para ejecución primer semestre año 2022. En el marco de la estrategia de Territorios de Innovación y Participación en Salud-TIPS desde la dependencia se dio inicio al proyecto que contempla la implementación de los laboratorios de Co-creación, que consiste en espacios para la promoción, fortalecimiento y movilización social a fin de lograr la incidencia en la formulación, implementación y evaluación de política pública en salud en las diferentes localidades, para el beneficio de toda la ciudadanía incluyendo la comunidad Raizal. Se realizó proceso de lanzamiento de TISPs  logrado avanzar en la consecución de un espacios en las veinte localidades del distrito, de los cuales once han sido inagurados y estan en proceso de adecuación, teniendo en cuenta que estos espacios están dispuestos para la participación activa de la ciudadanía en general, es por esto que la comunidad afrocolombiana puede hacer uso de estos diferentes espacios dependiendo en la localidad en la que se encuentre.</t>
  </si>
  <si>
    <t>$ 51.700.000</t>
  </si>
  <si>
    <t xml:space="preserve">Teniendo en cuenta que las adecuaciones socioculturales en la prestación de servicios de salud se realizó  conjuntamente con la Comunidad Negra Afrodescendiente y las instancias directivas Consultivas del sector Salud, las siguientes actividades en cumplimiento de la acción afirmativa:
* Contratación de la segunda gestora con pertenencia étnica (HV presentada y avalada por la Comunidad), con orden de prestación de servicios 2678273,
* En dialogo abierto y  en articulación con la consultiva de salud, se realizan 2 encuentros de saberes  21, 27 de Julio con mujeres representantes consultivas de salud y personal de la estrategia Kilombos en un dialogo de saberes que permiten explorar en los usos, costumbres, y cosmovisión de la Comunidad Negra Afro, estos primeros encuentros permitieron  el reconocimiento del equipo de trabajo y la gestora étnica, facilitando el dialogo con la Comunidad Negra Afrodescendiente.
* Dialogo de saberes el 6 de agosto con 21 participantes,  personal de salud de la estrategia Distrital Kilombos, espacio que permitió identificar  las particularidades de la Comunidad en sus usos, costumbres y cosmovisión; metodología de trabajo con  preguntas guía orientadas a la notificación de necesidades en la prestación de servicios de salud con enfoque diferencial étnico.
* Encuentro de saberes Partería Negra Afro realizado el 3 de septiembre con la participación de  53  personas  de salud Kilombos, entre ellos,  8 Parteras con aportes  al tema de Partería, insumo para las adecuaciones técnicas y socioculturales en la prestación de servicios de salud en la ruta de atención integral materno perinatal, estas adecuaciones están orientadas al reconocimiento y el respeto por las prácticas ancestrales de partería en la comunidad negra afrodescendiente.
* Se actualizo información en bases de datos aportada (información sexo, edad y curso de vida) insumo para caracterización de la población. </t>
  </si>
  <si>
    <r>
      <t>OBSERVACION:</t>
    </r>
    <r>
      <rPr>
        <sz val="10"/>
        <color rgb="FF000000"/>
        <rFont val="Arial"/>
        <family val="2"/>
      </rPr>
      <t xml:space="preserve">
Bases de datos con información insuficiente para georreferenciar la Comunidad Negra en Bogotá, como alternativa de solución se toma base de datos Bogotá solidaria que dispone d edatos de  Barrios, localidades para mapeo.
Dificultad al cruzar la Base de datos de la comunidad Negra Afro, con la de Bogotá solidaria no cruzan los números de identidad, como alternativa de solución se toma la base Bogotá Solidaria como complemento para georreferenciación.</t>
    </r>
  </si>
  <si>
    <t>$ 51,700,000</t>
  </si>
  <si>
    <t xml:space="preserve">En  el IV trimestre se logró realizar en un ejercicio conjunto de encuentro de saberes  las adecuaciones técnicas, socioculturales necesarias para la implementación de las RIAS (Rutas Integrales de Atención en Salud), con enfoque diferencial étnico Negro  Afrocolombiano, es así, socializandose, validandose  y aprobandose las  adaptaciones a las RIAS RMPN ruta materno perinatal y RPMS ruta de promoción y mantenimiento a la salud.
Por lo anterior,  se realizó  conjuntamente con la Comunidad Negra Afrocolombiana (sabedoras, parteras, gestores, referentes, enfermeras, técnicos ambientales) y las instancias directivas Consultivas del sector Salud 3 encuentros:  15 octubre (45 asistentes, 10 parteras) se socializan adaptaciones de las RIAS trabajadas durante el tercer trimestre, 8 noviembre (17 asistentes), se realizan observaciones finales frente a la RPMS por momentos de vida, y el 16 de diciembre (35 asistentes), se validó, aprobó las adecuaciones técnicas y socioculturales dadas por la comunidad para la prestación de servicios de salud y ser implemntadas en las EAPB - Empresas Administradoras de  Planes  de Beneficios.
</t>
  </si>
  <si>
    <t>$ 422.082.180</t>
  </si>
  <si>
    <t>Durante el trimestre se contó con la implementación de la estrategia de abordaje diferencial a familias Afrodescendientes, que se caracteriza  por realizar acciones interculturales, las cuales obedecen a acciones desde la salud pública (promocionales y preventivas) integradas con saberes propios de la Medicina Ancestral de la poblacion, desde la conformación de un equipo interdisciplinario compuesto por 10 equipos, cada uno ellos, cuenta con 5 perfiles con pertenencia étnica (sabedor, partera, técnico ambiental, gestor comunitario y enfermera) quienes realizan una operación local desde las subredes integradas de servicios de salud.
En tal sentido se realizó un fortalecimiento a procesos de cuidado y auto cuidado en las familias y comunidades con priorización en riesgos en salud con mayor énfasis en gestantes, crónicos, menores de 5 años, adulto mayor, personas en condición de discapacidad y casos emergentes de la población.
A través de la estrategia de abordaje étnico diferencial, se llevo a cabo la intervención a 532 familias Afrodescendientes priorizadas. Se desarrollaron más de 100 acciones de medicina ancestral, generando alrededor de 20 piezas con contenido diferencial.</t>
  </si>
  <si>
    <t>DIFICULTADES:
• La consecución de avales por parte de la instancia representativa y cambios repentinos de los mismos, así como, la entrega no oportuna por parte de los perfiles frente a los requisitos de las listas de chequeo remitidas por las subredes y los procesos administrativos en contratación, no permitieron el cumplimiento de los tiempos establecidos para el inicio de actividades desde está acción afirmativa. Sin embargo, se ejecuto a medida que se venían incorporando los equipos y se realizo un ajuste a la meta conforme a los tiempos de vinculación.</t>
  </si>
  <si>
    <t>Para el periodo comprendido de octubre-diciembre se realizaron 6 sesiones de diálogo y concertación con los Consultivos Distritales de la Comisión de Salud desde la Subsecretaría de Salud Pública, apoyo a recorrido Kilombos de las subredes sur, sur occidente y norte respectivamente; así como, el acompañamiento a las Subredes Integradas de Salud-SISS con el fin de realizar seguimiento a las acciones afirmativas, enmarcadas en la contratación, definición de estrategia de insumos,  línea técnica y orientaciones en la operación del proceso de la estrategia y gestión local de la política pública.
Adicionalmente, durante el  IV trimestre  de 2021, se contó con la implementación de la estrategia de abordaje diferencial a familias Afrodescendientes, que se caracteriza  por realizar acciones interculturales, las cuales obedecen a acciones desde la salud pública (promocionales y preventivas) integradas con saberes propios de la Medicina Ancestral de la población, desde la conformación de un equipo interdisciplinario compuesto por 10 equipos, cada uno ellos, cuenta con 5 perfiles con pertenencia étnica (sabedor, partera, técnico ambiental, gestor comunitario y enfermera) quienes realizan una operación local desde las subredes integradas de servicios de salud
En tal sentido se realizó un fortalecimiento a procesos de cuidado y auto cuidado en las familias y comunidades con priorización en riesgos en salud con mayor énfasis en gestantes, crónicos, menores de 5 años, adulto mayor, personas en condición de discapacidad, casos emergentes de la población y apoyo a la emergencia sanitaria de la comunidad indígena Emberá. 
Se continuo con la gestión y contacto de la población con el fin de convocar a jornadas de vacunación Covid-19 específicas para la comunidad. De igual manera, por medio de estas sesiones de acercamiento a la población se generaron acciones de demanda inducida para el acercamiento a los puntos de vacunación dispuestos en los puntos de la ciudad. 
A través de la estrategia de abordaje étnico diferencial, se llevó a cabo la intervención a 1.300 familias Afrodescendientes priorizadas. Se desarrollaron más de 100 acciones de medicina ancestral, generando alrededor de 20 piezas comunicativas con recomendaciones de cuidado y autocuidado desde la estrategia Kilombos.
Durante este periodo se contó con nueve jornadas de vacunación Covid-19 para personas priorizadas y perfiles ancestrales con pertenencia étnica afrodescendiente con la participación de 790 personas.</t>
  </si>
  <si>
    <t xml:space="preserve">•La consecución de avales por parte de la instancia representativa y cambios repentinos de los mismos, así como, la entrega no oportuna al cumplimiento de los requisitos de las listas de chequeo por parte de las personas avaladas y los procesos administrativos de las SISS en contratación, no permitieron el cumplimiento de los tiempos establecidos para el inicio de actividades en algunos equipos Kilombos en las subredes. Sin embargo, se ejecutó a medida que se venían incorporando los equipos y se realizó un ajuste a la meta conforme a los tiempos de vinculación.
</t>
  </si>
  <si>
    <t>$ 67.438.582</t>
  </si>
  <si>
    <t>Durante este periodo, se dio la continuidad de la figura "referente étnico" del proceso transversal de gestión de politicas, donde se apoya todo el ejercicio de posicionamiento y movilizacion a nivel local de las políticas públicas étnicas, en este caso específico con las Comunidades Negras, Afrocolombianas, Raizales y Palenqueras-CNARP, se contó con dos profesionales con pertenencia étnica afrodescendiente, uno en la subred  Integrada Sur y otro en la Subred Centro Oriente.</t>
  </si>
  <si>
    <t>Durante este periodo, se dio la continuidad de la figura "referente étnico" del proceso transversal de gestión de politicas, donde se apoya todo el ejercicio de posicionamiento y movilizacion a nivel local de las políticas públicas étnicas, en este caso específico con las Comunidades Negras, Afrocolombianas, Raizales y Palenqueras-CNARP, se contó con dos profesionales con pertenencia étnica afrodescendiente, uno con vinculacion contractual desde la Subred  Integrada de Servicios de Salud Sur y otro desde la Subred Centro Oriente.</t>
  </si>
  <si>
    <t>$ 14.181.156</t>
  </si>
  <si>
    <t>0.04%</t>
  </si>
  <si>
    <t>Se dio continuidad a la contratación del talento humano con pertenencia Étnica Negro Afrocolombiano Yasiris Cordoba Bejarano, el cual realizó asistencia técnica a la comunidad por medio de la comision consultiva Afro, apoyo técnico en  la etapa de formulación  de las propuestas de desarrollo de las Acciones Afirmativas en el marco del articulo 66, asistencia técnicas en los avances del PIAA, Finalmente se proyectaron las respuestas a los derechos de petición respectivos de la ciudadanía con relación a la comunidad Negra Afrocolomiana.</t>
  </si>
  <si>
    <t>Se dio continuidad  a la contratación del talento humano con pertenencia etnica Negro afrocolombiano  representada por la profesional Yasiris Cordoba bejarano, la cual realizaó asistencia técnica a la comunidad por medio de la comisión consultiva afro, apooyo técnico en la formulación de las propuestas para la implementación de las acciones afirmativas y apoyo tecnico a los procesos organizativos etnicos de la subdirección territorial centro oriente.</t>
  </si>
  <si>
    <t>Es importante resaltar que conforme al proceso de concertación, se inicia el proceso de implementación de está acción afirmativa en el año 2023, ya que es un documento que se realizaría cada dos años.</t>
  </si>
  <si>
    <t xml:space="preserve">Se convocó a reunión el dia 19 de agosto en la cual solo asistió la coordinadora de la comisión Sevigne Copete, por lo cual se canceló dado que no habia quorúm por parte de la instancia de representación. El dia 26 de agosto se asistió a una reunión con la Subred para determinar los requisitos y parametros para la ejecucion presupuestal de las Acciones Afirmativas. El dia 3 de septiembre se realizó una reunión con la coordinadora de la Subcomisión Afro para socializarle los requisitos y parametros para la ejecución presupuestal de las Acciones Afimativas. El día 8 de septiembre se realizó una reunión con la Subred (operador), la coordinadora de la comisión Afro y Secretaria de Salud - Paricipcion Social, donde se definió  quienes pueden ejecutar los presupuestos de las Acciones Afirmativas. el dia 22 de septiembre se tenia programada una reunión con la Subcomisión de Salud Afro la cual fué cancelada por la coordinadora. para el dia 28 de septiembre se presentan avances con está Acción Afirnativa ya que se determina la metodologia de desarrollo de las actividades que se van a realizar en la elaboración del panel ancestral, se asistio tecnicamente en la elaboración del documento de la propuesta para el desarrollo de está acción.                                     
                           </t>
  </si>
  <si>
    <r>
      <t>Dificultades:</t>
    </r>
    <r>
      <rPr>
        <sz val="10"/>
        <color rgb="FF000000"/>
        <rFont val="Arial"/>
        <family val="2"/>
      </rPr>
      <t xml:space="preserve"> Al principio del trimestre no se adelantaron ninguna de las acciones por las dinamicas propias de la Subcomisión ya que en varias ocasiones cancelaron las convocatorias de reunión de la mesa de trabajo con la Dirección de Participación Social.</t>
    </r>
    <r>
      <rPr>
        <b/>
        <sz val="10"/>
        <color rgb="FF000000"/>
        <rFont val="Arial"/>
        <family val="2"/>
      </rPr>
      <t xml:space="preserve">
Alternativa de solución: </t>
    </r>
    <r>
      <rPr>
        <sz val="10"/>
        <color rgb="FF000000"/>
        <rFont val="Arial"/>
        <family val="2"/>
      </rPr>
      <t>Se plantea desarrollar las mesas de trabajo con las fechas programadas para dar cumplimiento a los objetivos.</t>
    </r>
  </si>
  <si>
    <t>Durante este perido no se desarrolla la accion afirmativa. Sin embargo, se realiza el proceso de contatación directa se encuentra cargado en la pagina de  Secop II desde la fecha 10 de diciembre de 2021, con el número de proceso  IC-130-2021. Igualmente, Se realiza concertación con la consultiva donde se definen los objetivos y metodologia  con la cual se desarrollora la iniciativa.
Se realiza formulación  de  la  iniciativa para su implementación,  se avanza en la gestión administrativa para la contratación por parte del operador y facilitar así la ejecucuón presupuestal. Apoyo a la realizacion de fichas tecnicas</t>
  </si>
  <si>
    <t>Conforme al proceso de concertación con la Comisión Consultiva de Comunidades Negras y Afrocolombianas, se inicia el proceso de implementación de está acción afirmativa a partir de noviembre de la vigencia 2021.</t>
  </si>
  <si>
    <t>Durante este trimestre se propusieron varios escenarios con la instancia representativa de  socializacion y defincion  del desarrollo de la jornada , sin embargo, por cruce de agenda y motivos personales por parte de la comunidad, no se logro en niguno de los espacios contar con quorum decisorio para definir la implementacion de la misma. Por lo anterior, la Comision de salud Afro propuso reagendar a partir del 2022.</t>
  </si>
  <si>
    <t>•	Dificultades en los procesos de articulación con la instancia representativa  que impidieron mayores avances en la implementación de las acciones responde a las dinámicas propias de la subcomisión, que incidieron en la cancelación de algunas reuniones ya programadas.</t>
  </si>
  <si>
    <t>De las personas presentadas por la Consultiva, la OFB selecciono al maestro Francisco Zumaquè con quien se inició el aprestamiento del concierto</t>
  </si>
  <si>
    <t>Respecto al concierto ejecutado de homenaje al Pueblo Afrodescendiente se contrató para la dirección y los arreglos de los temas al maestro FRANCISCO SUMAQUÈ, así mismo se contrataron los artistas por ellos sugeridos para la interpretación de los temas junto con los artistas designados  por la OFB, lo cual representó un significativo incremento del presupuesto estimado.  El concierto se realizó el 20 de noviembre de 2021 en el teatro del Centro de Desarrollo Comunitario La Victoria de la SDIS.</t>
  </si>
  <si>
    <t>Lo dispendioso de la concertación que dilato demasiado la concreción de las mujeres y hombres artistas representativos del Pueblo Afrodescendiente, para la ejecución del concierto, lo cual al ser superado, genera más confianza para trabajar con mayor agilidad.</t>
  </si>
  <si>
    <t>El repertorio interpretado,  los artistas que hicieron la dirección artística y musical así como la interpretación, fueron seleccionados por el espacio autónomo del Pueblo Afrodescendiente, respetando el enfoque diferencial étnico.</t>
  </si>
  <si>
    <t>Se ha llevado a cabo ambas convocatorias y se vienen ejecutando en este trimestre los recursos asociados con la beca de creación para comunidades negras y afrocolombianas: Arte contra la discriminación; recursos que corresponden a $ 48.000.000 y que se asignaron a las cuatro propuestas ganadoras (Creación para la apropiación de la cultura ancestral afrodescendiente de la agrupación Raíces Tumaqueñas, El legado de los renacientes de la Compañía de arte negro Compantera, Lungao: muestra teatral recreación de la ritualidad fúnebre palenquera en Bogotá y los prejuicios de algunos ciudadanos de la Asociación Kuagro Mona Ri Palenge Andi Bakatá y Noches de Mapalé de la agrupación Zarabanda. No se ha llevado la deliberación de los ganadores de la beca de circulación y apropiación quedando la asignación de estos recursos por reportar en el siguiente trimestre.</t>
  </si>
  <si>
    <t>Se llevó a cabo dos convocatorias de becas anuales dentro del Programa Distrital de Estímulos - IDARTES con enfoque diferencial étnico para comunidades negras afrocolombianas en donde se seleccionaron 8 iniciativas propuestas y seleccionadas como acciones afirmativas que desde el arte visibilizan la riqueza de las prácticas artísticas de está comunidad desde las áreas artísticas interdisciplinares y las dimensiones artísticas de la creación y la circulación.</t>
  </si>
  <si>
    <t>DIFICULTADES: las iniciativas que accedieron a circular en las plataformas y tiempos del Idartes, culminaron su ejecución, quedando pendiente por ponerse en escena 3 propuestas de la beca de circulación y apropiación.
SOLUCIÓN: para asegurar el desarrollo de las propuestas faltantes, se viene desarrollando un acompañamiento que además permita poner en escena y garantizar la culminación de la propuesta y que se realizará durante el primer bimestre del 2022 contemplando las necesidades de las propuestas ganadoras.</t>
  </si>
  <si>
    <t xml:space="preserve">En la implementación se ha contemplado el punto de vista de la instancia representativa a la vez que se ha asegurado la participación ampliada de los artistas, agrupaciones y organizaciones de base y artísticas de este grupo étnico residentes en la ciudad, teniendo en cuenta las solicitudes de los agentes culturales y artísticos de la ciudad en donde ha hecho presencial la estrategia Idartes es Bogotá, mecanismo en donde se ha podido interlocutar directamente con los agentes locales asociados con este grupo étnico. </t>
  </si>
  <si>
    <t xml:space="preserve">Para este año se proyecta la realización de uno de los cuatro conversatorios, del cual se ha solicitado información sobre quiénes y cómo se implementará a la instancia representativa (Consultiva Distrital Afro), no obteniendo información que facilite su cumplimiento, sino incluso el intento de la representación de la consultiva por tratar reajustar el recurso concertado 2020.  </t>
  </si>
  <si>
    <t xml:space="preserve">La principal dificultad proviene de la no respuesta de la consultiva frente a las inquietudes expresadas por el Idartes en materia de identificar el nombre de las personas de la comunidad que se contratarían en calidad de ponentes, y en su intensión de tratar de reajustar el presupuesto concertado justificando que es muy poco el pago que recibiría cada ponente, cifra que supera con creces el monto que se suele pagar a un orador que participa en cualquier conversatorio que desarrolla el Instituto. La consultiva propone el desarrollo de un foro cuando en realidad debe realizarse es un conversatorio con la presentación máxima de un número entre 5 a 6 ponentes. </t>
  </si>
  <si>
    <t>Para facilitar el desarrollo de la propuesta presentada el 14 de octubre del 2021, el Idartes, Subdirección de las Artes pudo asociar el recurso del acuerdo concertado con la Subdirección de Formación al convenio interadministrativo y así tener el chance poder ejecutar la acción. La adición y prórroga de dicho convenio se llevó a cabo el 24 de diciembre del 2021 y atendiendo al período vacacional de la administración de la UN, solo hasta después del 18 de enero del 2021 se reactivará la contratación con la priorización del adelantar cuanto antes está actividad según lo dispuesto en la propuesta presentada.</t>
  </si>
  <si>
    <t xml:space="preserve">DIFICULTAD: la representación de la Consultiva dilató el desarrollo de este acuerdo, sustentando querer desarrollar otro tipo de formato diferente al de conversatorio (foro), por lo que era imposible avanzar en su ejecución en este año. La SubArtes del Idartes planteó una alternativa de solución para poder poner en marcha este acuerdo, alternativa que se implementará a partir del 2022.
La propuesta de la temática y personas que participarían en el desarrollo del conversatorio para este año 
una vez se conoció la propuesta y se habló con la consultiva Isabel Córdoba, se invitó al desarrollo de dos reuniones: una citada de manera presencial mediante solicitud expresa de la mencionada consultiva en el Idartes el viernes 5 de noviembre del 2021, y otra de manera virtual y citada el 23 de noviembre del 2021; reuniones a las que no asistió como encargada del desarrollo de la estrategia (Isabel Córdoba) por parte de la Consultiva y, por lo tanto, no pudo avanzar en la etapa precontractual antes de realizarse la adición y prórroga del convenio. 
SOLUCIÓN: se aprovechó el desarrollo de ambas sesiones para conocer los temas técnicos para tener en cuenta en el desarrollo de los podcasts, teniendo en cuenta que el conversatorio se desarrollará a través de está estrategia. Las precisiones fueron realizadas por el equipo de producción técnica de la UN en ambas sesiones y se propone una posible estructura del conversatorio, basándose en la propuesta presentada el 14 de octubre. 
En cuanto a la propuesta de foro, el Idartes contempla la alternativa de poder desarrollar la actividad propuesta (el foro) para el 2022 en unión con la FUGA y otras entidades, aunando esfuerzos para el desarrollo de la iniciativa planteada el 14 de octubre del 2021 a través de propuesta al Idartes. Para ello, el Instituto valora el factor de predominancia demográfica de este grupo étnico en la ciudad y sin que esto signifique que se haya reconcertado el acuerdo, el Idartes contempla para el año 2022 disponer de $ 16.880.000 más, el cual se adicionará al recurso ya concertado en el año 2020. </t>
  </si>
  <si>
    <t xml:space="preserve">Esta acción como cualquier otra de las actuaciones que el Idartes viene implementando en favor de este grupo étnico el enfoque diferencial en está categoría, garantizando el respeto, reconocimiento y la inclusión a través de impulsar iniciativas propias, creando condiciones y brindando oportunidades para que las puedan llevar a cabo de manera autónoma y propia.  </t>
  </si>
  <si>
    <t xml:space="preserve">A diciembre de 2021  se  realizaron  las siguientes acciones:
- 18 de marzo: reunión  con la comunidad afro con el fin de  revisar las acciones concertadas y definir estrategias para su programación e implementación.
Producto de este ejercicio:
•Se resolvieron las inquietudes de la comunidad Afro respecto a las acciones propuestas en el plan de acción PIAA 2021.
•Se definió que la comunidad Afro realizará una actividad puntual sumando dos de las acciones concertadas con la FUGA  (fila 13 y fila 16 de está matriz, referidas a actividad artísticas y conversatorio respectivamente), se programó una mesa de trabajo para el 08 de abril de 2021 con el fin de revisar la propuesta de evento que la Comunidad Afro quiere realizar con la FUGA. Quedó como compromiso por parte de la Comunidad la entrega de dicha propuesta.
- 8 de abril de 2021 reunión de concertación en la que la  comunidad afro se comprometió a entregar la propuesta a la FUGA  durante ese mes con el fin de avanzar en la definición y unificación de las actividades a realizar. 
- 11 de mayo  de  2021  la comunidad Afro  entregó la propuesta para la realización de la actividad artística a la FUGA.
- 19 de mayo se realizó una reunión de retroalimentación  entre la FUGA  y la comunidad Afro sobre la propuesta presentada el 11 de mayo. En está reunión se solicitaron algunos ajustes técnicos y los representantes de la comunidad se comprometieron a ajustar la propuesta y  remitirla nuevamente  para continuar con el trámite.
- El 26 de octubre de 2021, con radicación 20213000015461 se envió una comunicación oficial, solicitando el proyecto para la realización de la actividad concertada y -especificando los tiempos necesarios de preproducción y producción para poderla llevar de la mejor manera. 
- El 25 de noviembre se llevó a cabo la primera sesión de la Consultiva Distrital de Comunidades Negras citada por la Subdirección de Asuntos Étnicos de la Secretaría de Gobierno, donde la entidad manifestó la necesidad de contar con la propuesta de la actividad para dar cumplimiento al compromiso. 
- A  diciembre de  2021 no se  recibió la propuesta  ajustada de la comunidad Afro.
</t>
  </si>
  <si>
    <t xml:space="preserve">Se realizaron  varias reuniones de concertación con la comunidad, sin embargo  a diciembre de 2021 la FUGA no recibió la propuesta concertada por  la  comunidad lo cual impidió la realización de la acción en la vigencia 2021.  
En la vigencia 2022 se evaluará la posibilidad de realizar la actividad concertada  en 2021 si la comunidad Afro  presenta la propuesta acordada. </t>
  </si>
  <si>
    <t>Se llevó a cabo la reunión acordada el 19 de julio para avanzar en la definición de las acciones asociadas a la meta. En está reunión con representantes de la Consultiva Afro asociados a Cultura se accedió al desarrollo de contenidos sonoros como producto, se solicita una reunión con la gerente de Capital para definir acciones de las próximas vigencias.</t>
  </si>
  <si>
    <t>Si bien hay avances en la concertación de avances de la acción la Consultiva considera que los componente de fortalecimiento de las comunicaciones mediante asesoría técnica y el cubrimiento de fechas emblemáticas no hacen parte de la medida. Por parte de Capital aún se está en el proceso de contratación de los equipos de producción sonora para poder avanzar en la acción definida.</t>
  </si>
  <si>
    <t xml:space="preserve">Se implementaron acciones de comunicación estratégica con el grupo étnico asociada a la generación de un contenido audiovisual en forma de cápsula, co creado, producido y circulado por Capital en Canal Capital y en Capital Digital, con más de 223 visitas. Así mismo, se produjo conjuntamente con el étnicos un podcast mediante el equipo de Capital Sonoro el cual circula en las plataformas sonoras de Capital. Cumpliendo así los compromisos del año. </t>
  </si>
  <si>
    <t xml:space="preserve">No se presentaron dificultades en este trimestre de 2021.
</t>
  </si>
  <si>
    <t>El Distrito debe seguir implementado el enfoque étnico en la comunicación pública como parte del fortalecimiento de la democracia participativa.</t>
  </si>
  <si>
    <t xml:space="preserve">La Beca Decenio Afrodescendiente se encuentra en proceso de ejecución actualmente, las agrupaciones tienen hasta el 30 de noviembre para completar la ejecución de su proyecto y entregar el informe final. Cada una de las agrupaciones ganadoras ha recibido un desembolso inicial correspondiente al 70% ($7'000.000) del total del estímulo, que en este caso es de $10.000.000. Los 3 jurados designados para la evaluación de las propuestas ya recibieron sus reconocimientos económicos. </t>
  </si>
  <si>
    <t>Hubo demoras en el lanzamiento de las becas, lo que disminuye el tiempo de ejecución de las mismas. Para ello se le recomendó a los ganadores ajustar sus cronogramas de ejecución para garantizar que alcancen a desarrollar la totalidad de las acciones. Durante los meses de octubre y noviembre se adelantará el acompañamiento de supervisión a las propuestas.</t>
  </si>
  <si>
    <t xml:space="preserve">Se realizó la ejecución de la propuestas ganadoras en el marco de la Beca Decenio Afrodescendiente dentro de los cronogramas establecidos por la SDCRD </t>
  </si>
  <si>
    <t>La acción cumplió con varios de los objetivos propuestos en el artículo 66 del PDD, relacionado con el enfoque de mujer y género aplicado al. Enfoque étnico.</t>
  </si>
  <si>
    <t xml:space="preserve">EL 19 de agosto del 2021 se dio apertura a la beca (Resolución 407 de 2021) para el fortalecimiento, reconocimiento y activación del patrimonio cultural de pueblos étnicos en Bogotá  para la postulación en la categoría Rom, Negra y afrodescendiente y AIB en la cual se recibieron dos propuestas para la categoría afrodescendiente , las cuales  al momento de corte de este informe se encuentran en la fase de evaluación técnica , deliberación de jurados para la emisión de la resolución correspondiente </t>
  </si>
  <si>
    <t xml:space="preserve">No se presentan dificultades para la presentación de propuestas por parte del pueblo afrodescendiente </t>
  </si>
  <si>
    <t xml:space="preserve">Se adjudicaron dos becas a organizaciones sociales y étnicas afrodescendientes que realizan su trabajo en la ciudad de Bogotá, de acuerdo a esto se desarrollaron las actividades previstas en el marco de las mismas y se cumplió con el cronograma establecido en las mismas, al igual que contaron con el acompañamiento misional y técnico requerido para su desarrollo </t>
  </si>
  <si>
    <t xml:space="preserve">Aunque se hizo la convocatoria de manera amplia a organizaciones sociales y culturales propias del pueblo afrodescendiente en Bogotá, se espera que para las próximas vigencias se cuente con la participación activa del consultivo afrodescendiente de Bogotá y el consejo de cultura pueblos étnicos para su desarrollo </t>
  </si>
  <si>
    <t xml:space="preserve">Se reconocen las diferencias identitarias y de cosmovisión entre el pueblo afrodescendiente, palenque y raizal, teniendo en cuenta sus procesos organizativos propios y  liderazgos </t>
  </si>
  <si>
    <t>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afro, una vez realizado el lanzamiento del proceso el 22 de julio, se establecerá contacto directo con la comunidad para invitarlos a participar.
Debido a la pandemia, la formación se hará virtual y se garantizarán como mínimo 5 cupos en procesos de formación para el emprendimiento en competencias personales y empresariales de iniciativas de la economía cultural y creativa, dirigidos a miembros de la comunidad afro que se encuentren realizando actividades económicas alrededor de los bienes y servicios culturales y creativos en el centro de Bogotá  y que habiten en el centro de la ciudad.</t>
  </si>
  <si>
    <t xml:space="preserve">Entre enero y diciembre de 2021 la entidad suscribió el Convenio de Asociación FUGA-119-2021, con la Universidad Jorge Tadeo Lozano - UJTL con el objeto de aunar esfuerzos técnicos, administrativos y financieros para desarrollar el programa de formación en emprendimiento cultural y creativo. Mediante este convenio, se está desarrollando el programa de formación “Aula Creativa”; dirigido a emprendedores, creadores y gestores culturales de Bogotá, el cual consiste en 10 cursos gratuitos que incorporan temas de emprendimiento y modelo de negocio, procesos organizativos y cadenas de valor, comunicación digital, finanzas personales, gestión de proyectos, estrategias de financiación y diseño basado en innovación. Los cursos se están desarrollando de manera virtual de la mano de un equipo de expertos. Adicionalmente los participantes tienen la posibilidad de asistir a eventos complementarios como laboratorios de procesos de creación experimental, interacción en redes culturales y creativas, así como un ciclo con conferencistas internacionales. En los cuatro primeros módulos del programa se inscribieron 7 miembros de la comunidad afro que se encuentran tomando los cursos de manera activa.  Los últimos  2 módulos del proceso de formación  inician el 15 de febrero de 2022 y se envió correo electrónico a  la comunidad Afro para invitarlos a participar.
</t>
  </si>
  <si>
    <t>A través del consultivo José Frank Collazos Charo y el IDPAC se realice trámite de escenario (Teatro Jorge Eliécer Gaitán) para la celebración de los Premios Benkos Biohó en una fecha seleccionada (12 de octubre). Igualmente se programa escenario para el 9 de octubre y poder conmemorar el día de la mujer afrolatina y afrocaribeña, empero se cancela pues para la fecha de presentación no se cuenta con la totalidad de recursos técnicas y artísticos requerido para dicho evento. Por solicitud del IDPAC se replantea la celebración de los premios Benkos Biohó para el 6 de noviembre. Se solicita un segundo escenario para la realización del concierto donde se presentarán la obra con arreglos musicales de Francisco Zumaque</t>
  </si>
  <si>
    <t xml:space="preserve">Hasta el momento ninguno de los trámites de solicitud de escenarios lo ha sido realizado la Consultiva, por lo la Subdirección de las Artes – Grupos Étnicos a mediado tratado de solicitar con tiempo cómo se requiere los escenarios. Se recuerda que en primer semestre y dependiendo de la transmisión del COVID-19, la SubArtes – Grupos Étnicos hizo el trámite de solicitud del escenario Teatro Jorge Eliécer Gaitán para el 21 de mayo, día en que se conmemora la Afrocolombianidad, previendo la posible solicitud de la Consultiva. Posteriormente se ha solicitado a nombre de la Consultiva, trámite que por el momento es realizado por está unidad, pero que en realidad debe ser realizada por la instancia representativa a menos que informe las fechas puntuales en que desea solicitar prestado los escenarios, siempre y cuando se facilitan mientras haya disponibilidad de los mismos en las fechas solicitadas. 
Se sugiere que las fechas del 2021 que no sean pedidas por la Consultiva, se empiecen a solicitar desde el mes de enero del 2022, siempre y cuando corresponde al desarrollo de eventos de carácter artístico y cultural.
</t>
  </si>
  <si>
    <t>Pese a que se insistió repetidamente a la Consultiva en que se precisará las fechas y eventos en que se prestaría los escenarios, la instancia representativa no brindó la información y solo uno de los cuatro préstamos se realizó mediante información brindada por uno de los consultivos de la instancia representativa, interesado en que se realizara el evento 10ª versión de la premiación Benkos Biohó en el Teatro Jorge Eliecer Gaitán (6 de noviembre del 2021). Los otros tres préstamos de equipamientos se realizaron para hacer posible la presentación de las agrupaciones planeadas por la instancia representativa para hacer parte de la programación Convergente y quedaron distribuidas así: el 17 de diciembre del 2021 en el Teatro El Ensueño en la puesta en escena del grupo musical Colombia Negra para la presentación de Navidad Afro, el 19 de diciembre del 2021 en el Escenario Móvil en las localidades de Los Mártires y de Antonio Nariño con la presentación de Identidad Pacífico y la Nueva Dinastía de los Corraleros en el Teatro Al Aire libre La Media Torta el 8 de diciembre del 2021 en el Tortazo Navideño.
En cada evento el Idartes ja cubierto los gastos logísticos, de salud, insumos técnicos y backline requeridos para cada presentación además de tramitar los permisos.</t>
  </si>
  <si>
    <t xml:space="preserve">DIFICULTAD: Ni Consultiva ni su Subcomité de Cultura de está instancia representativa ha informado las fechas, los eventos para los que se utilizaran o han hecho la solicitud de los equipamientos según las indicaciones contenidas en el propio acuerdo.
SOLUCIÓN:  para dar cumplimiento al acuerdo, la SubArtes del Idartes ha mediado y gestionado de manera intuitiva a las fechas y eventos de tal manera que se pueda avanzar en el cumplimiento de la acción, mientras al Consultiva se apropia del procedimiento y lo hacen efectivo.  </t>
  </si>
  <si>
    <t>Se ha implementado el enfoque étnico considerando la integralidad entre los acuerdos, de tal manera que se asocien entre si las acciones. Una prueba de está consideración se ha ejemplificado en la asociación de este acuerdo con el asociado con el programa Convergente, y la acción deliberada entre el IDPAC asociada con la celebración de la afrocolombianidad y el préstamo de los escenarios a cargo del Idartes.</t>
  </si>
  <si>
    <t xml:space="preserve">En la reunión del 29 de julio, el IDRD nuevamente solicitó el cronograma de uso de escenarios donde la consultiva AFRO proyecta realizar actividades, esto con el fin de realizar la respectiva separación de espacios. Sin embargo, a la fecha no se ha recibido la información. </t>
  </si>
  <si>
    <t>En la reunión del 7 de octubre de 2021, el IDRD nuevamente solicitó el cronograma de uso de escenarios donde la consultiva AFRO proyecta realizar actividades, esto con el fin de realizar la respectiva separación de espacios. Sin embargo, a la fecha del presente reporte  no se ha recibido la información.</t>
  </si>
  <si>
    <t xml:space="preserve">
•La comunidad Afro realizará una actividad puntual sumando dos de las acciones concertadas con la FUGA  (fila 13 y fila 16 de está matriz) (conversatorio y actividades artísticas).</t>
  </si>
  <si>
    <t xml:space="preserve">
•La comunidad Afro realizará una actividad puntual sumando dos de las acciones concertadas con la FUGA  (fila 13 y fila 16 de está matriz) (conversatorio y actividades artísticas).
Con corte a diciembre de 2021 la comunidad afro no ha entregado la propuesta ajustada de conformidad con el compromiso adquirido el 19 de mayo de 2021.</t>
  </si>
  <si>
    <t xml:space="preserve">Se realizaron  varias reuniones de concertación con la comunidad, sin embargo  a diciembre de 2021 la FUGA no recibió la propuesta concertada por  la  comunidad lo cual impidió la realización de la acción en la vigencia 2021.  
</t>
  </si>
  <si>
    <t/>
  </si>
  <si>
    <t xml:space="preserve">Se concertó reunión con la consultiva Isabel Córdoba para el día 22 de julio. Sin embargo, no hubo quorum por parte de la consultiva, y el consultivo decidió cancelar la reunión y  reprogramarla para el día 29 de julio.
En la reunión del 29 de julio, el IDRD realizó una presentación de cada una de las acciones afirmativas con su respectiva grabación de concertación, con el fin que la consultiva identificará que las acciones no fueron modificadas. A pesar de lo anterior, la consultiva, no permitió reproducir las grabaciones y manifestó que la entidad debe “interpretar” las acciones de forma integral y pidieron cancelar la reunión hasta tanto la institucionalidad entienda la integralidad del enfoque diferencial y la aplicabilidad del Artículo 66 del PDD, así como de la asignación de recursos pertinentes para el desarrollo de la acción.
Finalmente, se concertó reunión con la consultiva y los directivos del IDRD para el 7 de octubre de 2021. </t>
  </si>
  <si>
    <t xml:space="preserve">En reunión del 7 de octubre de 2021, se coordinó que la acción se implementará en el año 2022. en la cual se crearán dos (2) escuelas de formación deportiva para NNA en las disciplinas de fútbol y boxeo, para lo cual el IDRD realizará la contratación de instructores propios de la comunidad y de un auxiliar para la escuela de Fútbol.
A la fecha los instructores y el auxiliar en fútbol se encuentran en proceso de contratación. </t>
  </si>
  <si>
    <t>No se ha dado avance teniendo en cuenta las difucultades planteadas con anterioridad</t>
  </si>
  <si>
    <t xml:space="preserve">El IDPC ha  activado diferentes maneras de acercamiento con el pueblo  y consultivo afrocolombiano para acordar las rutas de implementacion de las diferentes acciones concertadas con la institucion , se envio de igual manera  una propuesta de cronograma con el fin de ser evaluada por el consultivo y se está en espera de respuesta para su implememtacion </t>
  </si>
  <si>
    <t xml:space="preserve">No hay avances a reportar </t>
  </si>
  <si>
    <t>Por las dificultades presentadas en cuanto a la destinación presupuestal de las acciones concertadas, especialmente lo concerniente a la beca de estímulos, el pueblo afrodescendiente a través de su consultivo, no presento o selección participantes a desarrollar el diplomado en patrimonio cultural</t>
  </si>
  <si>
    <t>Este año se llevarían a cabo 2 de los 8 laboratorios propuestos en el cuatrienio u otros espacios de formación entendidos desde la perspectiva de las comunidades negras y afrocolombianas. Durante el cuatrienio y a pesar de la reunión citadas por el Idartes, el canal de comunicación de la Consultiva no ha informado los artistas con experiencia en formación que pueden desarrollar los espacios formativos y tampoco las temáticas que desarrollaran, limitándose en todas las reuniones a repetir el mismo discurso de la deuda histórica que se tiene con está población, sin ser propositivos o dando pistas de cómo se desarrollará dichos espacios de formación.</t>
  </si>
  <si>
    <t>Sin lugar a dudas interlocutar con una representante que no pertenece al campo dificulta la implementación de este acuerdo, situación que se presenta en este y los demás acuerdos. Se sugiere que, quien tome la vocería y oriente la implementación, sea una persona integrante de la consultiva como la maestra Esperanza Martínez o Esperanza Biohó, quien pertenece al campo y al sector. Se informará a la SDCRD sobre está situación y las posibles alternativas recibiendo la propuesta que si puede formular la maestra Biohó como trabajadora del arte y conocedora de su comunidad y su población.</t>
  </si>
  <si>
    <t xml:space="preserve">La información asociada con el desarrollo del acuerdo fue suministrada el 14 de octubre del 2021 por lo que la puesta en marcha de la acción también se contendrá en el desarrollo del convenio interadministrativo, de tal manera que el proceso de formación sea ejecutado a través de la modalidad de diplomado donde se imparta temas muy específicos que complementen o amplíen una determinada práctica artística. La adición y prórroga de dicho convenio se llevó a cabo el 24 de diciembre del 2021 y atendiendo al período vacacional de la administración de la UN, solo hasta después del 18 de enero del 2021 se reactivará la contratación con la priorización de adelantar cuanto antes está actividad según lo dispuesto en la propuesta presentada. </t>
  </si>
  <si>
    <t>Una vez precisada el detalle y contenido del proceso formativo y los nombres de las personas de la comunidad a cargo de este acuerdo, se viene superando las dificultades, quedando pendiente el proceso contractual que se llevará a cabo en enero de 2022 y que garantizará el desarrollo del proceso formativo</t>
  </si>
  <si>
    <t xml:space="preserve">La aceptación de la propuesta presentada por la instancia representativa ha sido reconocida desde la dinámica histórica, cultura y artística de este grupo poblacional por lo que le da un a, lo que ha permitido que se garantice que se viene implementado el enfoque étnico. Se puede señalar que se viene impulsado el planteamiento propio del grupo étnico, lo que crea condiciones y brinda oportunidades para llevar a cabo el cuerdo de manera a autónoma y propia. </t>
  </si>
  <si>
    <t xml:space="preserve">A la fecha y a pesar de las reuniones realizadas, no se ha informado acerca de la experiencia artística que se desarrollará para el fomentar la inclusión de los niños y niñas pertenecientes a las comunidades negras ni quienes lo desarrollarán. No obstante, el desarrollo de está acción se plantea desarrollar en el último trimestre del año. </t>
  </si>
  <si>
    <t xml:space="preserve">La información asociada con el desarrollo del acuerdo fue suministrada el 14 de octubre del 2021 por lo que la puesta en marcha de la acción también se contendrá en el desarrollo del convenio interadministrativo, de tal manera que la experiencia artística sea ejecutada a través de metodologías y temáticas específicas que complementen o amplíen una determinada práctica artística. La adición y prórroga de dicho convenio se llevó a cabo el 24 de diciembre del 2021 y atendiendo al período vacacional de la administración de la UN, solo hasta después del 18 de enero del 2021 se reactivará la contratación con la priorización de adelantar cuanto antes está actividad según lo dispuesto en la propuesta presentada. </t>
  </si>
  <si>
    <t>Una vez precisada el detalle y contenido de la experiencia artística y los nombres de las personas de la comunidad a cargo de este acuerdo, se viene superando las dificultades, quedando pendiente el proceso contractual que se llevará a cabo en enero de 2022 y que garantizará el desarrollo del proceso formativo</t>
  </si>
  <si>
    <t>Con la información brindada el 14 de octubre, el 50% del recurso se ha destinado a la contratación y presentación de tres de los grupos informados quedando pendiente la presentación de los restantes. Al respecto, la información la brindará la Subdirección de Equipamientos y se llevaría a cabo en el primer trimestre del 2022.</t>
  </si>
  <si>
    <t xml:space="preserve">DIFICILTAD: al llamar a algunas de las agrupaciones planteadas por la Consultiva informan presentarse con costos que supera lo que realmente se puede costear con valores que realmente no se ajustan a la tabla de precios que maneja las subdirecciones, limitando la presentación del número de agrupaciones que inicialmente se había planteado presentar como parte de la franja Convergente.
SOLUCION: la subdirección de Equipamientos tendrá en cuenta criterios asociados con la trayectoria y experiencia artística comprobable de la agrupación o el artista, número de integrantes que hacen parte de la agrupación, complejidad de la propuesta escénica y duración de la presentación, Por lo tanto, el número de artistas y/o agrupaciones puede variar de acuerdo a los criterios antes establecidos, estableciéndose que ocho (8) sería el número de artistas o  agrupaciones artísticas con experiencia intermedia  máximo que puede ser apoyado con el recurso concertado. </t>
  </si>
  <si>
    <t>Al 30 de septiembre se registra la participación de 17 niñas, niños, adolescentes y jóvenes que se identifican como afrodescendientes,  lo que nos representa que la meta presupuestalmente se cumple en un 68%, y en cuanto al número de participantes el cumplimiento de la meta es del 38%</t>
  </si>
  <si>
    <t>Para las próximas vigencias se requiere poder clasificar las etnias Palenqueras y Raizales de manera que su clasificación sea más precisa</t>
  </si>
  <si>
    <t>Las niñas, niños, adolescentes y jóvenes del Pueblo Afrodescendiente paulatinamente se van vinculando al programa de formación, el cual disfrutan y aprecian mucho, lo que permitió llegar a un 80% en la ejecución de la meta.</t>
  </si>
  <si>
    <t>El desconocimiento del programa y la desconfianza de ser sujetos de discriminación limitaba la participación, dificultades que se han ido superando, gracias a la confianza y al reconocimiento ganado por el excelente desempeño de las personas de este grupo étnico.</t>
  </si>
  <si>
    <t>La implementación del enfoque diferencial étnico, ha posibilitado que las personas participantes, sientan, asuman y practiquen el respeto a la diversidad étnica y cultural que participa del proceso de formación.</t>
  </si>
  <si>
    <t>$ 200.000</t>
  </si>
  <si>
    <t>En el mes de agosto se desarrolló la mesa de participación con la población afro, con el objetivo de explorar significados y usos que está población le da a la escritura, lectura y oralidad; identificar cómo se acercan a estas prácticas y las barreras que existen frente al acceso a ellas.</t>
  </si>
  <si>
    <t>Se realizó la presentación del plan estratégico de la política pública de Escritura, Lectura y Oralidad, en la que se definieron los actores y las fechas para avanzar con los y las representantes de la Consultiva Distrital Afro.
La política aún no está en su fase de agenda pública por el momento, se está formulando un documento preliminar que será enviado al CONPES para que ellos den la viabilidad a su formulación. Una vez surtido este paso, procederemos a  construir la política con la ciudadanía y, en ese sentido, se formularan y llevarán a cabo mesas de trabajo y consulta con las comunidades negras afrocolombianas, así como con otros diversos actores, en tanto es clave que sus necesidades, intereses y apuestas en términos de inclusión en la cultura escrita, sean acogidos.</t>
  </si>
  <si>
    <t xml:space="preserve">Acción ejecutada </t>
  </si>
  <si>
    <t>La acción cumplió con varios de los objetivos propuestos en el artículo 66 del PDD, relacionado con procesos participativos con las organizaciones y comunidades étnicas para el desarrollo de las acciones.</t>
  </si>
  <si>
    <t>Acción ya ejecutada</t>
  </si>
  <si>
    <t>En la actividad que conmemora el día de la afrocolombianidad, la Dirección de Lectura y Biblioteca de la SDCRD, desarrolló 13 eventos en las bibliotecas públicas de la Red Distrital de Bibliotecas Públicas-Biblored, en el marco del ciclo de lectura de autores y autoras afrocolombianos, en el que se beneficiaron aproximadamente 200 personas pertenecientes a las comunidades negras afrocolombianas. Para el desarrollo de está acción fue creada una línea específica de atención con enfoque diferencial étnico desde la Dirección de Lectura y Bibliotecas de la SDCRD.</t>
  </si>
  <si>
    <t>Acción ejecutada</t>
  </si>
  <si>
    <t xml:space="preserve">No se ha dado avance  en cuanto a está acción concertada por las dificultades presentadas anteriormente </t>
  </si>
  <si>
    <t xml:space="preserve">Con el fin de articular  una ruta de trabajo entre el IDPC y el consultivo afrocolombiano, se han  enviado correos electrónicos y comunicaciones telefónicas que posibiliten el dialogo entre el instituto y el pueblo afrocolombiano para la implementación de las acciones concertadas en el año 2021,  de acuerdo a estas directrices se ha enviado una propuesta de cronograma de encuentros presenciales a desarrollar entre los meses de octubre y noviembre , propuesta que aún no ha recibido respuesta por parte del consultivo </t>
  </si>
  <si>
    <t>No hubo avances en el cumplimiento de está acción concertada</t>
  </si>
  <si>
    <t>Se plantea la necesidad de realizar una reunión urgente al iniciar el año 2022 con el fin de llegar a consensos sobre la implementación de las acciones concertadas para las siguientes vigencias</t>
  </si>
  <si>
    <t xml:space="preserve">Con el fin de articular  una ruta de trabajo entre el IDPC y el consultivo afrocolombiano, se han  enviado correos electronicos y comunicaciones telefonicas que posibiliten el dialogo entre el instituto y el pueblo afrocolombiano para la implementacion de las acciones concertadas en el año 2021,  de acuerdo a estas directrices se ha enviado una propuesta de cronograma de encuentros presenciales a desarrollar entre los meses de octubre y noviembre , propuesta que aun no ha recibido respuesta por parte del consultivo  </t>
  </si>
  <si>
    <t xml:space="preserve">Se realizó el acercamiento a la consultiva afrodescendiente con el fin de presentar alternativas para la implementación de las acciones concertadas, un plan de trabajo y ruta metodológica, de acuerdo a esto se espera que en el primer bimestre del año 2022 se desarrollen las articulaciones necesarias para cumplir con los procesos necesarios para su implementación </t>
  </si>
  <si>
    <t>En la reunión del 29 de julio, el IDRD nuevamente solicitó los datos de los NNA interesados en participar en las escuelas de formación deportivas. Sin embargo, la consultiva Afro manifestó que la acción no fue concertada con ellos y que en dado caso es conveniente fusionarla con la acción de la formación de la escuela deportiva.</t>
  </si>
  <si>
    <t>0-0%</t>
  </si>
  <si>
    <t xml:space="preserve">En reunión del 7 de octubre de 2021, se coordinó que la acción se realizará  en el año 2022, en el marco de implementación de las acción de las escuelas de formación de fútbol y Boxeo.   </t>
  </si>
  <si>
    <t xml:space="preserve">
En la reunión del 29 de julio se coordinó el préstamo del Estadio del Olaya para el desarrollo del Torneo Afro. </t>
  </si>
  <si>
    <t xml:space="preserve">En reunión del 7 de octubre de 2021, se coordinó que la acción se implementará en el año 2022, estableciendo compromisos de ambas partes.  Se realizará el Torneo Afro en la vigencia 2022, realizando la inauguración el día de la Afrocolombianidad y finalizando en el marco del festival de verano. 
Desde el IDRD se realizará la contratación por 4 meses en la vigencia  2022, de una persona de la comunidad, quien apoyará el proceso logístico para la realización del torneo. A la fecha el articulador se encuentra en proceso de contratación. </t>
  </si>
  <si>
    <t>Se convocará una nueva reunión con la Consultiva Distrital de Comunidades Negras para dar cumplimiento a la acción.</t>
  </si>
  <si>
    <t>Se citó a reunión a la consultiva distrital afro el día 3 de agosto mediante plataforma virtual, espacio en el que no se logró avanzar en la acción y que a cambio fue solicitado al sector un informe de avances PIAA, oficio de respuesta que fue remitido con radicado No. 20212100091911 a la consultiva.</t>
  </si>
  <si>
    <t>El día 9 de diciembre se desarrolla la reunión con la señora Isabel Córdoba, coordinadora de la subcomisión de cultura de la Consultiva Distrial NARF, en la que se dan claridades frente al decreto 480/18 y se establece como instancia principal para los procesos de implementación de los PIAA NARF, la Consultiva Distrital de Comunidades Negras.</t>
  </si>
  <si>
    <t>Se establecen los alcances del Decreto 480/18, el cual estará sujeto a básicamente al desarrollo de procesos del orden local como los presupuestos participativos y los proyectos de los fondos de desarrollo local. Se establece como la instancia principal para la implementación del artículo 66 del PDD y lo relacionado con la reformulación de la política pública desde el componente cultural la Consultiva Distrital de Comunidades Negras.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</si>
</sst>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 #,##0;[Red]\-&quot;$&quot;\ #,##0"/>
    <numFmt numFmtId="42" formatCode="_-&quot;$&quot;\ * #,##0_-;\-&quot;$&quot;\ * #,##0_-;_-&quot;$&quot;\ * &quot;-&quot;_-;_-@_-"/>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_);_(&quot;$&quot;\ * \(#,##0\);_(&quot;$&quot;\ * &quot;-&quot;_);_(@_)"/>
    <numFmt numFmtId="168" formatCode="_(&quot;$&quot;\ * #,##0.00_);_(&quot;$&quot;\ * \(#,##0.00\);_(&quot;$&quot;\ * &quot;-&quot;??_);_(@_)"/>
    <numFmt numFmtId="169" formatCode="d/m/yyyy"/>
    <numFmt numFmtId="170" formatCode="&quot;$&quot;\ #,##0"/>
    <numFmt numFmtId="171" formatCode="0.0%"/>
    <numFmt numFmtId="172" formatCode="_-* #,##0.00\ _€_-;\-* #,##0.00\ _€_-;_-* &quot;-&quot;??\ _€_-;_-@"/>
    <numFmt numFmtId="173" formatCode="_-* #,##0.000\ _€_-;\-* #,##0.000\ _€_-;_-* &quot;-&quot;??\ _€_-;_-@"/>
    <numFmt numFmtId="174" formatCode="_-* #,##0_-;\-* #,##0_-;_-* &quot;-&quot;??_-;_-@"/>
    <numFmt numFmtId="175" formatCode="&quot;$&quot;\ #,##0.000"/>
    <numFmt numFmtId="176" formatCode="_-&quot;$&quot;\ * #,##0_-;\-&quot;$&quot;\ * #,##0_-;_-&quot;$&quot;\ * &quot;-&quot;??_-;_-@"/>
    <numFmt numFmtId="177" formatCode="dd/mm/yyyy;@"/>
    <numFmt numFmtId="178" formatCode="&quot;$&quot;#,##0;[Red]\-&quot;$&quot;#,##0"/>
    <numFmt numFmtId="179" formatCode="_-* #,##0_-;\-* #,##0_-;_-* &quot;-&quot;??_-;_-@_-"/>
    <numFmt numFmtId="180" formatCode="&quot;$&quot;#,##0;[Red]&quot;$&quot;#,##0"/>
    <numFmt numFmtId="181" formatCode="_-&quot;$&quot;\ * #,##0_-;\-&quot;$&quot;\ * #,##0_-;_-&quot;$&quot;\ * &quot;-&quot;??_-;_-@_-"/>
    <numFmt numFmtId="182" formatCode="_(&quot;$&quot;\ * #.#._);_(&quot;$&quot;\ * \(#.#.\);_(&quot;$&quot;\ * &quot;-&quot;??_);_(@_ⴆ"/>
    <numFmt numFmtId="183" formatCode="_-[$$-240A]\ * #,##0.00_-;\-[$$-240A]\ * #,##0.00_-;_-[$$-240A]\ * &quot;-&quot;??_-;_-@_-"/>
  </numFmts>
  <fonts count="24">
    <font>
      <sz val="11"/>
      <color theme="1"/>
      <name val="Calibri"/>
      <family val="2"/>
      <scheme val="minor"/>
    </font>
    <font>
      <sz val="11"/>
      <color theme="1"/>
      <name val="Calibri"/>
      <family val="2"/>
      <scheme val="minor"/>
    </font>
    <font>
      <sz val="11"/>
      <color theme="1"/>
      <name val="Arial"/>
      <family val="2"/>
    </font>
    <font>
      <b/>
      <sz val="10"/>
      <name val="Arial"/>
      <family val="2"/>
    </font>
    <font>
      <sz val="11"/>
      <color theme="1"/>
      <name val="Arial"/>
      <family val="2"/>
    </font>
    <font>
      <sz val="10"/>
      <name val="Arial"/>
      <family val="2"/>
    </font>
    <font>
      <u/>
      <sz val="11"/>
      <color theme="10"/>
      <name val="Arial"/>
      <family val="2"/>
    </font>
    <font>
      <b/>
      <sz val="12"/>
      <name val="Arial"/>
      <family val="2"/>
    </font>
    <font>
      <sz val="12"/>
      <name val="Arial"/>
      <family val="2"/>
    </font>
    <font>
      <sz val="12"/>
      <name val="Calibri"/>
      <family val="2"/>
      <scheme val="minor"/>
    </font>
    <font>
      <sz val="12"/>
      <color rgb="FFFF0000"/>
      <name val="Arial"/>
      <family val="2"/>
    </font>
    <font>
      <sz val="12"/>
      <color theme="1"/>
      <name val="Arial"/>
      <family val="2"/>
    </font>
    <font>
      <sz val="12"/>
      <color rgb="FF000000"/>
      <name val="Arial"/>
      <family val="2"/>
    </font>
    <font>
      <sz val="12"/>
      <color rgb="FF202124"/>
      <name val="Roboto"/>
      <charset val="1"/>
    </font>
    <font>
      <sz val="12"/>
      <name val="Arial"/>
      <family val="2"/>
    </font>
    <font>
      <u/>
      <sz val="12"/>
      <color rgb="FF000000"/>
      <name val="Arial"/>
      <family val="2"/>
    </font>
    <font>
      <b/>
      <sz val="12"/>
      <color rgb="FF000000"/>
      <name val="Arial"/>
      <family val="2"/>
    </font>
    <font>
      <sz val="10"/>
      <color rgb="FF000000"/>
      <name val="Arial"/>
      <family val="2"/>
    </font>
    <font>
      <u/>
      <sz val="10"/>
      <color rgb="FF000000"/>
      <name val="Arial"/>
      <family val="2"/>
    </font>
    <font>
      <b/>
      <sz val="12"/>
      <color theme="1"/>
      <name val="Arial"/>
      <family val="2"/>
    </font>
    <font>
      <sz val="12"/>
      <color rgb="FF222B35"/>
      <name val="Arial"/>
      <family val="2"/>
    </font>
    <font>
      <sz val="10"/>
      <color rgb="FF000000"/>
      <name val="Arial"/>
    </font>
    <font>
      <b/>
      <sz val="10"/>
      <color rgb="FF000000"/>
      <name val="Arial"/>
      <family val="2"/>
    </font>
    <font>
      <vertAlign val="superscript"/>
      <sz val="10"/>
      <color rgb="FF000000"/>
      <name val="Arial"/>
      <family val="2"/>
    </font>
  </fonts>
  <fills count="1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rgb="FF99CCFF"/>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rgb="FF00CCFF"/>
      </patternFill>
    </fill>
    <fill>
      <patternFill patternType="solid">
        <fgColor theme="7" tint="0.59999389629810485"/>
        <bgColor rgb="FF99CCFF"/>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bgColor rgb="FFFFFF00"/>
      </patternFill>
    </fill>
    <fill>
      <patternFill patternType="solid">
        <fgColor rgb="FFFFFF00"/>
        <bgColor indexed="64"/>
      </patternFill>
    </fill>
    <fill>
      <patternFill patternType="solid">
        <fgColor theme="0"/>
        <bgColor rgb="FFFFFFFF"/>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indexed="64"/>
      </left>
      <right style="thin">
        <color indexed="64"/>
      </right>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s>
  <cellStyleXfs count="34">
    <xf numFmtId="0" fontId="0" fillId="0" borderId="0"/>
    <xf numFmtId="0" fontId="2" fillId="0" borderId="0"/>
    <xf numFmtId="9" fontId="4" fillId="0" borderId="0" applyFont="0" applyFill="0" applyBorder="0" applyAlignment="0" applyProtection="0"/>
    <xf numFmtId="0" fontId="5" fillId="0" borderId="0"/>
    <xf numFmtId="165" fontId="4" fillId="0" borderId="0" applyFont="0" applyFill="0" applyBorder="0" applyAlignment="0" applyProtection="0"/>
    <xf numFmtId="0" fontId="6" fillId="0" borderId="0" applyNumberFormat="0" applyFill="0" applyBorder="0" applyAlignment="0" applyProtection="0"/>
    <xf numFmtId="0" fontId="4" fillId="0" borderId="0"/>
    <xf numFmtId="0" fontId="1" fillId="0" borderId="0"/>
    <xf numFmtId="41"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8" fontId="4" fillId="0" borderId="0" applyFont="0" applyFill="0" applyBorder="0" applyAlignment="0" applyProtection="0"/>
    <xf numFmtId="0" fontId="2" fillId="0" borderId="0"/>
    <xf numFmtId="0" fontId="1"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42"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42" fontId="2"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41"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695">
    <xf numFmtId="0" fontId="0" fillId="0" borderId="0" xfId="0"/>
    <xf numFmtId="0" fontId="7" fillId="2" borderId="0" xfId="1" applyFont="1" applyFill="1" applyAlignment="1" applyProtection="1">
      <alignment horizontal="center" vertical="center" wrapText="1"/>
      <protection locked="0"/>
    </xf>
    <xf numFmtId="0" fontId="7" fillId="3" borderId="0" xfId="1" applyFont="1" applyFill="1" applyAlignment="1" applyProtection="1">
      <alignment horizontal="center" vertical="center" wrapText="1"/>
      <protection locked="0"/>
    </xf>
    <xf numFmtId="9" fontId="7" fillId="3" borderId="0" xfId="2" applyFont="1" applyFill="1" applyAlignment="1" applyProtection="1">
      <alignment horizontal="center" vertical="center" wrapText="1"/>
      <protection locked="0"/>
    </xf>
    <xf numFmtId="0" fontId="7" fillId="0" borderId="0" xfId="1" applyFont="1" applyAlignment="1" applyProtection="1">
      <alignment horizontal="center" vertical="center" wrapText="1"/>
      <protection locked="0"/>
    </xf>
    <xf numFmtId="0" fontId="8" fillId="2" borderId="0" xfId="1" applyFont="1" applyFill="1" applyAlignment="1" applyProtection="1">
      <alignment horizontal="center" vertical="center" wrapText="1"/>
      <protection locked="0"/>
    </xf>
    <xf numFmtId="0" fontId="8" fillId="3" borderId="0" xfId="1" applyFont="1" applyFill="1" applyAlignment="1" applyProtection="1">
      <alignment horizontal="center" vertical="center" wrapText="1"/>
      <protection locked="0"/>
    </xf>
    <xf numFmtId="9" fontId="8" fillId="3" borderId="0" xfId="2" applyFont="1" applyFill="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8" fillId="4" borderId="0" xfId="1" applyFont="1" applyFill="1" applyAlignment="1" applyProtection="1">
      <alignment horizontal="center" vertical="center" wrapText="1"/>
      <protection locked="0"/>
    </xf>
    <xf numFmtId="0" fontId="7" fillId="3" borderId="5"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9" fontId="8" fillId="3" borderId="0" xfId="2" applyFont="1" applyFill="1" applyBorder="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8" fillId="3" borderId="20" xfId="0" applyFont="1" applyFill="1" applyBorder="1" applyAlignment="1">
      <alignment horizontal="center" vertical="center" wrapText="1"/>
    </xf>
    <xf numFmtId="0" fontId="9" fillId="0" borderId="0" xfId="0" applyFont="1" applyAlignment="1"/>
    <xf numFmtId="0" fontId="8" fillId="14" borderId="14" xfId="0" applyFont="1" applyFill="1" applyBorder="1" applyAlignment="1">
      <alignment horizontal="center" vertical="center" wrapText="1"/>
    </xf>
    <xf numFmtId="0" fontId="8" fillId="3" borderId="12" xfId="0" applyFont="1" applyFill="1" applyBorder="1" applyAlignment="1">
      <alignment horizontal="center" vertical="center" wrapText="1"/>
    </xf>
    <xf numFmtId="170" fontId="8" fillId="3" borderId="12" xfId="0" applyNumberFormat="1" applyFont="1" applyFill="1" applyBorder="1" applyAlignment="1">
      <alignment horizontal="center" vertical="center" wrapText="1"/>
    </xf>
    <xf numFmtId="0" fontId="8" fillId="14" borderId="12" xfId="0" applyFont="1" applyFill="1" applyBorder="1" applyAlignment="1">
      <alignment horizontal="center" vertical="top" wrapText="1"/>
    </xf>
    <xf numFmtId="170" fontId="8" fillId="3" borderId="13" xfId="0" applyNumberFormat="1" applyFont="1" applyFill="1" applyBorder="1" applyAlignment="1">
      <alignment horizontal="center" vertical="center" wrapText="1"/>
    </xf>
    <xf numFmtId="0" fontId="8" fillId="0" borderId="0" xfId="0" applyFont="1" applyAlignment="1" applyProtection="1">
      <alignment horizontal="center" vertical="center" wrapText="1"/>
      <protection locked="0"/>
    </xf>
    <xf numFmtId="9" fontId="8" fillId="3" borderId="12" xfId="0" applyNumberFormat="1" applyFont="1" applyFill="1" applyBorder="1" applyAlignment="1">
      <alignment horizontal="center" vertical="center" wrapText="1"/>
    </xf>
    <xf numFmtId="0" fontId="8" fillId="0" borderId="0" xfId="0" applyFont="1" applyFill="1" applyAlignment="1" applyProtection="1">
      <alignment vertical="center"/>
      <protection locked="0"/>
    </xf>
    <xf numFmtId="0" fontId="8" fillId="0" borderId="0" xfId="0" applyFont="1" applyFill="1" applyAlignment="1" applyProtection="1">
      <alignment horizontal="justify" vertical="center" wrapText="1"/>
      <protection locked="0"/>
    </xf>
    <xf numFmtId="0" fontId="8" fillId="0" borderId="0" xfId="0" applyFont="1" applyFill="1" applyAlignment="1" applyProtection="1">
      <alignment horizontal="left"/>
      <protection locked="0"/>
    </xf>
    <xf numFmtId="0" fontId="8" fillId="0" borderId="0" xfId="0" applyFont="1" applyFill="1" applyAlignment="1"/>
    <xf numFmtId="0" fontId="8" fillId="0" borderId="0" xfId="0" applyFont="1" applyFill="1" applyAlignment="1" applyProtection="1">
      <protection locked="0"/>
    </xf>
    <xf numFmtId="0" fontId="9" fillId="0" borderId="0" xfId="0" applyFont="1"/>
    <xf numFmtId="0" fontId="5" fillId="0" borderId="0" xfId="1" applyFont="1" applyFill="1" applyAlignment="1" applyProtection="1">
      <alignment horizontal="center" vertical="center" wrapText="1"/>
      <protection locked="0"/>
    </xf>
    <xf numFmtId="0" fontId="8" fillId="0" borderId="0" xfId="6" applyFont="1" applyFill="1" applyAlignment="1">
      <alignment vertical="center"/>
    </xf>
    <xf numFmtId="167" fontId="7" fillId="7" borderId="11" xfId="24" applyFont="1" applyFill="1" applyBorder="1" applyAlignment="1" applyProtection="1">
      <alignment horizontal="center" vertical="center" wrapText="1"/>
      <protection locked="0"/>
    </xf>
    <xf numFmtId="167" fontId="9" fillId="0" borderId="0" xfId="24" applyFont="1"/>
    <xf numFmtId="0" fontId="7" fillId="7" borderId="11" xfId="1" applyNumberFormat="1" applyFont="1" applyFill="1" applyBorder="1" applyAlignment="1" applyProtection="1">
      <alignment horizontal="center" vertical="center" wrapText="1"/>
      <protection locked="0"/>
    </xf>
    <xf numFmtId="0" fontId="9" fillId="0" borderId="0" xfId="0" applyNumberFormat="1" applyFont="1"/>
    <xf numFmtId="0" fontId="7" fillId="12" borderId="11" xfId="1" applyNumberFormat="1" applyFont="1" applyFill="1" applyBorder="1" applyAlignment="1" applyProtection="1">
      <alignment horizontal="center" vertical="center" wrapText="1"/>
      <protection locked="0"/>
    </xf>
    <xf numFmtId="168" fontId="7" fillId="7" borderId="11" xfId="23" applyFont="1" applyFill="1" applyBorder="1" applyAlignment="1" applyProtection="1">
      <alignment horizontal="center" vertical="center" wrapText="1"/>
      <protection locked="0"/>
    </xf>
    <xf numFmtId="168" fontId="9" fillId="0" borderId="0" xfId="23" applyFont="1"/>
    <xf numFmtId="168" fontId="7" fillId="12" borderId="11" xfId="23" applyFont="1" applyFill="1" applyBorder="1" applyAlignment="1">
      <alignment horizontal="center" vertical="center" wrapText="1"/>
    </xf>
    <xf numFmtId="170" fontId="8" fillId="3" borderId="20" xfId="0" applyNumberFormat="1" applyFont="1" applyFill="1" applyBorder="1" applyAlignment="1">
      <alignment horizontal="center" vertical="center" wrapText="1"/>
    </xf>
    <xf numFmtId="1" fontId="8" fillId="3" borderId="20"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wrapText="1"/>
    </xf>
    <xf numFmtId="170" fontId="8" fillId="3" borderId="10" xfId="0" applyNumberFormat="1" applyFont="1" applyFill="1" applyBorder="1" applyAlignment="1">
      <alignment horizontal="center" vertical="center" wrapText="1"/>
    </xf>
    <xf numFmtId="170" fontId="8" fillId="3" borderId="21" xfId="0" applyNumberFormat="1" applyFont="1" applyFill="1" applyBorder="1" applyAlignment="1">
      <alignment horizontal="center" vertical="center" wrapText="1"/>
    </xf>
    <xf numFmtId="9" fontId="8" fillId="3" borderId="20" xfId="0" applyNumberFormat="1" applyFont="1" applyFill="1" applyBorder="1" applyAlignment="1">
      <alignment horizontal="center" vertical="center" wrapText="1"/>
    </xf>
    <xf numFmtId="171" fontId="8" fillId="3" borderId="12"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168" fontId="8" fillId="3" borderId="12" xfId="23" applyFont="1" applyFill="1" applyBorder="1" applyAlignment="1">
      <alignment horizontal="center" vertical="center" wrapText="1"/>
    </xf>
    <xf numFmtId="167" fontId="8" fillId="3" borderId="12" xfId="0" applyNumberFormat="1" applyFont="1" applyFill="1" applyBorder="1" applyAlignment="1">
      <alignment horizontal="center" vertical="center" wrapText="1"/>
    </xf>
    <xf numFmtId="170" fontId="8" fillId="3" borderId="12" xfId="0" applyNumberFormat="1" applyFont="1" applyFill="1" applyBorder="1" applyAlignment="1">
      <alignment horizontal="center" vertical="top" wrapText="1"/>
    </xf>
    <xf numFmtId="9" fontId="8" fillId="3" borderId="12" xfId="0" applyNumberFormat="1" applyFont="1" applyFill="1" applyBorder="1" applyAlignment="1">
      <alignment horizontal="right" vertical="center" wrapText="1"/>
    </xf>
    <xf numFmtId="0" fontId="7" fillId="7" borderId="11"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5" fillId="13" borderId="0" xfId="1" applyFont="1" applyFill="1" applyAlignment="1" applyProtection="1">
      <alignment horizontal="center" vertical="center" wrapText="1"/>
      <protection locked="0"/>
    </xf>
    <xf numFmtId="0" fontId="12" fillId="3" borderId="20" xfId="0" applyFont="1" applyFill="1" applyBorder="1" applyAlignment="1">
      <alignment horizontal="center" vertical="center" wrapText="1"/>
    </xf>
    <xf numFmtId="0" fontId="10" fillId="3" borderId="12" xfId="0" applyFont="1" applyFill="1" applyBorder="1" applyAlignment="1">
      <alignment horizontal="center" vertical="center" wrapText="1"/>
    </xf>
    <xf numFmtId="9" fontId="10" fillId="3" borderId="12" xfId="0" applyNumberFormat="1" applyFont="1" applyFill="1" applyBorder="1" applyAlignment="1">
      <alignment horizontal="center" vertical="center" wrapText="1"/>
    </xf>
    <xf numFmtId="9" fontId="10" fillId="3" borderId="1" xfId="1" applyNumberFormat="1" applyFont="1" applyFill="1" applyBorder="1" applyAlignment="1" applyProtection="1">
      <alignment horizontal="center" vertical="center" wrapText="1"/>
      <protection locked="0"/>
    </xf>
    <xf numFmtId="0" fontId="8" fillId="15" borderId="0" xfId="6" applyFont="1" applyFill="1" applyAlignment="1">
      <alignment vertical="center"/>
    </xf>
    <xf numFmtId="0" fontId="9" fillId="0" borderId="0" xfId="0" applyFont="1" applyBorder="1" applyAlignment="1"/>
    <xf numFmtId="0" fontId="7" fillId="12" borderId="0" xfId="1" applyFont="1" applyFill="1" applyAlignment="1" applyProtection="1">
      <alignment horizontal="center" vertical="center" wrapText="1"/>
      <protection locked="0"/>
    </xf>
    <xf numFmtId="0" fontId="8" fillId="12" borderId="0" xfId="1" applyFont="1" applyFill="1" applyAlignment="1" applyProtection="1">
      <alignment horizontal="center" vertical="center" wrapText="1"/>
      <protection locked="0"/>
    </xf>
    <xf numFmtId="0" fontId="9" fillId="12" borderId="0" xfId="0" applyFont="1" applyFill="1"/>
    <xf numFmtId="9" fontId="7" fillId="12" borderId="0" xfId="2" applyFont="1" applyFill="1" applyAlignment="1" applyProtection="1">
      <alignment horizontal="center" vertical="center" wrapText="1"/>
      <protection locked="0"/>
    </xf>
    <xf numFmtId="9" fontId="8" fillId="12" borderId="0" xfId="2" applyFont="1" applyFill="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wrapText="1"/>
      <protection locked="0"/>
    </xf>
    <xf numFmtId="0" fontId="8" fillId="3" borderId="1" xfId="3"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center" vertical="center" wrapText="1"/>
      <protection locked="0"/>
    </xf>
    <xf numFmtId="170" fontId="8" fillId="3" borderId="1" xfId="0" applyNumberFormat="1" applyFont="1" applyFill="1" applyBorder="1" applyAlignment="1" applyProtection="1">
      <alignment horizontal="center" vertical="center" wrapText="1"/>
      <protection locked="0"/>
    </xf>
    <xf numFmtId="170" fontId="8" fillId="3" borderId="19" xfId="0" applyNumberFormat="1" applyFont="1" applyFill="1" applyBorder="1" applyAlignment="1">
      <alignment horizontal="center" vertical="center" wrapText="1"/>
    </xf>
    <xf numFmtId="9" fontId="8" fillId="3" borderId="1" xfId="0" applyNumberFormat="1"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xf>
    <xf numFmtId="49" fontId="11" fillId="3" borderId="1" xfId="0" applyNumberFormat="1" applyFont="1" applyFill="1" applyBorder="1" applyAlignment="1" applyProtection="1">
      <alignment horizontal="center" vertical="center" wrapText="1"/>
      <protection locked="0"/>
    </xf>
    <xf numFmtId="9" fontId="11" fillId="3" borderId="1" xfId="27" applyFont="1" applyFill="1" applyBorder="1" applyAlignment="1" applyProtection="1">
      <alignment horizontal="center" vertical="center" wrapText="1"/>
    </xf>
    <xf numFmtId="9" fontId="8" fillId="3" borderId="1" xfId="27" applyFont="1" applyFill="1" applyBorder="1" applyAlignment="1" applyProtection="1">
      <alignment horizontal="center" vertical="center" wrapText="1"/>
    </xf>
    <xf numFmtId="0" fontId="8" fillId="3" borderId="1" xfId="0" applyFont="1" applyFill="1" applyBorder="1" applyAlignment="1" applyProtection="1">
      <alignment horizontal="center" vertical="top" wrapText="1"/>
      <protection locked="0"/>
    </xf>
    <xf numFmtId="183" fontId="21" fillId="16" borderId="12" xfId="0" applyNumberFormat="1" applyFont="1" applyFill="1" applyBorder="1" applyAlignment="1">
      <alignment horizontal="left" vertical="top" wrapText="1"/>
    </xf>
    <xf numFmtId="9" fontId="21" fillId="16" borderId="12" xfId="0" applyNumberFormat="1" applyFont="1" applyFill="1" applyBorder="1" applyAlignment="1">
      <alignment horizontal="left" vertical="top" wrapText="1"/>
    </xf>
    <xf numFmtId="0" fontId="21" fillId="16" borderId="12" xfId="0" applyFont="1" applyFill="1" applyBorder="1" applyAlignment="1">
      <alignment horizontal="left" vertical="top" wrapText="1"/>
    </xf>
    <xf numFmtId="0" fontId="8" fillId="3" borderId="1" xfId="7" applyFont="1" applyFill="1" applyBorder="1" applyAlignment="1" applyProtection="1">
      <alignment horizontal="center" vertical="center" wrapText="1"/>
      <protection locked="0"/>
    </xf>
    <xf numFmtId="0" fontId="8" fillId="3" borderId="2" xfId="3" applyFont="1" applyFill="1" applyBorder="1" applyAlignment="1" applyProtection="1">
      <alignment horizontal="center" vertical="center" wrapText="1"/>
      <protection locked="0"/>
    </xf>
    <xf numFmtId="1" fontId="8" fillId="3" borderId="1" xfId="0" applyNumberFormat="1" applyFont="1" applyFill="1" applyBorder="1" applyAlignment="1" applyProtection="1">
      <alignment horizontal="center" vertical="center" wrapText="1"/>
      <protection locked="0"/>
    </xf>
    <xf numFmtId="180" fontId="8" fillId="3" borderId="1" xfId="0" applyNumberFormat="1" applyFont="1" applyFill="1" applyBorder="1" applyAlignment="1" applyProtection="1">
      <alignment horizontal="center" vertical="center" wrapText="1"/>
      <protection locked="0"/>
    </xf>
    <xf numFmtId="170" fontId="11" fillId="3" borderId="1" xfId="0" applyNumberFormat="1" applyFont="1" applyFill="1" applyBorder="1" applyAlignment="1" applyProtection="1">
      <alignment horizontal="center" vertical="center" wrapText="1"/>
      <protection locked="0"/>
    </xf>
    <xf numFmtId="49" fontId="12" fillId="3" borderId="1" xfId="0" applyNumberFormat="1" applyFont="1" applyFill="1" applyBorder="1" applyAlignment="1" applyProtection="1">
      <alignment horizontal="center" vertical="center" wrapText="1"/>
      <protection locked="0"/>
    </xf>
    <xf numFmtId="9" fontId="12" fillId="3" borderId="1" xfId="27"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top" wrapText="1"/>
      <protection locked="0"/>
    </xf>
    <xf numFmtId="0" fontId="8" fillId="3" borderId="1" xfId="6" applyFont="1" applyFill="1" applyBorder="1" applyAlignment="1" applyProtection="1">
      <alignment horizontal="center" vertical="center" wrapText="1"/>
      <protection locked="0"/>
    </xf>
    <xf numFmtId="170" fontId="8" fillId="3" borderId="1" xfId="6" applyNumberFormat="1" applyFont="1" applyFill="1" applyBorder="1" applyAlignment="1" applyProtection="1">
      <alignment horizontal="center" vertical="center"/>
      <protection locked="0"/>
    </xf>
    <xf numFmtId="49" fontId="21" fillId="16" borderId="12" xfId="0" applyNumberFormat="1" applyFont="1" applyFill="1" applyBorder="1" applyAlignment="1">
      <alignment horizontal="left" vertical="top" wrapText="1"/>
    </xf>
    <xf numFmtId="183" fontId="21" fillId="16" borderId="12" xfId="0" applyNumberFormat="1" applyFont="1" applyFill="1" applyBorder="1" applyAlignment="1">
      <alignment horizontal="left" vertical="top"/>
    </xf>
    <xf numFmtId="0" fontId="8" fillId="3" borderId="11" xfId="0" applyFont="1" applyFill="1" applyBorder="1" applyAlignment="1" applyProtection="1">
      <alignment horizontal="center" vertical="center" wrapText="1"/>
      <protection locked="0"/>
    </xf>
    <xf numFmtId="0" fontId="8" fillId="3" borderId="11" xfId="3" applyFont="1" applyFill="1" applyBorder="1" applyAlignment="1" applyProtection="1">
      <alignment horizontal="center" vertical="center" wrapText="1"/>
      <protection locked="0"/>
    </xf>
    <xf numFmtId="14" fontId="8" fillId="3" borderId="11" xfId="0" applyNumberFormat="1" applyFont="1" applyFill="1" applyBorder="1" applyAlignment="1" applyProtection="1">
      <alignment horizontal="center" vertical="center" wrapText="1"/>
      <protection locked="0"/>
    </xf>
    <xf numFmtId="9" fontId="8" fillId="3" borderId="11" xfId="0" applyNumberFormat="1"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170" fontId="8" fillId="3" borderId="11" xfId="0" applyNumberFormat="1" applyFont="1" applyFill="1" applyBorder="1" applyAlignment="1" applyProtection="1">
      <alignment horizontal="center" vertical="center" wrapText="1"/>
      <protection locked="0"/>
    </xf>
    <xf numFmtId="170" fontId="10" fillId="3" borderId="1" xfId="0" applyNumberFormat="1" applyFont="1" applyFill="1" applyBorder="1" applyAlignment="1" applyProtection="1">
      <alignment horizontal="center" vertical="center" wrapText="1"/>
      <protection locked="0"/>
    </xf>
    <xf numFmtId="9" fontId="10" fillId="3" borderId="1" xfId="27"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locked="0"/>
    </xf>
    <xf numFmtId="0" fontId="12" fillId="3" borderId="0" xfId="0" applyFont="1" applyFill="1" applyAlignment="1">
      <alignment wrapText="1"/>
    </xf>
    <xf numFmtId="0" fontId="8" fillId="3" borderId="11" xfId="7" applyFont="1" applyFill="1" applyBorder="1" applyAlignment="1" applyProtection="1">
      <alignment horizontal="center" vertical="center" wrapText="1"/>
      <protection locked="0"/>
    </xf>
    <xf numFmtId="0" fontId="8" fillId="3" borderId="9" xfId="3" applyFont="1" applyFill="1" applyBorder="1" applyAlignment="1" applyProtection="1">
      <alignment horizontal="center" vertical="center" wrapText="1"/>
      <protection locked="0"/>
    </xf>
    <xf numFmtId="0" fontId="8" fillId="3" borderId="1" xfId="7" applyFont="1" applyFill="1" applyBorder="1" applyAlignment="1">
      <alignment horizontal="center" vertical="center" wrapText="1"/>
    </xf>
    <xf numFmtId="170" fontId="8" fillId="3" borderId="19" xfId="0" applyNumberFormat="1" applyFont="1" applyFill="1" applyBorder="1" applyAlignment="1" applyProtection="1">
      <alignment horizontal="center" vertical="center" wrapText="1"/>
      <protection locked="0"/>
    </xf>
    <xf numFmtId="9" fontId="11" fillId="3" borderId="1" xfId="27" applyFont="1" applyFill="1" applyBorder="1" applyAlignment="1" applyProtection="1">
      <alignment horizontal="center" vertical="center" wrapText="1"/>
      <protection locked="0"/>
    </xf>
    <xf numFmtId="170" fontId="11" fillId="3" borderId="1" xfId="0" applyNumberFormat="1" applyFont="1" applyFill="1" applyBorder="1" applyAlignment="1" applyProtection="1">
      <alignment horizontal="center" vertical="top" wrapText="1"/>
      <protection locked="0"/>
    </xf>
    <xf numFmtId="170" fontId="21" fillId="16" borderId="12" xfId="0" applyNumberFormat="1" applyFont="1" applyFill="1" applyBorder="1" applyAlignment="1">
      <alignment horizontal="left" vertical="top" wrapText="1"/>
    </xf>
    <xf numFmtId="0" fontId="21" fillId="16" borderId="12" xfId="0" applyFont="1" applyFill="1" applyBorder="1" applyAlignment="1">
      <alignment horizontal="left" vertical="top"/>
    </xf>
    <xf numFmtId="0" fontId="8" fillId="3" borderId="27" xfId="3" applyFont="1" applyFill="1" applyBorder="1" applyAlignment="1" applyProtection="1">
      <alignment horizontal="center" vertical="center" wrapText="1"/>
      <protection locked="0"/>
    </xf>
    <xf numFmtId="0" fontId="8" fillId="3" borderId="28" xfId="3" applyFont="1" applyFill="1" applyBorder="1" applyAlignment="1" applyProtection="1">
      <alignment horizontal="center" vertical="center" wrapText="1"/>
      <protection locked="0"/>
    </xf>
    <xf numFmtId="9" fontId="10" fillId="3" borderId="1" xfId="27"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top" wrapText="1"/>
    </xf>
    <xf numFmtId="0" fontId="13" fillId="3" borderId="0" xfId="0" applyFont="1" applyFill="1" applyAlignment="1">
      <alignment horizontal="center" vertical="center" wrapText="1"/>
    </xf>
    <xf numFmtId="9" fontId="11" fillId="3" borderId="1" xfId="2" applyFont="1" applyFill="1" applyBorder="1" applyAlignment="1" applyProtection="1">
      <alignment horizontal="center" vertical="center" wrapText="1"/>
    </xf>
    <xf numFmtId="9" fontId="11" fillId="3" borderId="1" xfId="2" applyFont="1" applyFill="1" applyBorder="1" applyAlignment="1" applyProtection="1">
      <alignment horizontal="center" vertical="top" wrapText="1"/>
    </xf>
    <xf numFmtId="14" fontId="8" fillId="3" borderId="1" xfId="0" applyNumberFormat="1" applyFont="1" applyFill="1" applyBorder="1" applyAlignment="1" applyProtection="1">
      <alignment horizontal="center" vertical="center" wrapText="1" readingOrder="1"/>
      <protection locked="0"/>
    </xf>
    <xf numFmtId="0" fontId="8" fillId="3" borderId="0" xfId="0" applyFont="1" applyFill="1" applyAlignment="1" applyProtection="1">
      <alignment horizontal="center" vertical="center" wrapText="1"/>
      <protection locked="0"/>
    </xf>
    <xf numFmtId="9" fontId="14" fillId="3" borderId="1" xfId="0" applyNumberFormat="1" applyFont="1" applyFill="1" applyBorder="1" applyAlignment="1" applyProtection="1">
      <alignment horizontal="center" vertical="center" wrapText="1"/>
      <protection locked="0"/>
    </xf>
    <xf numFmtId="0" fontId="10" fillId="3" borderId="1" xfId="2" applyNumberFormat="1" applyFont="1" applyFill="1" applyBorder="1" applyAlignment="1" applyProtection="1">
      <alignment horizontal="center" vertical="center" wrapText="1"/>
    </xf>
    <xf numFmtId="9" fontId="10" fillId="3" borderId="1" xfId="2" applyFont="1" applyFill="1" applyBorder="1" applyAlignment="1" applyProtection="1">
      <alignment horizontal="center" vertical="center" wrapText="1"/>
    </xf>
    <xf numFmtId="0" fontId="12" fillId="3" borderId="0" xfId="0" applyFont="1" applyFill="1" applyAlignment="1">
      <alignment vertical="top" wrapText="1"/>
    </xf>
    <xf numFmtId="0" fontId="8" fillId="3" borderId="2" xfId="0" applyFont="1" applyFill="1" applyBorder="1" applyAlignment="1" applyProtection="1">
      <alignment horizontal="center" vertical="center" wrapText="1"/>
      <protection locked="0"/>
    </xf>
    <xf numFmtId="9" fontId="10" fillId="3" borderId="1" xfId="0" applyNumberFormat="1" applyFont="1" applyFill="1" applyBorder="1" applyAlignment="1" applyProtection="1">
      <alignment horizontal="center" vertical="center" wrapText="1"/>
      <protection locked="0"/>
    </xf>
    <xf numFmtId="170" fontId="14" fillId="3" borderId="1" xfId="0" applyNumberFormat="1" applyFont="1" applyFill="1" applyBorder="1" applyAlignment="1" applyProtection="1">
      <alignment horizontal="center" vertical="center" wrapText="1"/>
      <protection locked="0"/>
    </xf>
    <xf numFmtId="0" fontId="8" fillId="3" borderId="20" xfId="0" applyFont="1" applyFill="1" applyBorder="1" applyAlignment="1">
      <alignment horizontal="center" vertical="top" wrapText="1"/>
    </xf>
    <xf numFmtId="169" fontId="8" fillId="3" borderId="20" xfId="0" applyNumberFormat="1" applyFont="1" applyFill="1" applyBorder="1" applyAlignment="1">
      <alignment horizontal="center" vertical="center" wrapText="1"/>
    </xf>
    <xf numFmtId="170" fontId="10" fillId="3" borderId="12" xfId="0" applyNumberFormat="1" applyFont="1" applyFill="1" applyBorder="1" applyAlignment="1">
      <alignment horizontal="center" vertical="center" wrapText="1"/>
    </xf>
    <xf numFmtId="9" fontId="10" fillId="3" borderId="12" xfId="27"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top" wrapText="1"/>
    </xf>
    <xf numFmtId="14" fontId="8" fillId="3" borderId="12" xfId="0" applyNumberFormat="1" applyFont="1" applyFill="1" applyBorder="1" applyAlignment="1">
      <alignment horizontal="center" vertical="center" wrapText="1"/>
    </xf>
    <xf numFmtId="170" fontId="11" fillId="3" borderId="12" xfId="0" applyNumberFormat="1" applyFont="1" applyFill="1" applyBorder="1" applyAlignment="1">
      <alignment horizontal="center" vertical="center" wrapText="1"/>
    </xf>
    <xf numFmtId="169" fontId="8" fillId="3" borderId="12" xfId="0" applyNumberFormat="1" applyFont="1" applyFill="1" applyBorder="1" applyAlignment="1">
      <alignment horizontal="center" vertical="center" wrapText="1"/>
    </xf>
    <xf numFmtId="0" fontId="8" fillId="3" borderId="12" xfId="0" applyFont="1" applyFill="1" applyBorder="1" applyAlignment="1">
      <alignment horizontal="left" vertical="center" wrapText="1"/>
    </xf>
    <xf numFmtId="0" fontId="8" fillId="3" borderId="0" xfId="0" applyFont="1" applyFill="1" applyAlignment="1">
      <alignment horizontal="left" vertical="center"/>
    </xf>
    <xf numFmtId="0" fontId="11" fillId="3" borderId="1" xfId="0" applyFont="1" applyFill="1" applyBorder="1" applyAlignment="1">
      <alignment horizontal="center" vertical="top"/>
    </xf>
    <xf numFmtId="0" fontId="8" fillId="3" borderId="14" xfId="0" applyFont="1" applyFill="1" applyBorder="1" applyAlignment="1">
      <alignment horizontal="center" vertical="center" wrapText="1"/>
    </xf>
    <xf numFmtId="0" fontId="8" fillId="3" borderId="0" xfId="0" applyFont="1" applyFill="1" applyAlignment="1">
      <alignment horizontal="center" vertical="top" wrapText="1"/>
    </xf>
    <xf numFmtId="9" fontId="8" fillId="3" borderId="12" xfId="27" applyFont="1" applyFill="1" applyBorder="1" applyAlignment="1">
      <alignment horizontal="center" vertical="center" wrapText="1"/>
    </xf>
    <xf numFmtId="170" fontId="8" fillId="3" borderId="12" xfId="7" applyNumberFormat="1" applyFont="1" applyFill="1" applyBorder="1" applyAlignment="1">
      <alignment horizontal="center" vertical="center" wrapText="1"/>
    </xf>
    <xf numFmtId="0" fontId="8" fillId="3" borderId="12" xfId="7" applyFont="1" applyFill="1" applyBorder="1" applyAlignment="1">
      <alignment horizontal="center" vertical="center" wrapText="1"/>
    </xf>
    <xf numFmtId="0" fontId="8" fillId="3" borderId="12" xfId="7" applyFont="1" applyFill="1" applyBorder="1" applyAlignment="1">
      <alignment horizontal="center" vertical="top" wrapText="1"/>
    </xf>
    <xf numFmtId="164" fontId="8" fillId="3" borderId="12" xfId="0" applyNumberFormat="1" applyFont="1" applyFill="1" applyBorder="1" applyAlignment="1">
      <alignment horizontal="center" vertical="center" wrapText="1"/>
    </xf>
    <xf numFmtId="9" fontId="8" fillId="3" borderId="12" xfId="0" applyNumberFormat="1" applyFont="1" applyFill="1" applyBorder="1" applyAlignment="1">
      <alignment horizontal="center" vertical="top" wrapText="1"/>
    </xf>
    <xf numFmtId="0" fontId="8" fillId="3" borderId="12" xfId="0" applyFont="1" applyFill="1" applyBorder="1" applyAlignment="1">
      <alignment horizontal="left" vertical="top" wrapText="1"/>
    </xf>
    <xf numFmtId="0" fontId="8" fillId="3" borderId="0" xfId="0" applyFont="1" applyFill="1" applyAlignment="1">
      <alignment horizontal="center" vertical="center" wrapText="1"/>
    </xf>
    <xf numFmtId="172" fontId="8" fillId="3" borderId="12" xfId="0" applyNumberFormat="1" applyFont="1" applyFill="1" applyBorder="1" applyAlignment="1">
      <alignment horizontal="center" vertical="center" wrapText="1"/>
    </xf>
    <xf numFmtId="173" fontId="8" fillId="3" borderId="12" xfId="0" applyNumberFormat="1" applyFont="1" applyFill="1" applyBorder="1" applyAlignment="1">
      <alignment horizontal="center" vertical="center" wrapText="1"/>
    </xf>
    <xf numFmtId="0" fontId="8" fillId="3" borderId="16" xfId="0" applyFont="1" applyFill="1" applyBorder="1" applyAlignment="1">
      <alignment horizontal="left" vertical="top" wrapText="1"/>
    </xf>
    <xf numFmtId="0" fontId="8" fillId="3" borderId="0" xfId="0" applyFont="1" applyFill="1" applyAlignment="1">
      <alignment vertical="top" wrapText="1"/>
    </xf>
    <xf numFmtId="167" fontId="8" fillId="3" borderId="12" xfId="24" applyFont="1" applyFill="1" applyBorder="1" applyAlignment="1">
      <alignment horizontal="center" vertical="center" wrapText="1"/>
    </xf>
    <xf numFmtId="0" fontId="8" fillId="3" borderId="12" xfId="0" applyFont="1" applyFill="1" applyBorder="1" applyAlignment="1">
      <alignment vertical="top" wrapText="1"/>
    </xf>
    <xf numFmtId="9" fontId="21" fillId="16" borderId="12" xfId="0" applyNumberFormat="1" applyFont="1" applyFill="1" applyBorder="1" applyAlignment="1">
      <alignment horizontal="left" vertical="top"/>
    </xf>
    <xf numFmtId="0" fontId="7" fillId="3" borderId="12" xfId="0" applyFont="1" applyFill="1" applyBorder="1" applyAlignment="1">
      <alignment horizontal="center" vertical="center" wrapText="1"/>
    </xf>
    <xf numFmtId="0" fontId="8" fillId="3" borderId="12" xfId="0" applyFont="1" applyFill="1" applyBorder="1" applyAlignment="1">
      <alignment horizontal="left" vertical="top"/>
    </xf>
    <xf numFmtId="174" fontId="8" fillId="3" borderId="12" xfId="0" applyNumberFormat="1" applyFont="1" applyFill="1" applyBorder="1" applyAlignment="1">
      <alignment horizontal="center" vertical="center" wrapText="1"/>
    </xf>
    <xf numFmtId="183" fontId="21" fillId="16" borderId="12" xfId="0" quotePrefix="1" applyNumberFormat="1" applyFont="1" applyFill="1" applyBorder="1" applyAlignment="1">
      <alignment horizontal="left" vertical="top" wrapText="1"/>
    </xf>
    <xf numFmtId="0" fontId="8" fillId="3" borderId="15" xfId="0" applyFont="1" applyFill="1" applyBorder="1" applyAlignment="1">
      <alignment horizontal="center" vertical="center" wrapText="1"/>
    </xf>
    <xf numFmtId="169" fontId="8" fillId="3" borderId="12" xfId="0" applyNumberFormat="1" applyFont="1" applyFill="1" applyBorder="1" applyAlignment="1">
      <alignment horizontal="center" vertical="center" wrapText="1" readingOrder="1"/>
    </xf>
    <xf numFmtId="9" fontId="8" fillId="3" borderId="14" xfId="27" applyFont="1" applyFill="1" applyBorder="1" applyAlignment="1">
      <alignment horizontal="center" vertical="center" wrapText="1"/>
    </xf>
    <xf numFmtId="175" fontId="8" fillId="3" borderId="12" xfId="0" applyNumberFormat="1" applyFont="1" applyFill="1" applyBorder="1" applyAlignment="1">
      <alignment horizontal="center" vertical="center" wrapText="1"/>
    </xf>
    <xf numFmtId="0" fontId="8" fillId="3" borderId="18" xfId="7"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2" xfId="0" applyFont="1" applyFill="1" applyBorder="1" applyAlignment="1">
      <alignment horizontal="center" vertical="top" wrapText="1"/>
    </xf>
    <xf numFmtId="169" fontId="12" fillId="3" borderId="12" xfId="0" applyNumberFormat="1" applyFont="1" applyFill="1" applyBorder="1" applyAlignment="1">
      <alignment horizontal="center" vertical="center" wrapText="1"/>
    </xf>
    <xf numFmtId="170" fontId="12" fillId="3" borderId="12" xfId="0" applyNumberFormat="1" applyFont="1" applyFill="1" applyBorder="1" applyAlignment="1">
      <alignment horizontal="center" vertical="center" wrapText="1"/>
    </xf>
    <xf numFmtId="167" fontId="12" fillId="3" borderId="12" xfId="24" applyFont="1" applyFill="1" applyBorder="1" applyAlignment="1">
      <alignment horizontal="center" vertical="center" wrapText="1"/>
    </xf>
    <xf numFmtId="170" fontId="12" fillId="3" borderId="13" xfId="0" applyNumberFormat="1" applyFont="1" applyFill="1" applyBorder="1" applyAlignment="1">
      <alignment horizontal="center" vertical="center" wrapText="1"/>
    </xf>
    <xf numFmtId="9" fontId="12" fillId="3" borderId="12" xfId="0" applyNumberFormat="1" applyFont="1" applyFill="1" applyBorder="1" applyAlignment="1">
      <alignment horizontal="center" vertical="center" wrapText="1"/>
    </xf>
    <xf numFmtId="0" fontId="12" fillId="3" borderId="12" xfId="0" applyFont="1" applyFill="1" applyBorder="1" applyAlignment="1">
      <alignment horizontal="left" vertical="top" wrapText="1"/>
    </xf>
    <xf numFmtId="0" fontId="12" fillId="3" borderId="14"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176" fontId="12" fillId="3" borderId="12" xfId="0" applyNumberFormat="1" applyFont="1" applyFill="1" applyBorder="1" applyAlignment="1">
      <alignment horizontal="center" vertical="center" wrapText="1"/>
    </xf>
    <xf numFmtId="0" fontId="12" fillId="3" borderId="14" xfId="0" applyFont="1" applyFill="1" applyBorder="1" applyAlignment="1">
      <alignment vertical="center" wrapText="1"/>
    </xf>
    <xf numFmtId="0" fontId="12" fillId="3" borderId="12" xfId="0" applyFont="1" applyFill="1" applyBorder="1" applyAlignment="1">
      <alignment vertical="top" wrapText="1"/>
    </xf>
    <xf numFmtId="0" fontId="8" fillId="3" borderId="18" xfId="0" applyFont="1" applyFill="1" applyBorder="1" applyAlignment="1">
      <alignment horizontal="center" vertical="top" wrapText="1"/>
    </xf>
    <xf numFmtId="169" fontId="12" fillId="3" borderId="18" xfId="0" applyNumberFormat="1" applyFont="1" applyFill="1" applyBorder="1" applyAlignment="1">
      <alignment horizontal="center" vertical="center" wrapText="1"/>
    </xf>
    <xf numFmtId="9" fontId="12" fillId="3" borderId="18" xfId="0" applyNumberFormat="1" applyFont="1" applyFill="1" applyBorder="1" applyAlignment="1">
      <alignment horizontal="center" vertical="center" wrapText="1"/>
    </xf>
    <xf numFmtId="170" fontId="12" fillId="3" borderId="18" xfId="0" applyNumberFormat="1" applyFont="1" applyFill="1" applyBorder="1" applyAlignment="1">
      <alignment horizontal="center" vertical="center" wrapText="1"/>
    </xf>
    <xf numFmtId="167" fontId="12" fillId="3" borderId="18" xfId="24" applyFont="1" applyFill="1" applyBorder="1" applyAlignment="1">
      <alignment horizontal="center" vertical="center" wrapText="1"/>
    </xf>
    <xf numFmtId="0" fontId="12" fillId="3" borderId="18" xfId="0" applyFont="1" applyFill="1" applyBorder="1" applyAlignment="1">
      <alignment vertical="center" wrapText="1"/>
    </xf>
    <xf numFmtId="170" fontId="10" fillId="3" borderId="11" xfId="0" applyNumberFormat="1" applyFont="1" applyFill="1" applyBorder="1" applyAlignment="1" applyProtection="1">
      <alignment horizontal="center" vertical="center" wrapText="1"/>
      <protection locked="0"/>
    </xf>
    <xf numFmtId="9" fontId="8" fillId="3" borderId="11" xfId="27"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16" fillId="3" borderId="18"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 xfId="0" applyFont="1" applyFill="1" applyBorder="1" applyAlignment="1">
      <alignment horizontal="center" vertical="center" wrapText="1"/>
    </xf>
    <xf numFmtId="169" fontId="12" fillId="3" borderId="1" xfId="0" applyNumberFormat="1" applyFont="1" applyFill="1" applyBorder="1" applyAlignment="1">
      <alignment horizontal="center" vertical="center" wrapText="1"/>
    </xf>
    <xf numFmtId="170" fontId="12" fillId="3" borderId="1" xfId="0" applyNumberFormat="1" applyFont="1" applyFill="1" applyBorder="1" applyAlignment="1">
      <alignment horizontal="center" vertical="center" wrapText="1"/>
    </xf>
    <xf numFmtId="167" fontId="12" fillId="3" borderId="1" xfId="24"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justify" vertical="center" wrapText="1"/>
    </xf>
    <xf numFmtId="170" fontId="8" fillId="3" borderId="1" xfId="7" applyNumberFormat="1" applyFont="1" applyFill="1" applyBorder="1" applyAlignment="1">
      <alignment horizontal="center" vertical="center" wrapText="1"/>
    </xf>
    <xf numFmtId="9" fontId="8" fillId="3" borderId="1" xfId="27" applyFont="1" applyFill="1" applyBorder="1" applyAlignment="1">
      <alignment horizontal="center" vertical="center" wrapText="1"/>
    </xf>
    <xf numFmtId="0" fontId="8" fillId="3" borderId="1" xfId="7" applyFont="1" applyFill="1" applyBorder="1" applyAlignment="1">
      <alignment horizontal="center" vertical="top" wrapText="1"/>
    </xf>
    <xf numFmtId="0" fontId="12" fillId="3" borderId="10" xfId="0" applyFont="1" applyFill="1" applyBorder="1" applyAlignment="1" applyProtection="1">
      <alignment horizontal="center" vertical="center" wrapText="1"/>
      <protection locked="0"/>
    </xf>
    <xf numFmtId="0" fontId="12" fillId="3" borderId="10" xfId="3" applyFont="1" applyFill="1" applyBorder="1" applyAlignment="1" applyProtection="1">
      <alignment horizontal="center" vertical="center" wrapText="1"/>
      <protection locked="0"/>
    </xf>
    <xf numFmtId="14" fontId="12" fillId="3" borderId="10" xfId="0" applyNumberFormat="1" applyFont="1" applyFill="1" applyBorder="1" applyAlignment="1" applyProtection="1">
      <alignment horizontal="center" vertical="center" wrapText="1"/>
      <protection locked="0"/>
    </xf>
    <xf numFmtId="14" fontId="12" fillId="3" borderId="26" xfId="0" applyNumberFormat="1" applyFont="1" applyFill="1" applyBorder="1" applyAlignment="1" applyProtection="1">
      <alignment horizontal="center" vertical="center" wrapText="1"/>
      <protection locked="0"/>
    </xf>
    <xf numFmtId="9" fontId="12" fillId="3" borderId="10" xfId="0" applyNumberFormat="1" applyFont="1" applyFill="1" applyBorder="1" applyAlignment="1" applyProtection="1">
      <alignment horizontal="center" vertical="center" wrapText="1"/>
      <protection locked="0"/>
    </xf>
    <xf numFmtId="167" fontId="12" fillId="3" borderId="20" xfId="24" applyFont="1" applyFill="1" applyBorder="1" applyAlignment="1">
      <alignment horizontal="center" vertical="center" wrapText="1"/>
    </xf>
    <xf numFmtId="170" fontId="12" fillId="3" borderId="10" xfId="0" applyNumberFormat="1" applyFont="1" applyFill="1" applyBorder="1" applyAlignment="1" applyProtection="1">
      <alignment horizontal="center" vertical="center" wrapText="1"/>
      <protection locked="0"/>
    </xf>
    <xf numFmtId="9" fontId="12" fillId="3" borderId="10" xfId="27" applyFont="1" applyFill="1" applyBorder="1" applyAlignment="1" applyProtection="1">
      <alignment horizontal="center" vertical="center" wrapText="1"/>
    </xf>
    <xf numFmtId="0" fontId="12" fillId="3" borderId="10" xfId="23" applyNumberFormat="1" applyFont="1" applyFill="1" applyBorder="1" applyAlignment="1" applyProtection="1">
      <alignment horizontal="center" vertical="center" wrapText="1"/>
      <protection locked="0"/>
    </xf>
    <xf numFmtId="170" fontId="10" fillId="3" borderId="10" xfId="0" applyNumberFormat="1" applyFont="1" applyFill="1" applyBorder="1" applyAlignment="1" applyProtection="1">
      <alignment horizontal="center" vertical="center" wrapText="1"/>
      <protection locked="0"/>
    </xf>
    <xf numFmtId="9" fontId="10" fillId="3" borderId="10" xfId="27"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protection locked="0"/>
    </xf>
    <xf numFmtId="0" fontId="12" fillId="3" borderId="13" xfId="0" applyFont="1" applyFill="1" applyBorder="1" applyAlignment="1">
      <alignment horizontal="center" vertical="center" wrapText="1"/>
    </xf>
    <xf numFmtId="0" fontId="12" fillId="3" borderId="1"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1" xfId="3" applyFont="1" applyFill="1" applyBorder="1" applyAlignment="1" applyProtection="1">
      <alignment horizontal="center" vertical="center" wrapText="1"/>
      <protection locked="0"/>
    </xf>
    <xf numFmtId="14" fontId="12" fillId="3" borderId="11" xfId="0" applyNumberFormat="1" applyFont="1" applyFill="1" applyBorder="1" applyAlignment="1" applyProtection="1">
      <alignment horizontal="center" vertical="center" wrapText="1"/>
      <protection locked="0"/>
    </xf>
    <xf numFmtId="170" fontId="12" fillId="3" borderId="19" xfId="0" applyNumberFormat="1" applyFont="1" applyFill="1" applyBorder="1" applyAlignment="1">
      <alignment horizontal="center" vertical="center" wrapText="1"/>
    </xf>
    <xf numFmtId="170" fontId="12" fillId="3" borderId="1" xfId="0" applyNumberFormat="1"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14" fontId="12" fillId="3" borderId="1" xfId="0" applyNumberFormat="1" applyFont="1" applyFill="1" applyBorder="1" applyAlignment="1" applyProtection="1">
      <alignment horizontal="center" vertical="center" wrapText="1"/>
      <protection locked="0"/>
    </xf>
    <xf numFmtId="165" fontId="12" fillId="3" borderId="12" xfId="26" applyFont="1" applyFill="1" applyBorder="1" applyAlignment="1">
      <alignment horizontal="center" vertical="center" wrapText="1"/>
    </xf>
    <xf numFmtId="9" fontId="12" fillId="3" borderId="1" xfId="27" applyFont="1" applyFill="1" applyBorder="1" applyAlignment="1" applyProtection="1">
      <alignment horizontal="center" vertical="center" wrapText="1"/>
      <protection locked="0"/>
    </xf>
    <xf numFmtId="167" fontId="12" fillId="3" borderId="1" xfId="24" applyFont="1" applyFill="1" applyBorder="1" applyAlignment="1" applyProtection="1">
      <alignment horizontal="center" vertical="center" wrapText="1"/>
      <protection locked="0"/>
    </xf>
    <xf numFmtId="9" fontId="12" fillId="3" borderId="1" xfId="0" applyNumberFormat="1" applyFont="1" applyFill="1" applyBorder="1" applyAlignment="1" applyProtection="1">
      <alignment horizontal="center" vertical="center" wrapText="1"/>
      <protection locked="0"/>
    </xf>
    <xf numFmtId="0" fontId="12" fillId="3" borderId="2" xfId="3" applyFont="1" applyFill="1" applyBorder="1" applyAlignment="1" applyProtection="1">
      <alignment horizontal="center" vertical="center" wrapText="1"/>
      <protection locked="0"/>
    </xf>
    <xf numFmtId="167" fontId="12" fillId="3" borderId="19" xfId="24" applyFont="1" applyFill="1" applyBorder="1" applyAlignment="1" applyProtection="1">
      <alignment horizontal="center" vertical="center" wrapText="1"/>
      <protection locked="0"/>
    </xf>
    <xf numFmtId="0" fontId="12" fillId="3" borderId="1" xfId="6" applyFont="1" applyFill="1" applyBorder="1" applyAlignment="1" applyProtection="1">
      <alignment horizontal="center" vertical="center" wrapText="1"/>
      <protection locked="0"/>
    </xf>
    <xf numFmtId="0" fontId="12" fillId="3" borderId="2" xfId="6" applyFont="1" applyFill="1" applyBorder="1" applyAlignment="1" applyProtection="1">
      <alignment horizontal="center" vertical="center" wrapText="1"/>
      <protection locked="0"/>
    </xf>
    <xf numFmtId="0" fontId="12" fillId="3" borderId="10" xfId="0" applyFont="1" applyFill="1" applyBorder="1" applyAlignment="1" applyProtection="1">
      <alignment vertical="center"/>
      <protection locked="0"/>
    </xf>
    <xf numFmtId="0" fontId="12" fillId="3" borderId="10" xfId="0" applyFont="1" applyFill="1" applyBorder="1" applyAlignment="1" applyProtection="1">
      <alignment vertical="center" wrapText="1"/>
      <protection locked="0"/>
    </xf>
    <xf numFmtId="0" fontId="12" fillId="3" borderId="10" xfId="0" applyFont="1" applyFill="1" applyBorder="1" applyAlignment="1">
      <alignment horizontal="left" vertical="center" wrapText="1"/>
    </xf>
    <xf numFmtId="0" fontId="12" fillId="3" borderId="10" xfId="0" applyFont="1" applyFill="1" applyBorder="1" applyAlignment="1">
      <alignment vertical="center" wrapText="1"/>
    </xf>
    <xf numFmtId="177" fontId="12" fillId="3" borderId="10" xfId="0" applyNumberFormat="1" applyFont="1" applyFill="1" applyBorder="1" applyAlignment="1">
      <alignment horizontal="center" vertical="center" wrapText="1"/>
    </xf>
    <xf numFmtId="9" fontId="12" fillId="3" borderId="10" xfId="2" applyFont="1" applyFill="1" applyBorder="1" applyAlignment="1">
      <alignment horizontal="center" vertical="center" wrapText="1"/>
    </xf>
    <xf numFmtId="170" fontId="12" fillId="3" borderId="19" xfId="0" applyNumberFormat="1" applyFont="1" applyFill="1" applyBorder="1" applyAlignment="1">
      <alignment vertical="center"/>
    </xf>
    <xf numFmtId="170" fontId="12" fillId="3" borderId="10" xfId="0" applyNumberFormat="1" applyFont="1" applyFill="1" applyBorder="1" applyAlignment="1" applyProtection="1">
      <alignment vertical="center"/>
      <protection locked="0"/>
    </xf>
    <xf numFmtId="9" fontId="12" fillId="3" borderId="10" xfId="2" applyFont="1" applyFill="1" applyBorder="1" applyAlignment="1" applyProtection="1">
      <alignment vertical="center"/>
    </xf>
    <xf numFmtId="9" fontId="12" fillId="3" borderId="10" xfId="2" applyFont="1" applyFill="1" applyBorder="1" applyAlignment="1" applyProtection="1">
      <alignment horizontal="center" vertical="center" wrapText="1"/>
    </xf>
    <xf numFmtId="9" fontId="12" fillId="3" borderId="10" xfId="2" applyFont="1" applyFill="1" applyBorder="1" applyAlignment="1" applyProtection="1">
      <alignment horizontal="center" vertical="center" wrapText="1"/>
      <protection locked="0"/>
    </xf>
    <xf numFmtId="0" fontId="12" fillId="3" borderId="10" xfId="0" applyFont="1" applyFill="1" applyBorder="1" applyAlignment="1" applyProtection="1">
      <alignment horizontal="left" vertical="center" wrapText="1"/>
      <protection locked="0"/>
    </xf>
    <xf numFmtId="170" fontId="11" fillId="3" borderId="1" xfId="0" applyNumberFormat="1" applyFont="1" applyFill="1" applyBorder="1" applyAlignment="1" applyProtection="1">
      <alignment vertical="center"/>
      <protection locked="0"/>
    </xf>
    <xf numFmtId="9" fontId="11" fillId="3" borderId="1" xfId="27" applyFont="1" applyFill="1" applyBorder="1" applyAlignment="1" applyProtection="1">
      <alignment horizontal="center" vertical="center"/>
    </xf>
    <xf numFmtId="9" fontId="8" fillId="3" borderId="1" xfId="27"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top" wrapText="1"/>
    </xf>
    <xf numFmtId="0" fontId="12" fillId="3" borderId="2" xfId="0" applyFont="1" applyFill="1" applyBorder="1" applyAlignment="1">
      <alignment vertical="center" wrapText="1"/>
    </xf>
    <xf numFmtId="0" fontId="12" fillId="3" borderId="1" xfId="0" applyFont="1" applyFill="1" applyBorder="1" applyAlignment="1" applyProtection="1">
      <alignment vertical="center"/>
      <protection locked="0"/>
    </xf>
    <xf numFmtId="0" fontId="12" fillId="3" borderId="1" xfId="0" applyFont="1" applyFill="1" applyBorder="1" applyAlignment="1" applyProtection="1">
      <alignment vertical="center" wrapText="1"/>
      <protection locked="0"/>
    </xf>
    <xf numFmtId="0" fontId="12" fillId="3" borderId="1" xfId="0" applyFont="1" applyFill="1" applyBorder="1" applyAlignment="1">
      <alignment horizontal="left" vertical="center" wrapText="1"/>
    </xf>
    <xf numFmtId="177" fontId="12" fillId="3" borderId="1" xfId="0" applyNumberFormat="1" applyFont="1" applyFill="1" applyBorder="1" applyAlignment="1">
      <alignment horizontal="center" vertical="center" wrapText="1"/>
    </xf>
    <xf numFmtId="9" fontId="12" fillId="3" borderId="1" xfId="2" applyFont="1" applyFill="1" applyBorder="1" applyAlignment="1">
      <alignment horizontal="center" vertical="center" wrapText="1"/>
    </xf>
    <xf numFmtId="170" fontId="12" fillId="3" borderId="1" xfId="0" applyNumberFormat="1" applyFont="1" applyFill="1" applyBorder="1" applyAlignment="1" applyProtection="1">
      <alignment vertical="center"/>
      <protection locked="0"/>
    </xf>
    <xf numFmtId="9" fontId="12" fillId="3" borderId="1" xfId="2" applyFont="1" applyFill="1" applyBorder="1" applyAlignment="1" applyProtection="1">
      <alignment vertical="center"/>
    </xf>
    <xf numFmtId="9" fontId="12" fillId="3" borderId="1" xfId="2" applyFont="1" applyFill="1" applyBorder="1" applyAlignment="1" applyProtection="1">
      <alignment horizontal="center" vertical="center" wrapText="1"/>
    </xf>
    <xf numFmtId="9" fontId="12" fillId="3" borderId="1" xfId="2" applyFont="1" applyFill="1" applyBorder="1" applyAlignment="1" applyProtection="1">
      <alignment horizontal="center" vertical="center" wrapText="1"/>
      <protection locked="0"/>
    </xf>
    <xf numFmtId="0" fontId="12" fillId="3" borderId="1" xfId="0" applyFont="1" applyFill="1" applyBorder="1" applyAlignment="1" applyProtection="1">
      <alignment horizontal="left" vertical="center" wrapText="1"/>
      <protection locked="0"/>
    </xf>
    <xf numFmtId="0" fontId="8" fillId="3" borderId="10" xfId="0" applyFont="1" applyFill="1" applyBorder="1" applyAlignment="1">
      <alignment horizontal="center" vertical="center" wrapText="1"/>
    </xf>
    <xf numFmtId="0" fontId="8" fillId="3" borderId="22" xfId="0" applyFont="1" applyFill="1" applyBorder="1" applyAlignment="1">
      <alignment horizontal="center" vertical="top" wrapText="1"/>
    </xf>
    <xf numFmtId="3" fontId="12" fillId="3" borderId="1" xfId="0" applyNumberFormat="1" applyFont="1" applyFill="1" applyBorder="1" applyAlignment="1">
      <alignment horizontal="center" vertical="center" wrapText="1"/>
    </xf>
    <xf numFmtId="1" fontId="12" fillId="3" borderId="1" xfId="0" applyNumberFormat="1" applyFont="1" applyFill="1" applyBorder="1"/>
    <xf numFmtId="1" fontId="11" fillId="3" borderId="1" xfId="0" applyNumberFormat="1" applyFont="1" applyFill="1" applyBorder="1" applyAlignment="1">
      <alignment horizontal="center" vertical="center"/>
    </xf>
    <xf numFmtId="1" fontId="21" fillId="16" borderId="12" xfId="0" applyNumberFormat="1" applyFont="1" applyFill="1" applyBorder="1" applyAlignment="1">
      <alignment horizontal="left" vertical="top"/>
    </xf>
    <xf numFmtId="170" fontId="12" fillId="3" borderId="1" xfId="0" applyNumberFormat="1" applyFont="1" applyFill="1" applyBorder="1"/>
    <xf numFmtId="170" fontId="11" fillId="3" borderId="1" xfId="0" applyNumberFormat="1" applyFont="1" applyFill="1" applyBorder="1" applyAlignment="1">
      <alignment vertical="center"/>
    </xf>
    <xf numFmtId="9" fontId="10" fillId="3" borderId="1" xfId="27" applyFont="1" applyFill="1" applyBorder="1" applyAlignment="1" applyProtection="1">
      <alignment horizontal="center" vertical="center"/>
    </xf>
    <xf numFmtId="0" fontId="17" fillId="3" borderId="1" xfId="1" applyFont="1" applyFill="1" applyBorder="1" applyAlignment="1" applyProtection="1">
      <alignment horizontal="center" vertical="center" wrapText="1"/>
      <protection locked="0"/>
    </xf>
    <xf numFmtId="0" fontId="17" fillId="3" borderId="4" xfId="1" applyFont="1" applyFill="1" applyBorder="1" applyAlignment="1" applyProtection="1">
      <alignment horizontal="center" vertical="center" wrapText="1"/>
      <protection locked="0"/>
    </xf>
    <xf numFmtId="0" fontId="17" fillId="3" borderId="1" xfId="3" applyFont="1" applyFill="1" applyBorder="1" applyAlignment="1" applyProtection="1">
      <alignment horizontal="center" vertical="center" wrapText="1"/>
      <protection locked="0"/>
    </xf>
    <xf numFmtId="14" fontId="17" fillId="3" borderId="1" xfId="1" applyNumberFormat="1" applyFont="1" applyFill="1" applyBorder="1" applyAlignment="1" applyProtection="1">
      <alignment horizontal="center" vertical="center" wrapText="1"/>
      <protection locked="0"/>
    </xf>
    <xf numFmtId="168" fontId="17" fillId="3" borderId="1" xfId="23" applyFont="1" applyFill="1" applyBorder="1" applyAlignment="1" applyProtection="1">
      <alignment horizontal="center" vertical="center" wrapText="1"/>
      <protection locked="0"/>
    </xf>
    <xf numFmtId="9" fontId="17" fillId="3" borderId="1" xfId="1" applyNumberFormat="1" applyFont="1" applyFill="1" applyBorder="1" applyAlignment="1" applyProtection="1">
      <alignment horizontal="center" vertical="center" wrapText="1"/>
      <protection locked="0"/>
    </xf>
    <xf numFmtId="168" fontId="17" fillId="3" borderId="1" xfId="23" applyFont="1" applyFill="1" applyBorder="1" applyAlignment="1">
      <alignment horizontal="center" vertical="center" wrapText="1"/>
    </xf>
    <xf numFmtId="9" fontId="17" fillId="3" borderId="1" xfId="2" applyFont="1" applyFill="1" applyBorder="1" applyAlignment="1" applyProtection="1">
      <alignment horizontal="center" vertical="center" wrapText="1"/>
    </xf>
    <xf numFmtId="9" fontId="17" fillId="3" borderId="1" xfId="2" applyFont="1" applyFill="1" applyBorder="1" applyAlignment="1" applyProtection="1">
      <alignment horizontal="center" vertical="center" wrapText="1"/>
      <protection locked="0"/>
    </xf>
    <xf numFmtId="0" fontId="17" fillId="3" borderId="1" xfId="1" applyFont="1" applyFill="1" applyBorder="1" applyAlignment="1" applyProtection="1">
      <alignment horizontal="left" vertical="center" wrapText="1"/>
      <protection locked="0"/>
    </xf>
    <xf numFmtId="0" fontId="10" fillId="3" borderId="1" xfId="24" applyNumberFormat="1"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top" wrapText="1"/>
    </xf>
    <xf numFmtId="183" fontId="17" fillId="16" borderId="12" xfId="0" applyNumberFormat="1" applyFont="1" applyFill="1" applyBorder="1" applyAlignment="1">
      <alignment horizontal="left" vertical="top" wrapText="1"/>
    </xf>
    <xf numFmtId="9" fontId="17" fillId="16" borderId="12" xfId="0" applyNumberFormat="1" applyFont="1" applyFill="1" applyBorder="1" applyAlignment="1">
      <alignment horizontal="left" vertical="top" wrapText="1"/>
    </xf>
    <xf numFmtId="0" fontId="17" fillId="16" borderId="12" xfId="0" applyFont="1" applyFill="1" applyBorder="1" applyAlignment="1">
      <alignment horizontal="left" vertical="top" wrapText="1"/>
    </xf>
    <xf numFmtId="0" fontId="17" fillId="3" borderId="1" xfId="1" applyFont="1" applyFill="1" applyBorder="1" applyAlignment="1">
      <alignment horizontal="center" vertical="center" wrapText="1"/>
    </xf>
    <xf numFmtId="0" fontId="17" fillId="3" borderId="1" xfId="5" applyFont="1" applyFill="1" applyBorder="1" applyAlignment="1">
      <alignment horizontal="center" vertical="center" wrapText="1"/>
    </xf>
    <xf numFmtId="0" fontId="17" fillId="3" borderId="10" xfId="1" applyFont="1" applyFill="1" applyBorder="1" applyAlignment="1" applyProtection="1">
      <alignment horizontal="center" vertical="center" wrapText="1"/>
      <protection locked="0"/>
    </xf>
    <xf numFmtId="9" fontId="17" fillId="3" borderId="1" xfId="22" applyNumberFormat="1" applyFont="1" applyFill="1" applyBorder="1" applyAlignment="1" applyProtection="1">
      <alignment horizontal="center" vertical="center" wrapText="1"/>
      <protection locked="0"/>
    </xf>
    <xf numFmtId="1" fontId="17" fillId="3" borderId="1" xfId="1" applyNumberFormat="1" applyFont="1" applyFill="1" applyBorder="1" applyAlignment="1" applyProtection="1">
      <alignment horizontal="center" vertical="center" wrapText="1"/>
      <protection locked="0"/>
    </xf>
    <xf numFmtId="42" fontId="17" fillId="3" borderId="1" xfId="22"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9" fontId="10" fillId="3" borderId="1" xfId="27" applyNumberFormat="1" applyFont="1" applyFill="1" applyBorder="1" applyAlignment="1" applyProtection="1">
      <alignment horizontal="center" vertical="center" wrapText="1"/>
    </xf>
    <xf numFmtId="0" fontId="8" fillId="3" borderId="1" xfId="1" applyFont="1" applyFill="1" applyBorder="1" applyAlignment="1" applyProtection="1">
      <alignment horizontal="center" vertical="top" wrapText="1"/>
      <protection locked="0"/>
    </xf>
    <xf numFmtId="0" fontId="8" fillId="3" borderId="1" xfId="1" applyFont="1" applyFill="1" applyBorder="1" applyAlignment="1" applyProtection="1">
      <alignment horizontal="center" vertical="center" wrapText="1"/>
      <protection locked="0"/>
    </xf>
    <xf numFmtId="0" fontId="17" fillId="3" borderId="4" xfId="3" applyFont="1" applyFill="1" applyBorder="1" applyAlignment="1" applyProtection="1">
      <alignment horizontal="center" vertical="center" wrapText="1"/>
      <protection locked="0"/>
    </xf>
    <xf numFmtId="3" fontId="17" fillId="3" borderId="1" xfId="1" applyNumberFormat="1" applyFont="1" applyFill="1" applyBorder="1" applyAlignment="1" applyProtection="1">
      <alignment horizontal="center" vertical="center" wrapText="1"/>
      <protection locked="0"/>
    </xf>
    <xf numFmtId="0" fontId="17" fillId="3" borderId="0" xfId="1" applyFont="1" applyFill="1" applyAlignment="1" applyProtection="1">
      <alignment horizontal="center" vertical="center" wrapText="1"/>
      <protection locked="0"/>
    </xf>
    <xf numFmtId="0" fontId="17" fillId="3" borderId="10" xfId="3" applyFont="1" applyFill="1" applyBorder="1" applyAlignment="1" applyProtection="1">
      <alignment horizontal="center" vertical="center" wrapText="1"/>
      <protection locked="0"/>
    </xf>
    <xf numFmtId="0" fontId="17" fillId="3" borderId="1" xfId="0" applyFont="1" applyFill="1" applyBorder="1" applyAlignment="1" applyProtection="1">
      <alignment vertical="top" wrapText="1"/>
      <protection locked="0"/>
    </xf>
    <xf numFmtId="170" fontId="17" fillId="3" borderId="1" xfId="0" applyNumberFormat="1" applyFont="1" applyFill="1" applyBorder="1" applyAlignment="1" applyProtection="1">
      <alignment vertical="center" wrapText="1"/>
      <protection locked="0"/>
    </xf>
    <xf numFmtId="3" fontId="0" fillId="3" borderId="1" xfId="0" applyNumberFormat="1" applyFill="1" applyBorder="1" applyAlignment="1">
      <alignment horizontal="center" vertical="center"/>
    </xf>
    <xf numFmtId="0" fontId="17" fillId="3" borderId="10" xfId="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68" fontId="12" fillId="3" borderId="1" xfId="23" applyFont="1" applyFill="1" applyBorder="1" applyAlignment="1" applyProtection="1">
      <alignment horizontal="center" vertical="center" wrapText="1"/>
      <protection locked="0"/>
    </xf>
    <xf numFmtId="168" fontId="12" fillId="3" borderId="19" xfId="23" applyFont="1" applyFill="1" applyBorder="1" applyAlignment="1">
      <alignment horizontal="center" vertical="center" wrapText="1"/>
    </xf>
    <xf numFmtId="0" fontId="12" fillId="3" borderId="1" xfId="0" applyNumberFormat="1" applyFont="1" applyFill="1" applyBorder="1" applyAlignment="1" applyProtection="1">
      <alignment horizontal="center" vertical="center" wrapText="1"/>
      <protection locked="0"/>
    </xf>
    <xf numFmtId="166" fontId="12" fillId="3" borderId="1" xfId="0" applyNumberFormat="1" applyFont="1" applyFill="1" applyBorder="1" applyAlignment="1" applyProtection="1">
      <alignment horizontal="center" vertical="center" wrapText="1"/>
      <protection locked="0"/>
    </xf>
    <xf numFmtId="182" fontId="8" fillId="3" borderId="1" xfId="23" applyNumberFormat="1" applyFont="1" applyFill="1" applyBorder="1" applyAlignment="1" applyProtection="1">
      <alignment horizontal="center" vertical="center" wrapText="1"/>
      <protection locked="0"/>
    </xf>
    <xf numFmtId="3" fontId="12" fillId="3" borderId="1" xfId="0" applyNumberFormat="1" applyFont="1" applyFill="1" applyBorder="1" applyAlignment="1" applyProtection="1">
      <alignment horizontal="center" vertical="center" wrapText="1"/>
      <protection locked="0"/>
    </xf>
    <xf numFmtId="0" fontId="12" fillId="3" borderId="1" xfId="3" applyFont="1" applyFill="1" applyBorder="1" applyAlignment="1" applyProtection="1">
      <alignment vertical="center" wrapText="1"/>
      <protection locked="0"/>
    </xf>
    <xf numFmtId="0" fontId="12" fillId="3" borderId="1" xfId="0" applyFont="1" applyFill="1" applyBorder="1" applyAlignment="1" applyProtection="1">
      <alignment horizontal="center" vertical="center"/>
      <protection locked="0"/>
    </xf>
    <xf numFmtId="168" fontId="12" fillId="3" borderId="1" xfId="23" applyFont="1" applyFill="1" applyBorder="1" applyAlignment="1" applyProtection="1">
      <alignment vertical="center"/>
      <protection locked="0"/>
    </xf>
    <xf numFmtId="166" fontId="12" fillId="3" borderId="1" xfId="0" applyNumberFormat="1" applyFont="1" applyFill="1" applyBorder="1" applyAlignment="1" applyProtection="1">
      <alignment vertical="center"/>
      <protection locked="0"/>
    </xf>
    <xf numFmtId="168" fontId="12" fillId="3" borderId="19" xfId="23" applyFont="1" applyFill="1" applyBorder="1" applyAlignment="1">
      <alignment vertical="center"/>
    </xf>
    <xf numFmtId="0" fontId="12" fillId="3" borderId="1" xfId="10" applyFont="1" applyFill="1" applyBorder="1" applyAlignment="1">
      <alignment vertical="center" wrapText="1"/>
    </xf>
    <xf numFmtId="167" fontId="12" fillId="3" borderId="1" xfId="24" applyFont="1" applyFill="1" applyBorder="1" applyAlignment="1" applyProtection="1">
      <alignment vertical="center"/>
      <protection locked="0"/>
    </xf>
    <xf numFmtId="167" fontId="8" fillId="3" borderId="1" xfId="24" applyFont="1" applyFill="1" applyBorder="1" applyAlignment="1" applyProtection="1">
      <alignment horizontal="center" vertical="center" wrapText="1"/>
    </xf>
    <xf numFmtId="183" fontId="17" fillId="16" borderId="12" xfId="0" applyNumberFormat="1" applyFont="1" applyFill="1" applyBorder="1" applyAlignment="1">
      <alignment horizontal="left" vertical="top"/>
    </xf>
    <xf numFmtId="0" fontId="12" fillId="3" borderId="1" xfId="3" applyFont="1" applyFill="1" applyBorder="1" applyAlignment="1" applyProtection="1">
      <alignment horizontal="left" vertical="center" wrapText="1"/>
      <protection locked="0"/>
    </xf>
    <xf numFmtId="0" fontId="12" fillId="3" borderId="1" xfId="0" applyFont="1" applyFill="1" applyBorder="1" applyAlignment="1" applyProtection="1">
      <alignment horizontal="justify" vertical="center" wrapText="1"/>
      <protection locked="0"/>
    </xf>
    <xf numFmtId="0" fontId="12" fillId="3" borderId="1" xfId="0" applyFont="1" applyFill="1" applyBorder="1" applyAlignment="1" applyProtection="1">
      <alignment wrapText="1"/>
      <protection locked="0"/>
    </xf>
    <xf numFmtId="9" fontId="12" fillId="3" borderId="1" xfId="0" applyNumberFormat="1" applyFont="1" applyFill="1" applyBorder="1" applyAlignment="1" applyProtection="1">
      <alignment horizontal="justify" vertical="center" wrapText="1"/>
      <protection locked="0"/>
    </xf>
    <xf numFmtId="178" fontId="12" fillId="3" borderId="1" xfId="0" applyNumberFormat="1" applyFont="1" applyFill="1" applyBorder="1" applyAlignment="1" applyProtection="1">
      <alignment horizontal="justify" vertical="center" wrapText="1"/>
      <protection locked="0"/>
    </xf>
    <xf numFmtId="170" fontId="12" fillId="3" borderId="19" xfId="0" applyNumberFormat="1" applyFont="1" applyFill="1" applyBorder="1" applyAlignment="1">
      <alignment horizontal="justify" vertical="center" wrapText="1"/>
    </xf>
    <xf numFmtId="170" fontId="12" fillId="3" borderId="1" xfId="0" applyNumberFormat="1" applyFont="1" applyFill="1" applyBorder="1" applyAlignment="1" applyProtection="1">
      <alignment horizontal="justify" vertical="center" wrapText="1"/>
      <protection locked="0"/>
    </xf>
    <xf numFmtId="9" fontId="12" fillId="3" borderId="1" xfId="2" applyFont="1" applyFill="1" applyBorder="1" applyAlignment="1" applyProtection="1">
      <alignment horizontal="justify" vertical="center" wrapText="1"/>
    </xf>
    <xf numFmtId="0" fontId="12" fillId="3" borderId="2" xfId="3" applyFont="1" applyFill="1" applyBorder="1" applyAlignment="1" applyProtection="1">
      <alignment vertical="center" wrapText="1"/>
      <protection locked="0"/>
    </xf>
    <xf numFmtId="14" fontId="12" fillId="3" borderId="1" xfId="0" applyNumberFormat="1" applyFont="1" applyFill="1" applyBorder="1" applyAlignment="1" applyProtection="1">
      <alignment horizontal="justify" vertical="center" wrapText="1"/>
      <protection locked="0"/>
    </xf>
    <xf numFmtId="0" fontId="12" fillId="3" borderId="0" xfId="0" applyFont="1" applyFill="1" applyAlignment="1" applyProtection="1">
      <alignment horizontal="justify" vertical="center" wrapText="1"/>
      <protection locked="0"/>
    </xf>
    <xf numFmtId="0" fontId="8" fillId="3" borderId="1" xfId="0" applyFont="1" applyFill="1" applyBorder="1" applyAlignment="1" applyProtection="1">
      <alignment horizontal="right" vertical="center" wrapText="1"/>
      <protection locked="0"/>
    </xf>
    <xf numFmtId="9" fontId="8" fillId="3" borderId="1" xfId="27" applyFont="1" applyFill="1" applyBorder="1" applyAlignment="1" applyProtection="1">
      <alignment horizontal="right" vertical="center" wrapText="1"/>
    </xf>
    <xf numFmtId="9" fontId="8" fillId="3" borderId="1" xfId="32" applyFont="1" applyFill="1" applyBorder="1" applyAlignment="1" applyProtection="1">
      <alignment horizontal="center" vertical="center" wrapText="1"/>
    </xf>
    <xf numFmtId="0" fontId="8" fillId="3" borderId="1" xfId="0" applyFont="1" applyFill="1" applyBorder="1" applyAlignment="1" applyProtection="1">
      <alignment horizontal="center" vertical="top"/>
      <protection locked="0"/>
    </xf>
    <xf numFmtId="0" fontId="12" fillId="3" borderId="1" xfId="6" applyFont="1" applyFill="1" applyBorder="1" applyAlignment="1" applyProtection="1">
      <alignment horizontal="justify" vertical="center" wrapText="1"/>
      <protection locked="0"/>
    </xf>
    <xf numFmtId="0" fontId="12" fillId="3" borderId="1" xfId="3" applyFont="1" applyFill="1" applyBorder="1" applyAlignment="1" applyProtection="1">
      <alignment horizontal="justify" vertical="center" wrapText="1"/>
      <protection locked="0"/>
    </xf>
    <xf numFmtId="0" fontId="12" fillId="3" borderId="2" xfId="3" applyFont="1" applyFill="1" applyBorder="1" applyAlignment="1" applyProtection="1">
      <alignment horizontal="justify" vertical="center" wrapText="1"/>
      <protection locked="0"/>
    </xf>
    <xf numFmtId="49" fontId="12" fillId="3" borderId="1" xfId="2" applyNumberFormat="1" applyFont="1" applyFill="1" applyBorder="1" applyAlignment="1" applyProtection="1">
      <alignment horizontal="center" wrapText="1"/>
    </xf>
    <xf numFmtId="170" fontId="10" fillId="3" borderId="1" xfId="0" applyNumberFormat="1" applyFont="1" applyFill="1" applyBorder="1" applyAlignment="1" applyProtection="1">
      <alignment horizontal="justify" vertical="center" wrapText="1"/>
      <protection locked="0"/>
    </xf>
    <xf numFmtId="9" fontId="10" fillId="3" borderId="1" xfId="27" applyFont="1" applyFill="1" applyBorder="1" applyAlignment="1" applyProtection="1">
      <alignment horizontal="justify" vertical="center" wrapText="1"/>
    </xf>
    <xf numFmtId="0" fontId="10" fillId="3" borderId="1" xfId="0" applyFont="1" applyFill="1" applyBorder="1" applyAlignment="1" applyProtection="1">
      <alignment horizontal="justify" vertical="center" wrapText="1"/>
      <protection locked="0"/>
    </xf>
    <xf numFmtId="9" fontId="12" fillId="3" borderId="1" xfId="0" applyNumberFormat="1" applyFont="1" applyFill="1" applyBorder="1" applyAlignment="1" applyProtection="1">
      <alignment horizontal="center" vertical="center"/>
      <protection locked="0"/>
    </xf>
    <xf numFmtId="178" fontId="12" fillId="3" borderId="1" xfId="0" applyNumberFormat="1" applyFont="1" applyFill="1" applyBorder="1" applyAlignment="1" applyProtection="1">
      <alignment vertical="center"/>
      <protection locked="0"/>
    </xf>
    <xf numFmtId="0" fontId="8" fillId="3" borderId="1" xfId="0" applyFont="1" applyFill="1" applyBorder="1" applyAlignment="1" applyProtection="1">
      <alignment horizontal="justify" vertical="center" wrapText="1"/>
      <protection locked="0"/>
    </xf>
    <xf numFmtId="9" fontId="8" fillId="3" borderId="1" xfId="27" applyFont="1" applyFill="1" applyBorder="1" applyAlignment="1" applyProtection="1">
      <alignment horizontal="justify" vertical="center" wrapText="1"/>
    </xf>
    <xf numFmtId="6" fontId="12" fillId="3" borderId="1" xfId="0" applyNumberFormat="1" applyFont="1" applyFill="1" applyBorder="1" applyAlignment="1" applyProtection="1">
      <alignment horizontal="justify" vertical="center" wrapText="1"/>
      <protection locked="0"/>
    </xf>
    <xf numFmtId="170" fontId="8" fillId="3" borderId="1" xfId="0" applyNumberFormat="1" applyFont="1" applyFill="1" applyBorder="1" applyAlignment="1" applyProtection="1">
      <alignment horizontal="justify" vertical="center" wrapText="1"/>
      <protection locked="0"/>
    </xf>
    <xf numFmtId="183" fontId="18" fillId="16" borderId="12" xfId="0" applyNumberFormat="1" applyFont="1" applyFill="1" applyBorder="1" applyAlignment="1">
      <alignment horizontal="left" vertical="top" wrapText="1"/>
    </xf>
    <xf numFmtId="170" fontId="12" fillId="3" borderId="1" xfId="0" applyNumberFormat="1" applyFont="1" applyFill="1" applyBorder="1" applyAlignment="1">
      <alignment horizontal="justify" vertical="center" wrapText="1"/>
    </xf>
    <xf numFmtId="9" fontId="10" fillId="3" borderId="1" xfId="2" applyFont="1" applyFill="1" applyBorder="1" applyAlignment="1" applyProtection="1">
      <alignment horizontal="justify" vertical="center" wrapText="1"/>
    </xf>
    <xf numFmtId="0" fontId="10" fillId="3" borderId="1" xfId="0" applyNumberFormat="1" applyFont="1" applyFill="1" applyBorder="1" applyAlignment="1" applyProtection="1">
      <alignment horizontal="justify" vertical="center" wrapText="1"/>
      <protection locked="0"/>
    </xf>
    <xf numFmtId="9" fontId="10" fillId="3" borderId="1" xfId="27" applyFont="1" applyFill="1" applyBorder="1" applyAlignment="1" applyProtection="1">
      <alignment horizontal="justify" vertical="center" wrapText="1"/>
      <protection locked="0"/>
    </xf>
    <xf numFmtId="0" fontId="12" fillId="3" borderId="1" xfId="0" applyFont="1" applyFill="1" applyBorder="1" applyAlignment="1" applyProtection="1">
      <alignment horizontal="left" vertical="center"/>
      <protection locked="0"/>
    </xf>
    <xf numFmtId="0" fontId="12" fillId="3" borderId="1" xfId="6"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protection locked="0"/>
    </xf>
    <xf numFmtId="14" fontId="12" fillId="3" borderId="1" xfId="6" applyNumberFormat="1" applyFont="1" applyFill="1" applyBorder="1" applyAlignment="1" applyProtection="1">
      <alignment horizontal="left" vertical="center" wrapText="1"/>
      <protection locked="0"/>
    </xf>
    <xf numFmtId="170" fontId="12" fillId="3" borderId="1" xfId="0" applyNumberFormat="1" applyFont="1" applyFill="1" applyBorder="1" applyAlignment="1" applyProtection="1">
      <alignment horizontal="left" vertical="center"/>
      <protection locked="0"/>
    </xf>
    <xf numFmtId="167" fontId="12" fillId="3" borderId="1" xfId="24" applyFont="1" applyFill="1" applyBorder="1" applyAlignment="1" applyProtection="1">
      <alignment horizontal="left" vertical="center" wrapText="1"/>
      <protection locked="0"/>
    </xf>
    <xf numFmtId="170" fontId="12" fillId="3" borderId="19" xfId="0" applyNumberFormat="1" applyFont="1" applyFill="1" applyBorder="1" applyAlignment="1">
      <alignment horizontal="left" vertical="center" wrapText="1"/>
    </xf>
    <xf numFmtId="9" fontId="12" fillId="3" borderId="1" xfId="2" applyFont="1" applyFill="1" applyBorder="1" applyAlignment="1" applyProtection="1">
      <alignment horizontal="left" vertical="center"/>
    </xf>
    <xf numFmtId="9" fontId="12" fillId="3" borderId="1" xfId="2" applyFont="1" applyFill="1" applyBorder="1" applyAlignment="1" applyProtection="1">
      <alignment horizontal="left" vertical="center" wrapText="1"/>
    </xf>
    <xf numFmtId="0" fontId="12" fillId="3" borderId="1" xfId="0" applyFont="1" applyFill="1" applyBorder="1" applyAlignment="1" applyProtection="1">
      <alignment horizontal="left" vertical="top" wrapText="1"/>
      <protection locked="0"/>
    </xf>
    <xf numFmtId="170" fontId="8" fillId="3" borderId="1" xfId="0" applyNumberFormat="1" applyFont="1" applyFill="1" applyBorder="1" applyAlignment="1" applyProtection="1">
      <alignment vertical="center"/>
      <protection locked="0"/>
    </xf>
    <xf numFmtId="9" fontId="8" fillId="3" borderId="1" xfId="27" applyFont="1" applyFill="1" applyBorder="1" applyAlignment="1" applyProtection="1">
      <alignment vertical="center"/>
    </xf>
    <xf numFmtId="0" fontId="8" fillId="3" borderId="1" xfId="0" applyFont="1" applyFill="1" applyBorder="1" applyAlignment="1" applyProtection="1">
      <alignment vertical="center" wrapText="1"/>
      <protection locked="0"/>
    </xf>
    <xf numFmtId="9" fontId="8" fillId="3" borderId="1" xfId="27" applyFont="1" applyFill="1" applyBorder="1" applyAlignment="1" applyProtection="1">
      <alignment vertical="center" wrapText="1"/>
    </xf>
    <xf numFmtId="9" fontId="17" fillId="16" borderId="12" xfId="0" applyNumberFormat="1" applyFont="1" applyFill="1" applyBorder="1" applyAlignment="1">
      <alignment horizontal="left" vertical="top"/>
    </xf>
    <xf numFmtId="0" fontId="17" fillId="16" borderId="12" xfId="0" applyFont="1" applyFill="1" applyBorder="1" applyAlignment="1">
      <alignment horizontal="left" vertical="top"/>
    </xf>
    <xf numFmtId="0" fontId="12" fillId="3" borderId="1" xfId="7" applyFont="1" applyFill="1" applyBorder="1" applyAlignment="1" applyProtection="1">
      <alignment horizontal="left" vertical="center" wrapText="1"/>
      <protection locked="0"/>
    </xf>
    <xf numFmtId="170" fontId="12" fillId="3" borderId="1" xfId="0" applyNumberFormat="1" applyFont="1" applyFill="1" applyBorder="1" applyAlignment="1" applyProtection="1">
      <alignment horizontal="left" vertical="center" wrapText="1"/>
      <protection locked="0"/>
    </xf>
    <xf numFmtId="9" fontId="11" fillId="3" borderId="1" xfId="27" applyFont="1" applyFill="1" applyBorder="1" applyAlignment="1" applyProtection="1">
      <alignment vertical="center"/>
    </xf>
    <xf numFmtId="0" fontId="11" fillId="3" borderId="0" xfId="0" applyFont="1" applyFill="1" applyAlignment="1" applyProtection="1">
      <alignment horizontal="center" vertical="top" wrapText="1"/>
      <protection locked="0"/>
    </xf>
    <xf numFmtId="0" fontId="12" fillId="3" borderId="2" xfId="7" applyFont="1" applyFill="1" applyBorder="1" applyAlignment="1" applyProtection="1">
      <alignment horizontal="left" vertical="center" wrapText="1"/>
      <protection locked="0"/>
    </xf>
    <xf numFmtId="9" fontId="12" fillId="3" borderId="1" xfId="0" applyNumberFormat="1" applyFont="1" applyFill="1" applyBorder="1" applyAlignment="1" applyProtection="1">
      <alignment horizontal="left" vertical="center" wrapText="1"/>
      <protection locked="0"/>
    </xf>
    <xf numFmtId="9" fontId="8" fillId="3" borderId="1" xfId="0" applyNumberFormat="1" applyFont="1" applyFill="1" applyBorder="1" applyAlignment="1" applyProtection="1">
      <alignment vertical="center" wrapText="1"/>
      <protection locked="0"/>
    </xf>
    <xf numFmtId="0" fontId="12" fillId="3" borderId="0" xfId="0" applyFont="1" applyFill="1" applyAlignment="1">
      <alignment horizontal="left" vertical="center"/>
    </xf>
    <xf numFmtId="0" fontId="12" fillId="3" borderId="12" xfId="0" applyFont="1" applyFill="1" applyBorder="1" applyAlignment="1">
      <alignment horizontal="left" vertical="center" wrapText="1"/>
    </xf>
    <xf numFmtId="9" fontId="12" fillId="3" borderId="12" xfId="0" applyNumberFormat="1" applyFont="1" applyFill="1" applyBorder="1" applyAlignment="1">
      <alignment horizontal="left" vertical="center" wrapText="1"/>
    </xf>
    <xf numFmtId="169" fontId="12" fillId="3" borderId="12" xfId="0" applyNumberFormat="1" applyFont="1" applyFill="1" applyBorder="1" applyAlignment="1">
      <alignment horizontal="left" vertical="center" wrapText="1"/>
    </xf>
    <xf numFmtId="0" fontId="12" fillId="3" borderId="12" xfId="0" applyFont="1" applyFill="1" applyBorder="1" applyAlignment="1">
      <alignment horizontal="left" vertical="center"/>
    </xf>
    <xf numFmtId="170" fontId="12" fillId="3" borderId="12" xfId="0" applyNumberFormat="1" applyFont="1" applyFill="1" applyBorder="1" applyAlignment="1">
      <alignment horizontal="left" vertical="center"/>
    </xf>
    <xf numFmtId="3" fontId="12" fillId="3" borderId="12" xfId="0" applyNumberFormat="1" applyFont="1" applyFill="1" applyBorder="1" applyAlignment="1">
      <alignment horizontal="left" vertical="center" wrapText="1"/>
    </xf>
    <xf numFmtId="170" fontId="12" fillId="3" borderId="12" xfId="0" applyNumberFormat="1" applyFont="1" applyFill="1" applyBorder="1" applyAlignment="1">
      <alignment horizontal="left" vertical="center" wrapText="1"/>
    </xf>
    <xf numFmtId="9" fontId="12" fillId="3" borderId="12" xfId="0" applyNumberFormat="1" applyFont="1" applyFill="1" applyBorder="1" applyAlignment="1">
      <alignment horizontal="left" vertical="center"/>
    </xf>
    <xf numFmtId="2" fontId="12" fillId="3" borderId="12" xfId="0" applyNumberFormat="1" applyFont="1" applyFill="1" applyBorder="1" applyAlignment="1">
      <alignment horizontal="left" vertical="center"/>
    </xf>
    <xf numFmtId="170" fontId="11" fillId="3" borderId="12" xfId="0" applyNumberFormat="1" applyFont="1" applyFill="1" applyBorder="1" applyAlignment="1">
      <alignment vertical="center"/>
    </xf>
    <xf numFmtId="9" fontId="11" fillId="3" borderId="12" xfId="27" applyFont="1" applyFill="1"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lignment horizontal="center" vertical="center" wrapText="1"/>
    </xf>
    <xf numFmtId="0" fontId="11" fillId="3" borderId="12" xfId="0" applyFont="1" applyFill="1" applyBorder="1" applyAlignment="1">
      <alignment horizontal="center" vertical="top"/>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7" xfId="0" applyFont="1" applyFill="1" applyBorder="1" applyAlignment="1">
      <alignment horizontal="left" vertical="center" wrapText="1"/>
    </xf>
    <xf numFmtId="9" fontId="10" fillId="3" borderId="12" xfId="0" applyNumberFormat="1" applyFont="1" applyFill="1" applyBorder="1" applyAlignment="1">
      <alignment vertical="center"/>
    </xf>
    <xf numFmtId="170" fontId="12" fillId="3" borderId="1" xfId="0" applyNumberFormat="1" applyFont="1" applyFill="1" applyBorder="1" applyAlignment="1">
      <alignment horizontal="left" vertical="center" wrapText="1"/>
    </xf>
    <xf numFmtId="170" fontId="11" fillId="3" borderId="1" xfId="0" applyNumberFormat="1" applyFont="1" applyFill="1" applyBorder="1" applyAlignment="1" applyProtection="1">
      <alignment vertical="center" wrapText="1"/>
      <protection locked="0"/>
    </xf>
    <xf numFmtId="0" fontId="12" fillId="3" borderId="2" xfId="3" applyFont="1" applyFill="1" applyBorder="1" applyAlignment="1" applyProtection="1">
      <alignment horizontal="left" vertical="center" wrapText="1"/>
      <protection locked="0"/>
    </xf>
    <xf numFmtId="0" fontId="12" fillId="3" borderId="2" xfId="0" applyFont="1" applyFill="1" applyBorder="1" applyAlignment="1" applyProtection="1">
      <alignment horizontal="left" vertical="center" wrapText="1"/>
      <protection locked="0"/>
    </xf>
    <xf numFmtId="9" fontId="10" fillId="3" borderId="1" xfId="0" applyNumberFormat="1" applyFont="1" applyFill="1" applyBorder="1" applyAlignment="1" applyProtection="1">
      <alignment vertical="center" wrapText="1"/>
      <protection locked="0"/>
    </xf>
    <xf numFmtId="0" fontId="15" fillId="3" borderId="1" xfId="0" applyFont="1" applyFill="1" applyBorder="1" applyAlignment="1" applyProtection="1">
      <alignment horizontal="left" vertical="center" wrapText="1"/>
      <protection locked="0"/>
    </xf>
    <xf numFmtId="14" fontId="12" fillId="3" borderId="1" xfId="0" applyNumberFormat="1" applyFont="1" applyFill="1" applyBorder="1" applyAlignment="1" applyProtection="1">
      <alignment horizontal="left" vertical="center" wrapText="1"/>
      <protection locked="0"/>
    </xf>
    <xf numFmtId="170" fontId="8" fillId="3" borderId="1" xfId="0" applyNumberFormat="1" applyFont="1" applyFill="1" applyBorder="1" applyAlignment="1" applyProtection="1">
      <alignment vertical="center" wrapText="1"/>
      <protection locked="0"/>
    </xf>
    <xf numFmtId="171" fontId="8" fillId="3" borderId="1" xfId="0" applyNumberFormat="1" applyFont="1" applyFill="1" applyBorder="1" applyAlignment="1" applyProtection="1">
      <alignment vertical="center" wrapText="1"/>
      <protection locked="0"/>
    </xf>
    <xf numFmtId="9" fontId="12" fillId="3" borderId="1" xfId="2" applyFont="1" applyFill="1" applyBorder="1" applyAlignment="1" applyProtection="1">
      <alignment horizontal="left" vertical="center" wrapText="1"/>
      <protection locked="0"/>
    </xf>
    <xf numFmtId="9" fontId="10" fillId="3" borderId="1" xfId="27" applyFont="1" applyFill="1" applyBorder="1" applyAlignment="1" applyProtection="1">
      <alignment vertical="center" wrapText="1"/>
    </xf>
    <xf numFmtId="9" fontId="12" fillId="3" borderId="1" xfId="6" applyNumberFormat="1" applyFont="1" applyFill="1" applyBorder="1" applyAlignment="1" applyProtection="1">
      <alignment horizontal="left" vertical="center" wrapText="1"/>
      <protection locked="0"/>
    </xf>
    <xf numFmtId="0" fontId="12" fillId="3" borderId="11" xfId="6" applyFont="1" applyFill="1" applyBorder="1" applyAlignment="1" applyProtection="1">
      <alignment horizontal="left" vertical="center" wrapText="1"/>
      <protection locked="0"/>
    </xf>
    <xf numFmtId="0" fontId="12" fillId="3" borderId="11" xfId="3" applyFont="1" applyFill="1" applyBorder="1" applyAlignment="1" applyProtection="1">
      <alignment horizontal="left" vertical="center" wrapText="1"/>
      <protection locked="0"/>
    </xf>
    <xf numFmtId="0" fontId="12" fillId="3" borderId="11" xfId="7" applyFont="1" applyFill="1" applyBorder="1" applyAlignment="1" applyProtection="1">
      <alignment horizontal="left" vertical="center" wrapText="1"/>
      <protection locked="0"/>
    </xf>
    <xf numFmtId="0" fontId="12" fillId="3" borderId="10" xfId="0" applyFont="1" applyFill="1" applyBorder="1" applyAlignment="1">
      <alignment horizontal="left" wrapText="1"/>
    </xf>
    <xf numFmtId="9" fontId="12" fillId="3" borderId="1" xfId="0" applyNumberFormat="1" applyFont="1" applyFill="1" applyBorder="1" applyAlignment="1">
      <alignment horizontal="left" wrapText="1"/>
    </xf>
    <xf numFmtId="9" fontId="12" fillId="3" borderId="22" xfId="0" applyNumberFormat="1" applyFont="1" applyFill="1" applyBorder="1" applyAlignment="1">
      <alignment horizontal="left" wrapText="1"/>
    </xf>
    <xf numFmtId="0" fontId="10" fillId="3" borderId="1" xfId="0" applyFont="1" applyFill="1" applyBorder="1" applyAlignment="1" applyProtection="1">
      <alignment vertical="center" wrapText="1"/>
      <protection locked="0"/>
    </xf>
    <xf numFmtId="0" fontId="12" fillId="3" borderId="2" xfId="6" applyFont="1" applyFill="1" applyBorder="1" applyAlignment="1" applyProtection="1">
      <alignment horizontal="left" vertical="center" wrapText="1"/>
      <protection locked="0"/>
    </xf>
    <xf numFmtId="9" fontId="12" fillId="3" borderId="2" xfId="6" applyNumberFormat="1" applyFont="1" applyFill="1" applyBorder="1" applyAlignment="1" applyProtection="1">
      <alignment horizontal="left" vertical="center" wrapText="1"/>
      <protection locked="0"/>
    </xf>
    <xf numFmtId="9" fontId="12" fillId="3" borderId="12" xfId="0" applyNumberFormat="1"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6" fontId="12" fillId="3" borderId="10" xfId="0" applyNumberFormat="1" applyFont="1" applyFill="1" applyBorder="1" applyAlignment="1">
      <alignment horizontal="left" vertical="center" wrapText="1"/>
    </xf>
    <xf numFmtId="9" fontId="12" fillId="3" borderId="1" xfId="0" applyNumberFormat="1" applyFont="1" applyFill="1" applyBorder="1" applyAlignment="1">
      <alignment horizontal="left" vertical="center" wrapText="1"/>
    </xf>
    <xf numFmtId="9" fontId="12" fillId="3" borderId="10" xfId="0" applyNumberFormat="1" applyFont="1" applyFill="1" applyBorder="1" applyAlignment="1">
      <alignment horizontal="left" vertical="center" wrapText="1"/>
    </xf>
    <xf numFmtId="0" fontId="12" fillId="3" borderId="0" xfId="0" applyFont="1" applyFill="1" applyAlignment="1" applyProtection="1">
      <alignment horizontal="left" vertical="center" wrapText="1"/>
      <protection locked="0"/>
    </xf>
    <xf numFmtId="6" fontId="8" fillId="3" borderId="1" xfId="0" applyNumberFormat="1" applyFont="1" applyFill="1" applyBorder="1" applyAlignment="1" applyProtection="1">
      <alignment vertical="center" wrapText="1"/>
      <protection locked="0"/>
    </xf>
    <xf numFmtId="9" fontId="8" fillId="3" borderId="0" xfId="0" applyNumberFormat="1" applyFont="1" applyFill="1" applyAlignment="1" applyProtection="1">
      <alignment vertical="center" wrapText="1"/>
      <protection locked="0"/>
    </xf>
    <xf numFmtId="0" fontId="8" fillId="3" borderId="1" xfId="33" applyFont="1" applyFill="1" applyBorder="1" applyAlignment="1" applyProtection="1">
      <alignment horizontal="center" vertical="top" wrapText="1"/>
      <protection locked="0"/>
    </xf>
    <xf numFmtId="0" fontId="12" fillId="3" borderId="10" xfId="6" applyFont="1" applyFill="1" applyBorder="1" applyAlignment="1" applyProtection="1">
      <alignment horizontal="left" vertical="center" wrapText="1"/>
      <protection locked="0"/>
    </xf>
    <xf numFmtId="171" fontId="12" fillId="3" borderId="10" xfId="3" applyNumberFormat="1" applyFont="1" applyFill="1" applyBorder="1" applyAlignment="1" applyProtection="1">
      <alignment horizontal="left" vertical="center" wrapText="1"/>
      <protection locked="0"/>
    </xf>
    <xf numFmtId="171" fontId="12" fillId="3" borderId="1" xfId="3" applyNumberFormat="1" applyFont="1" applyFill="1" applyBorder="1" applyAlignment="1" applyProtection="1">
      <alignment horizontal="left" vertical="center" wrapText="1"/>
      <protection locked="0"/>
    </xf>
    <xf numFmtId="170" fontId="8" fillId="3" borderId="19" xfId="0" applyNumberFormat="1" applyFont="1" applyFill="1" applyBorder="1" applyAlignment="1">
      <alignment vertical="center" wrapText="1"/>
    </xf>
    <xf numFmtId="9" fontId="12" fillId="3" borderId="1" xfId="17" applyNumberFormat="1" applyFont="1" applyFill="1" applyBorder="1" applyAlignment="1" applyProtection="1">
      <alignment horizontal="left" vertical="center" wrapText="1"/>
      <protection locked="0"/>
    </xf>
    <xf numFmtId="170" fontId="12" fillId="3" borderId="19" xfId="0" applyNumberFormat="1" applyFont="1" applyFill="1" applyBorder="1" applyAlignment="1">
      <alignment horizontal="left" vertical="center"/>
    </xf>
    <xf numFmtId="0" fontId="8" fillId="3" borderId="1" xfId="0" applyFont="1" applyFill="1" applyBorder="1" applyAlignment="1">
      <alignment wrapText="1"/>
    </xf>
    <xf numFmtId="9" fontId="8" fillId="3" borderId="4" xfId="0" applyNumberFormat="1" applyFont="1" applyFill="1" applyBorder="1" applyAlignment="1">
      <alignment wrapText="1"/>
    </xf>
    <xf numFmtId="0" fontId="8" fillId="3" borderId="4" xfId="0" applyFont="1" applyFill="1" applyBorder="1" applyAlignment="1">
      <alignment horizontal="center" vertical="center" wrapText="1"/>
    </xf>
    <xf numFmtId="9" fontId="12" fillId="3" borderId="1" xfId="18" applyNumberFormat="1" applyFont="1" applyFill="1" applyBorder="1" applyAlignment="1" applyProtection="1">
      <alignment horizontal="left" vertical="center" wrapText="1"/>
      <protection locked="0"/>
    </xf>
    <xf numFmtId="10" fontId="17" fillId="16" borderId="12" xfId="0" applyNumberFormat="1" applyFont="1" applyFill="1" applyBorder="1" applyAlignment="1">
      <alignment horizontal="left" vertical="top" wrapText="1"/>
    </xf>
    <xf numFmtId="9" fontId="12" fillId="3" borderId="1" xfId="1" applyNumberFormat="1" applyFont="1" applyFill="1" applyBorder="1" applyAlignment="1" applyProtection="1">
      <alignment horizontal="left" vertical="center" wrapText="1"/>
      <protection locked="0"/>
    </xf>
    <xf numFmtId="0" fontId="12" fillId="3" borderId="12" xfId="0" applyNumberFormat="1" applyFont="1" applyFill="1" applyBorder="1" applyAlignment="1" applyProtection="1">
      <alignment horizontal="left" vertical="center" wrapText="1"/>
      <protection locked="0"/>
    </xf>
    <xf numFmtId="170" fontId="8" fillId="3" borderId="1" xfId="0" applyNumberFormat="1" applyFont="1" applyFill="1" applyBorder="1" applyAlignment="1" applyProtection="1">
      <alignment horizontal="left" vertical="center"/>
      <protection locked="0"/>
    </xf>
    <xf numFmtId="9" fontId="8" fillId="3" borderId="1" xfId="27" applyFont="1" applyFill="1" applyBorder="1" applyAlignment="1" applyProtection="1">
      <alignment horizontal="left" vertical="center"/>
    </xf>
    <xf numFmtId="9" fontId="10" fillId="3" borderId="1" xfId="0" applyNumberFormat="1" applyFont="1" applyFill="1" applyBorder="1" applyAlignment="1" applyProtection="1">
      <alignment horizontal="left" vertical="center" wrapText="1"/>
      <protection locked="0"/>
    </xf>
    <xf numFmtId="9" fontId="10" fillId="3" borderId="1" xfId="27" applyFont="1" applyFill="1" applyBorder="1" applyAlignment="1" applyProtection="1">
      <alignment horizontal="left" vertical="center" wrapText="1"/>
    </xf>
    <xf numFmtId="9" fontId="12" fillId="3" borderId="12" xfId="0" applyNumberFormat="1" applyFont="1" applyFill="1" applyBorder="1" applyAlignment="1">
      <alignment horizontal="center" vertical="center"/>
    </xf>
    <xf numFmtId="167" fontId="12" fillId="3" borderId="12" xfId="24" applyFont="1" applyFill="1" applyBorder="1" applyAlignment="1">
      <alignment horizontal="center" vertical="center"/>
    </xf>
    <xf numFmtId="170" fontId="12" fillId="3" borderId="12" xfId="0" applyNumberFormat="1" applyFont="1" applyFill="1" applyBorder="1" applyAlignment="1">
      <alignment horizontal="center" vertical="center"/>
    </xf>
    <xf numFmtId="0" fontId="12" fillId="3" borderId="12"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5" xfId="0" applyFont="1" applyFill="1" applyBorder="1" applyAlignment="1">
      <alignment horizontal="center" vertical="center" wrapText="1"/>
    </xf>
    <xf numFmtId="168" fontId="12" fillId="3" borderId="15" xfId="23" applyFont="1" applyFill="1" applyBorder="1" applyAlignment="1">
      <alignment horizontal="center" vertical="center" wrapText="1"/>
    </xf>
    <xf numFmtId="9" fontId="12" fillId="3" borderId="15" xfId="0" applyNumberFormat="1" applyFont="1" applyFill="1" applyBorder="1" applyAlignment="1">
      <alignment horizontal="center" vertical="center"/>
    </xf>
    <xf numFmtId="9" fontId="12" fillId="3" borderId="15" xfId="2" applyFont="1" applyFill="1" applyBorder="1" applyAlignment="1">
      <alignment horizontal="center" vertical="center"/>
    </xf>
    <xf numFmtId="0" fontId="12" fillId="3" borderId="15" xfId="0" applyFont="1" applyFill="1" applyBorder="1" applyAlignment="1">
      <alignment horizontal="center" vertical="top" wrapText="1"/>
    </xf>
    <xf numFmtId="4" fontId="11" fillId="3" borderId="12" xfId="0" applyNumberFormat="1" applyFont="1" applyFill="1" applyBorder="1" applyAlignment="1">
      <alignment horizontal="center" vertical="center" wrapText="1"/>
    </xf>
    <xf numFmtId="9" fontId="11" fillId="3" borderId="12" xfId="27" applyFont="1" applyFill="1" applyBorder="1" applyAlignment="1">
      <alignment horizontal="center" vertical="center" wrapText="1"/>
    </xf>
    <xf numFmtId="9" fontId="11" fillId="3" borderId="15" xfId="27" applyFont="1" applyFill="1" applyBorder="1" applyAlignment="1">
      <alignment horizontal="center" vertical="center"/>
    </xf>
    <xf numFmtId="0" fontId="11" fillId="3" borderId="12" xfId="0" applyFont="1" applyFill="1" applyBorder="1" applyAlignment="1">
      <alignment horizontal="center" vertical="top" wrapText="1"/>
    </xf>
    <xf numFmtId="4" fontId="17" fillId="16" borderId="12" xfId="0" applyNumberFormat="1" applyFont="1" applyFill="1" applyBorder="1" applyAlignment="1">
      <alignment horizontal="left" vertical="top" wrapText="1"/>
    </xf>
    <xf numFmtId="4" fontId="17" fillId="16" borderId="12" xfId="0" applyNumberFormat="1" applyFont="1" applyFill="1" applyBorder="1" applyAlignment="1">
      <alignment horizontal="left" vertical="top"/>
    </xf>
    <xf numFmtId="0" fontId="12" fillId="3" borderId="12" xfId="0" applyFont="1" applyFill="1" applyBorder="1" applyAlignment="1">
      <alignment horizontal="center"/>
    </xf>
    <xf numFmtId="0" fontId="12" fillId="3" borderId="15" xfId="0" applyFont="1" applyFill="1" applyBorder="1" applyAlignment="1">
      <alignment horizontal="center"/>
    </xf>
    <xf numFmtId="168" fontId="12" fillId="3" borderId="12" xfId="23" applyFont="1" applyFill="1" applyBorder="1" applyAlignment="1">
      <alignment horizontal="center" vertical="center"/>
    </xf>
    <xf numFmtId="0" fontId="8" fillId="3" borderId="0" xfId="0" applyFont="1" applyFill="1" applyAlignment="1">
      <alignment horizontal="center"/>
    </xf>
    <xf numFmtId="9" fontId="11" fillId="3" borderId="12" xfId="27" applyFont="1" applyFill="1" applyBorder="1" applyAlignment="1">
      <alignment horizontal="center"/>
    </xf>
    <xf numFmtId="0" fontId="8" fillId="3" borderId="12" xfId="0" applyFont="1" applyFill="1" applyBorder="1" applyAlignment="1">
      <alignment horizontal="center"/>
    </xf>
    <xf numFmtId="9" fontId="11" fillId="3" borderId="12" xfId="27" applyFont="1" applyFill="1" applyBorder="1" applyAlignment="1">
      <alignment horizontal="center" wrapText="1"/>
    </xf>
    <xf numFmtId="0" fontId="12" fillId="3" borderId="20" xfId="0" applyFont="1" applyFill="1" applyBorder="1" applyAlignment="1">
      <alignment horizontal="center"/>
    </xf>
    <xf numFmtId="0" fontId="12" fillId="3" borderId="21" xfId="0" applyFont="1" applyFill="1" applyBorder="1" applyAlignment="1">
      <alignment horizontal="center"/>
    </xf>
    <xf numFmtId="9" fontId="12" fillId="3" borderId="21" xfId="2" applyFont="1" applyFill="1" applyBorder="1" applyAlignment="1">
      <alignment horizontal="center"/>
    </xf>
    <xf numFmtId="9" fontId="12" fillId="3" borderId="21" xfId="2" applyNumberFormat="1" applyFont="1" applyFill="1" applyBorder="1" applyAlignment="1">
      <alignment horizontal="center"/>
    </xf>
    <xf numFmtId="0" fontId="12" fillId="3" borderId="21" xfId="0" applyFont="1" applyFill="1" applyBorder="1" applyAlignment="1">
      <alignment horizontal="center" vertical="top" wrapText="1"/>
    </xf>
    <xf numFmtId="0" fontId="10" fillId="3" borderId="21" xfId="0" applyFont="1" applyFill="1" applyBorder="1" applyAlignment="1">
      <alignment horizontal="center"/>
    </xf>
    <xf numFmtId="9" fontId="10" fillId="3" borderId="21" xfId="2" applyNumberFormat="1" applyFont="1" applyFill="1" applyBorder="1" applyAlignment="1">
      <alignment horizontal="center"/>
    </xf>
    <xf numFmtId="0" fontId="11" fillId="3" borderId="0" xfId="0" applyFont="1" applyFill="1" applyAlignment="1">
      <alignment horizontal="center" vertical="center"/>
    </xf>
    <xf numFmtId="170" fontId="12" fillId="3" borderId="24" xfId="0" applyNumberFormat="1" applyFont="1" applyFill="1" applyBorder="1" applyAlignment="1">
      <alignment horizontal="center" vertical="center" wrapText="1"/>
    </xf>
    <xf numFmtId="9" fontId="12" fillId="3" borderId="21" xfId="27" applyFont="1" applyFill="1" applyBorder="1" applyAlignment="1">
      <alignment horizontal="center"/>
    </xf>
    <xf numFmtId="0" fontId="12" fillId="3" borderId="25" xfId="0" applyFont="1" applyFill="1" applyBorder="1" applyAlignment="1">
      <alignment horizontal="center" vertical="center" wrapText="1"/>
    </xf>
    <xf numFmtId="0" fontId="12" fillId="3" borderId="16" xfId="0" applyFont="1" applyFill="1" applyBorder="1" applyAlignment="1">
      <alignment horizontal="center"/>
    </xf>
    <xf numFmtId="9" fontId="12" fillId="3" borderId="16" xfId="2" applyFont="1" applyFill="1" applyBorder="1" applyAlignment="1">
      <alignment horizontal="center"/>
    </xf>
    <xf numFmtId="0" fontId="12" fillId="3" borderId="18" xfId="0" applyFont="1" applyFill="1" applyBorder="1" applyAlignment="1">
      <alignment horizontal="center" vertical="top" wrapText="1"/>
    </xf>
    <xf numFmtId="0" fontId="12" fillId="3" borderId="12" xfId="0" applyFont="1" applyFill="1" applyBorder="1" applyAlignment="1" applyProtection="1">
      <alignment horizontal="center" vertical="center" wrapText="1"/>
      <protection locked="0"/>
    </xf>
    <xf numFmtId="14" fontId="12" fillId="3" borderId="12" xfId="0" applyNumberFormat="1" applyFont="1" applyFill="1" applyBorder="1" applyAlignment="1" applyProtection="1">
      <alignment horizontal="center" vertical="center" wrapText="1"/>
      <protection locked="0"/>
    </xf>
    <xf numFmtId="3" fontId="12" fillId="3" borderId="2"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1" xfId="0" applyNumberFormat="1" applyFont="1" applyFill="1" applyBorder="1" applyAlignment="1" applyProtection="1">
      <alignment horizontal="center" vertical="center"/>
      <protection locked="0"/>
    </xf>
    <xf numFmtId="4" fontId="10" fillId="3" borderId="1" xfId="0" applyNumberFormat="1" applyFont="1" applyFill="1" applyBorder="1" applyAlignment="1">
      <alignment horizontal="center" vertical="center" wrapText="1"/>
    </xf>
    <xf numFmtId="9" fontId="12" fillId="3" borderId="1" xfId="27" applyFont="1" applyFill="1" applyBorder="1" applyAlignment="1">
      <alignment horizontal="center" vertical="center" wrapText="1"/>
    </xf>
    <xf numFmtId="0" fontId="12" fillId="3" borderId="1" xfId="0" applyFont="1" applyFill="1" applyBorder="1" applyAlignment="1">
      <alignment horizontal="center" vertical="top" wrapText="1"/>
    </xf>
    <xf numFmtId="167" fontId="12" fillId="3" borderId="19" xfId="24" applyFont="1" applyFill="1" applyBorder="1" applyAlignment="1">
      <alignment horizontal="center" vertical="center" wrapText="1"/>
    </xf>
    <xf numFmtId="2" fontId="12" fillId="3" borderId="12" xfId="0" applyNumberFormat="1" applyFont="1" applyFill="1" applyBorder="1" applyAlignment="1" applyProtection="1">
      <alignment horizontal="center" vertical="center" wrapText="1"/>
      <protection locked="0"/>
    </xf>
    <xf numFmtId="42" fontId="12" fillId="3" borderId="1" xfId="25" applyFont="1" applyFill="1" applyBorder="1" applyAlignment="1" applyProtection="1">
      <alignment horizontal="center" vertical="center" wrapText="1"/>
      <protection locked="0"/>
    </xf>
    <xf numFmtId="6" fontId="8" fillId="3" borderId="1" xfId="0" applyNumberFormat="1" applyFont="1" applyFill="1" applyBorder="1" applyAlignment="1">
      <alignment horizontal="center" vertical="center" wrapText="1"/>
    </xf>
    <xf numFmtId="9" fontId="11" fillId="3" borderId="0" xfId="27" applyFont="1" applyFill="1" applyAlignment="1">
      <alignment vertical="center" wrapText="1"/>
    </xf>
    <xf numFmtId="0" fontId="12" fillId="3" borderId="22" xfId="0" applyFont="1" applyFill="1" applyBorder="1" applyAlignment="1">
      <alignment horizontal="center" vertical="top" wrapText="1"/>
    </xf>
    <xf numFmtId="0" fontId="12" fillId="3" borderId="1" xfId="0" applyFont="1" applyFill="1" applyBorder="1" applyAlignment="1" applyProtection="1">
      <alignment horizontal="center" vertical="top" wrapText="1"/>
      <protection locked="0"/>
    </xf>
    <xf numFmtId="0" fontId="12" fillId="3" borderId="1" xfId="0" applyFont="1" applyFill="1" applyBorder="1" applyAlignment="1">
      <alignment wrapText="1"/>
    </xf>
    <xf numFmtId="0" fontId="12" fillId="3" borderId="4" xfId="0" applyFont="1" applyFill="1" applyBorder="1" applyAlignment="1">
      <alignment horizontal="center" vertical="center" wrapText="1"/>
    </xf>
    <xf numFmtId="14" fontId="12" fillId="3" borderId="12" xfId="0" applyNumberFormat="1" applyFont="1" applyFill="1" applyBorder="1" applyAlignment="1">
      <alignment horizontal="center" vertical="center" wrapText="1"/>
    </xf>
    <xf numFmtId="3" fontId="12" fillId="3" borderId="4" xfId="0" applyNumberFormat="1" applyFont="1" applyFill="1" applyBorder="1" applyAlignment="1">
      <alignment horizontal="center" vertical="center" wrapText="1"/>
    </xf>
    <xf numFmtId="167" fontId="12" fillId="3" borderId="4" xfId="24" applyFont="1" applyFill="1" applyBorder="1" applyAlignment="1">
      <alignment horizontal="center" vertical="center" wrapText="1"/>
    </xf>
    <xf numFmtId="9" fontId="8" fillId="3" borderId="4" xfId="27" applyFont="1" applyFill="1" applyBorder="1" applyAlignment="1">
      <alignment horizontal="center" vertical="center" wrapText="1"/>
    </xf>
    <xf numFmtId="0" fontId="12" fillId="3" borderId="0" xfId="0" applyFont="1" applyFill="1" applyAlignment="1">
      <alignment horizontal="center" vertical="top" wrapText="1"/>
    </xf>
    <xf numFmtId="0" fontId="12" fillId="3" borderId="3" xfId="0" applyFont="1" applyFill="1" applyBorder="1" applyAlignment="1">
      <alignment horizontal="center" vertical="center" wrapText="1"/>
    </xf>
    <xf numFmtId="0" fontId="12" fillId="3" borderId="10" xfId="0" applyFont="1" applyFill="1" applyBorder="1" applyAlignment="1">
      <alignment wrapText="1"/>
    </xf>
    <xf numFmtId="0" fontId="12" fillId="3" borderId="22" xfId="0" applyFont="1" applyFill="1" applyBorder="1" applyAlignment="1">
      <alignment horizontal="center" vertical="center" wrapText="1"/>
    </xf>
    <xf numFmtId="17" fontId="12" fillId="3" borderId="20" xfId="0" applyNumberFormat="1" applyFont="1" applyFill="1" applyBorder="1" applyAlignment="1">
      <alignment horizontal="center" vertical="center" wrapText="1"/>
    </xf>
    <xf numFmtId="14" fontId="12" fillId="3" borderId="10" xfId="0" applyNumberFormat="1"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0" xfId="0" applyFont="1" applyFill="1" applyBorder="1" applyAlignment="1">
      <alignment horizontal="center" vertical="center" wrapText="1"/>
    </xf>
    <xf numFmtId="3" fontId="12" fillId="3" borderId="22" xfId="0" applyNumberFormat="1" applyFont="1" applyFill="1" applyBorder="1" applyAlignment="1">
      <alignment horizontal="center" vertical="center" wrapText="1"/>
    </xf>
    <xf numFmtId="167" fontId="12" fillId="3" borderId="22" xfId="24" applyFont="1" applyFill="1" applyBorder="1" applyAlignment="1">
      <alignment horizontal="center" vertical="center" wrapText="1"/>
    </xf>
    <xf numFmtId="0" fontId="8" fillId="3" borderId="22" xfId="0" applyFont="1" applyFill="1" applyBorder="1" applyAlignment="1">
      <alignment horizontal="center" vertical="center" wrapText="1"/>
    </xf>
    <xf numFmtId="9" fontId="12" fillId="3" borderId="22" xfId="27" applyFont="1" applyFill="1" applyBorder="1" applyAlignment="1">
      <alignment horizontal="center" vertical="center" wrapText="1"/>
    </xf>
    <xf numFmtId="9" fontId="8" fillId="3" borderId="22" xfId="27"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0" xfId="0" applyFont="1" applyFill="1" applyAlignment="1" applyProtection="1">
      <alignment horizontal="center" vertical="center" wrapText="1"/>
      <protection locked="0"/>
    </xf>
    <xf numFmtId="167" fontId="12" fillId="3" borderId="0" xfId="24" applyFont="1" applyFill="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3" fontId="12" fillId="3" borderId="11" xfId="0" applyNumberFormat="1" applyFont="1" applyFill="1" applyBorder="1" applyAlignment="1" applyProtection="1">
      <alignment horizontal="center" vertical="center" wrapText="1"/>
      <protection locked="0"/>
    </xf>
    <xf numFmtId="167" fontId="12" fillId="3" borderId="11" xfId="24" applyFont="1" applyFill="1" applyBorder="1" applyAlignment="1" applyProtection="1">
      <alignment horizontal="center" vertical="center" wrapText="1"/>
      <protection locked="0"/>
    </xf>
    <xf numFmtId="0" fontId="12" fillId="3" borderId="27" xfId="0" applyFont="1" applyFill="1" applyBorder="1" applyAlignment="1">
      <alignment horizontal="center" vertical="top" wrapText="1"/>
    </xf>
    <xf numFmtId="0" fontId="8" fillId="3" borderId="10" xfId="0" applyFont="1" applyFill="1" applyBorder="1" applyAlignment="1" applyProtection="1">
      <alignment horizontal="center" vertical="top" wrapText="1"/>
      <protection locked="0"/>
    </xf>
    <xf numFmtId="0" fontId="12" fillId="3" borderId="1" xfId="28" applyFont="1" applyFill="1" applyBorder="1" applyAlignment="1" applyProtection="1">
      <alignment vertical="center"/>
      <protection locked="0"/>
    </xf>
    <xf numFmtId="0" fontId="12" fillId="3" borderId="1" xfId="28" applyFont="1" applyFill="1" applyBorder="1" applyAlignment="1">
      <alignment horizontal="left" vertical="center" wrapText="1"/>
    </xf>
    <xf numFmtId="0" fontId="12" fillId="3" borderId="1" xfId="28" applyFont="1" applyFill="1" applyBorder="1" applyAlignment="1" applyProtection="1">
      <alignment horizontal="center" vertical="center" wrapText="1"/>
      <protection locked="0"/>
    </xf>
    <xf numFmtId="14" fontId="12" fillId="3" borderId="1" xfId="28" applyNumberFormat="1" applyFont="1" applyFill="1" applyBorder="1" applyAlignment="1">
      <alignment horizontal="center" vertical="center"/>
    </xf>
    <xf numFmtId="0" fontId="12" fillId="3" borderId="1" xfId="28" applyFont="1" applyFill="1" applyBorder="1" applyAlignment="1">
      <alignment horizontal="center" vertical="center" wrapText="1"/>
    </xf>
    <xf numFmtId="0" fontId="12" fillId="3" borderId="1" xfId="28" applyFont="1" applyFill="1" applyBorder="1" applyAlignment="1" applyProtection="1">
      <alignment horizontal="center" vertical="center"/>
      <protection locked="0"/>
    </xf>
    <xf numFmtId="9" fontId="12" fillId="3" borderId="1" xfId="28" applyNumberFormat="1" applyFont="1" applyFill="1" applyBorder="1" applyAlignment="1" applyProtection="1">
      <alignment horizontal="center" vertical="center"/>
      <protection locked="0"/>
    </xf>
    <xf numFmtId="170" fontId="12" fillId="3" borderId="1" xfId="6" applyNumberFormat="1" applyFont="1" applyFill="1" applyBorder="1" applyAlignment="1" applyProtection="1">
      <alignment vertical="center"/>
      <protection locked="0"/>
    </xf>
    <xf numFmtId="170" fontId="12" fillId="3" borderId="1" xfId="28" applyNumberFormat="1" applyFont="1" applyFill="1" applyBorder="1" applyAlignment="1">
      <alignment vertical="center"/>
    </xf>
    <xf numFmtId="170" fontId="12" fillId="3" borderId="1" xfId="28" applyNumberFormat="1" applyFont="1" applyFill="1" applyBorder="1" applyAlignment="1" applyProtection="1">
      <alignment horizontal="center" vertical="center"/>
      <protection locked="0"/>
    </xf>
    <xf numFmtId="9" fontId="12" fillId="3" borderId="1" xfId="27" applyFont="1" applyFill="1" applyBorder="1" applyAlignment="1" applyProtection="1">
      <alignment horizontal="center" vertical="center"/>
      <protection locked="0"/>
    </xf>
    <xf numFmtId="0" fontId="12" fillId="3" borderId="1" xfId="28" applyNumberFormat="1" applyFont="1" applyFill="1" applyBorder="1" applyAlignment="1" applyProtection="1">
      <alignment horizontal="center" vertical="center"/>
      <protection locked="0"/>
    </xf>
    <xf numFmtId="0" fontId="12" fillId="3" borderId="1" xfId="28" applyFont="1" applyFill="1" applyBorder="1" applyAlignment="1" applyProtection="1">
      <alignment vertical="center" wrapText="1"/>
      <protection locked="0"/>
    </xf>
    <xf numFmtId="0" fontId="12" fillId="3" borderId="1" xfId="28" applyFont="1" applyFill="1" applyBorder="1" applyAlignment="1" applyProtection="1">
      <alignment horizontal="justify" vertical="center" wrapText="1"/>
      <protection locked="0"/>
    </xf>
    <xf numFmtId="170" fontId="8" fillId="3" borderId="10" xfId="28" applyNumberFormat="1" applyFont="1" applyFill="1" applyBorder="1" applyAlignment="1" applyProtection="1">
      <alignment vertical="center"/>
      <protection locked="0"/>
    </xf>
    <xf numFmtId="9" fontId="8" fillId="3" borderId="10" xfId="27" applyFont="1" applyFill="1" applyBorder="1" applyAlignment="1" applyProtection="1">
      <alignment vertical="center"/>
    </xf>
    <xf numFmtId="0" fontId="8" fillId="3" borderId="10" xfId="26" applyNumberFormat="1" applyFont="1" applyFill="1" applyBorder="1" applyAlignment="1" applyProtection="1">
      <alignment horizontal="center" vertical="center" wrapText="1"/>
      <protection locked="0"/>
    </xf>
    <xf numFmtId="9" fontId="8" fillId="3" borderId="10" xfId="27" applyFont="1" applyFill="1" applyBorder="1" applyAlignment="1" applyProtection="1">
      <alignment horizontal="center" vertical="center" wrapText="1"/>
    </xf>
    <xf numFmtId="0" fontId="8" fillId="3" borderId="10" xfId="28" applyFont="1" applyFill="1" applyBorder="1" applyAlignment="1" applyProtection="1">
      <alignment horizontal="center" vertical="top" wrapText="1"/>
      <protection locked="0"/>
    </xf>
    <xf numFmtId="0" fontId="8" fillId="3" borderId="10" xfId="28" applyFont="1" applyFill="1" applyBorder="1" applyAlignment="1" applyProtection="1">
      <alignment horizontal="center" vertical="top"/>
      <protection locked="0"/>
    </xf>
    <xf numFmtId="0" fontId="12" fillId="3" borderId="1" xfId="28" applyFont="1" applyFill="1" applyBorder="1" applyAlignment="1" applyProtection="1">
      <alignment horizontal="left" vertical="center"/>
      <protection locked="0"/>
    </xf>
    <xf numFmtId="170" fontId="8" fillId="3" borderId="1" xfId="28" applyNumberFormat="1" applyFont="1" applyFill="1" applyBorder="1" applyAlignment="1" applyProtection="1">
      <alignment vertical="center"/>
      <protection locked="0"/>
    </xf>
    <xf numFmtId="0" fontId="8" fillId="3" borderId="1" xfId="28" applyFont="1" applyFill="1" applyBorder="1" applyAlignment="1" applyProtection="1">
      <alignment horizontal="center" vertical="center" wrapText="1"/>
      <protection locked="0"/>
    </xf>
    <xf numFmtId="0" fontId="8" fillId="3" borderId="1" xfId="28" applyFont="1" applyFill="1" applyBorder="1" applyAlignment="1" applyProtection="1">
      <alignment horizontal="center" vertical="top" wrapText="1"/>
      <protection locked="0"/>
    </xf>
    <xf numFmtId="0" fontId="12" fillId="3" borderId="1" xfId="28" applyFont="1" applyFill="1" applyBorder="1" applyAlignment="1" applyProtection="1">
      <alignment horizontal="left" vertical="center" wrapText="1"/>
      <protection locked="0"/>
    </xf>
    <xf numFmtId="167" fontId="12" fillId="3" borderId="1" xfId="24" applyFont="1" applyFill="1" applyBorder="1" applyAlignment="1" applyProtection="1">
      <alignment vertical="center" wrapText="1"/>
      <protection locked="0"/>
    </xf>
    <xf numFmtId="170" fontId="12" fillId="3" borderId="1" xfId="28" applyNumberFormat="1" applyFont="1" applyFill="1" applyBorder="1" applyAlignment="1" applyProtection="1">
      <alignment vertical="center"/>
      <protection locked="0"/>
    </xf>
    <xf numFmtId="9" fontId="12" fillId="3" borderId="1" xfId="28" applyNumberFormat="1" applyFont="1" applyFill="1" applyBorder="1" applyAlignment="1" applyProtection="1">
      <alignment horizontal="center" vertical="center" wrapText="1"/>
      <protection locked="0"/>
    </xf>
    <xf numFmtId="9" fontId="10" fillId="3" borderId="1" xfId="28" applyNumberFormat="1" applyFont="1" applyFill="1" applyBorder="1" applyAlignment="1" applyProtection="1">
      <alignment horizontal="center" vertical="center" wrapText="1"/>
      <protection locked="0"/>
    </xf>
    <xf numFmtId="0" fontId="8" fillId="3" borderId="1" xfId="28" applyFont="1" applyFill="1" applyBorder="1" applyAlignment="1" applyProtection="1">
      <alignment horizontal="center" vertical="top"/>
      <protection locked="0"/>
    </xf>
    <xf numFmtId="171" fontId="17" fillId="16" borderId="12" xfId="0" applyNumberFormat="1" applyFont="1" applyFill="1" applyBorder="1" applyAlignment="1">
      <alignment horizontal="left" vertical="top"/>
    </xf>
    <xf numFmtId="0" fontId="12" fillId="3" borderId="1" xfId="9" applyFont="1" applyFill="1" applyBorder="1" applyAlignment="1" applyProtection="1">
      <alignment horizontal="center" vertical="center" wrapText="1"/>
      <protection locked="0"/>
    </xf>
    <xf numFmtId="0" fontId="12" fillId="3" borderId="1" xfId="9" applyFont="1" applyFill="1" applyBorder="1" applyAlignment="1" applyProtection="1">
      <alignment vertical="center"/>
      <protection locked="0"/>
    </xf>
    <xf numFmtId="170" fontId="12" fillId="3" borderId="1" xfId="9" applyNumberFormat="1" applyFont="1" applyFill="1" applyBorder="1" applyAlignment="1">
      <alignment vertical="center"/>
    </xf>
    <xf numFmtId="170" fontId="12" fillId="3" borderId="1" xfId="9" applyNumberFormat="1" applyFont="1" applyFill="1" applyBorder="1" applyAlignment="1" applyProtection="1">
      <alignment vertical="center"/>
      <protection locked="0"/>
    </xf>
    <xf numFmtId="3" fontId="12" fillId="3" borderId="1" xfId="0" applyNumberFormat="1" applyFont="1" applyFill="1" applyBorder="1" applyAlignment="1" applyProtection="1">
      <alignment vertical="center"/>
      <protection locked="0"/>
    </xf>
    <xf numFmtId="9" fontId="12" fillId="3" borderId="1" xfId="0" applyNumberFormat="1" applyFont="1" applyFill="1" applyBorder="1" applyAlignment="1" applyProtection="1">
      <alignment vertical="center"/>
    </xf>
    <xf numFmtId="0" fontId="12" fillId="3" borderId="1" xfId="0" applyNumberFormat="1" applyFont="1" applyFill="1" applyBorder="1" applyAlignment="1" applyProtection="1">
      <alignment horizontal="justify" vertical="center" wrapText="1"/>
      <protection locked="0"/>
    </xf>
    <xf numFmtId="0" fontId="12" fillId="3" borderId="1" xfId="0" applyNumberFormat="1" applyFont="1" applyFill="1" applyBorder="1" applyAlignment="1" applyProtection="1">
      <alignment vertical="center"/>
      <protection locked="0"/>
    </xf>
    <xf numFmtId="170" fontId="8" fillId="3" borderId="1" xfId="9" applyNumberFormat="1" applyFont="1" applyFill="1" applyBorder="1" applyAlignment="1" applyProtection="1">
      <alignment vertical="center"/>
      <protection locked="0"/>
    </xf>
    <xf numFmtId="9" fontId="10" fillId="3" borderId="1" xfId="9" applyNumberFormat="1" applyFont="1" applyFill="1" applyBorder="1" applyAlignment="1" applyProtection="1">
      <alignment horizontal="center" vertical="center" wrapText="1"/>
      <protection locked="0"/>
    </xf>
    <xf numFmtId="0" fontId="8" fillId="3" borderId="1" xfId="9" applyFont="1" applyFill="1" applyBorder="1" applyAlignment="1" applyProtection="1">
      <alignment horizontal="center" vertical="top" wrapText="1"/>
      <protection locked="0"/>
    </xf>
    <xf numFmtId="0" fontId="8" fillId="3" borderId="1" xfId="9" applyFont="1" applyFill="1" applyBorder="1" applyAlignment="1" applyProtection="1">
      <alignment horizontal="center" vertical="top"/>
      <protection locked="0"/>
    </xf>
    <xf numFmtId="0" fontId="12" fillId="3" borderId="1" xfId="9" applyFont="1" applyFill="1" applyBorder="1" applyAlignment="1" applyProtection="1">
      <alignment horizontal="left" vertical="center"/>
      <protection locked="0"/>
    </xf>
    <xf numFmtId="0" fontId="12" fillId="3" borderId="1" xfId="9" applyFont="1" applyFill="1" applyBorder="1" applyAlignment="1" applyProtection="1">
      <alignment horizontal="center" vertical="center"/>
      <protection locked="0"/>
    </xf>
    <xf numFmtId="181" fontId="8" fillId="3" borderId="1" xfId="0" applyNumberFormat="1" applyFont="1" applyFill="1" applyBorder="1" applyAlignment="1" applyProtection="1">
      <alignment vertical="center"/>
      <protection locked="0"/>
    </xf>
    <xf numFmtId="9" fontId="8" fillId="3" borderId="1" xfId="27" applyFont="1" applyFill="1" applyBorder="1" applyAlignment="1" applyProtection="1">
      <alignment vertical="center"/>
      <protection locked="0"/>
    </xf>
    <xf numFmtId="0" fontId="8" fillId="3" borderId="1" xfId="9" applyFont="1" applyFill="1" applyBorder="1" applyAlignment="1" applyProtection="1">
      <alignment horizontal="center" vertical="center"/>
      <protection locked="0"/>
    </xf>
    <xf numFmtId="9" fontId="8" fillId="3" borderId="1" xfId="27" applyFont="1" applyFill="1" applyBorder="1" applyAlignment="1" applyProtection="1">
      <alignment horizontal="center" vertical="center"/>
      <protection locked="0"/>
    </xf>
    <xf numFmtId="22" fontId="12" fillId="3" borderId="1" xfId="9" applyNumberFormat="1" applyFont="1" applyFill="1" applyBorder="1" applyAlignment="1" applyProtection="1">
      <alignment horizontal="center" vertical="center" wrapText="1"/>
      <protection locked="0"/>
    </xf>
    <xf numFmtId="0" fontId="12" fillId="3" borderId="1" xfId="9" applyFont="1" applyFill="1" applyBorder="1" applyAlignment="1">
      <alignment vertical="center" wrapText="1"/>
    </xf>
    <xf numFmtId="14" fontId="12" fillId="3" borderId="1" xfId="9" applyNumberFormat="1" applyFont="1" applyFill="1" applyBorder="1" applyAlignment="1" applyProtection="1">
      <alignment horizontal="center" vertical="center"/>
      <protection locked="0"/>
    </xf>
    <xf numFmtId="0" fontId="12" fillId="3" borderId="1" xfId="9" applyFont="1" applyFill="1" applyBorder="1" applyAlignment="1">
      <alignment vertical="center"/>
    </xf>
    <xf numFmtId="179" fontId="12" fillId="3" borderId="1" xfId="31" applyNumberFormat="1" applyFont="1" applyFill="1" applyBorder="1" applyAlignment="1" applyProtection="1">
      <alignment vertical="center"/>
      <protection locked="0"/>
    </xf>
    <xf numFmtId="9" fontId="12" fillId="3" borderId="1" xfId="2" applyFont="1" applyFill="1" applyBorder="1" applyAlignment="1" applyProtection="1">
      <alignment vertical="center"/>
      <protection locked="0"/>
    </xf>
    <xf numFmtId="9" fontId="12" fillId="3" borderId="1" xfId="2" applyFont="1" applyFill="1" applyBorder="1" applyAlignment="1" applyProtection="1">
      <alignment horizontal="center" vertical="center"/>
      <protection locked="0"/>
    </xf>
    <xf numFmtId="0" fontId="12" fillId="3" borderId="1" xfId="9" applyFont="1" applyFill="1" applyBorder="1" applyAlignment="1" applyProtection="1">
      <alignment vertical="center" wrapText="1"/>
      <protection locked="0"/>
    </xf>
    <xf numFmtId="0" fontId="8" fillId="3" borderId="1" xfId="9" applyFont="1" applyFill="1" applyBorder="1" applyAlignment="1" applyProtection="1">
      <alignment horizontal="center" vertical="center" wrapText="1"/>
      <protection locked="0"/>
    </xf>
    <xf numFmtId="14" fontId="12" fillId="3" borderId="1" xfId="9" applyNumberFormat="1" applyFont="1" applyFill="1" applyBorder="1" applyAlignment="1">
      <alignment vertical="center" wrapText="1"/>
    </xf>
    <xf numFmtId="0" fontId="12" fillId="3" borderId="1" xfId="9" applyFont="1" applyFill="1" applyBorder="1" applyAlignment="1">
      <alignment horizontal="center" vertical="center" wrapText="1"/>
    </xf>
    <xf numFmtId="179" fontId="12" fillId="3" borderId="1" xfId="26" applyNumberFormat="1" applyFont="1" applyFill="1" applyBorder="1" applyAlignment="1" applyProtection="1">
      <alignment horizontal="center" vertical="center"/>
      <protection locked="0"/>
    </xf>
    <xf numFmtId="181" fontId="12" fillId="3" borderId="1" xfId="0" applyNumberFormat="1" applyFont="1" applyFill="1" applyBorder="1" applyAlignment="1" applyProtection="1">
      <alignment vertical="center"/>
      <protection locked="0"/>
    </xf>
    <xf numFmtId="179" fontId="10" fillId="3" borderId="1" xfId="26" applyNumberFormat="1" applyFont="1" applyFill="1" applyBorder="1" applyAlignment="1" applyProtection="1">
      <alignment horizontal="center" vertical="center"/>
      <protection locked="0"/>
    </xf>
    <xf numFmtId="9" fontId="10" fillId="3" borderId="1" xfId="0" applyNumberFormat="1" applyFont="1" applyFill="1" applyBorder="1" applyAlignment="1" applyProtection="1">
      <alignment horizontal="center" vertical="center"/>
      <protection locked="0"/>
    </xf>
    <xf numFmtId="0" fontId="12" fillId="3" borderId="1" xfId="9" applyFont="1" applyFill="1" applyBorder="1" applyAlignment="1">
      <alignment horizontal="left" vertical="center" wrapText="1"/>
    </xf>
    <xf numFmtId="14" fontId="12" fillId="3" borderId="1" xfId="9" applyNumberFormat="1" applyFont="1" applyFill="1" applyBorder="1" applyAlignment="1">
      <alignment horizontal="center" vertical="center" wrapText="1"/>
    </xf>
    <xf numFmtId="0" fontId="12" fillId="3" borderId="1" xfId="6" applyFont="1" applyFill="1" applyBorder="1" applyAlignment="1" applyProtection="1">
      <alignment vertical="center" wrapText="1"/>
      <protection locked="0"/>
    </xf>
    <xf numFmtId="170" fontId="10" fillId="3" borderId="1" xfId="9" applyNumberFormat="1" applyFont="1" applyFill="1" applyBorder="1" applyAlignment="1" applyProtection="1">
      <alignment vertical="center"/>
      <protection locked="0"/>
    </xf>
    <xf numFmtId="0" fontId="10" fillId="3" borderId="1" xfId="9"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protection locked="0"/>
    </xf>
    <xf numFmtId="0" fontId="12" fillId="3" borderId="10" xfId="3" applyFont="1" applyFill="1" applyBorder="1" applyAlignment="1" applyProtection="1">
      <alignment vertical="center"/>
      <protection locked="0"/>
    </xf>
    <xf numFmtId="0" fontId="15" fillId="3" borderId="10" xfId="0" applyFont="1" applyFill="1" applyBorder="1" applyAlignment="1" applyProtection="1">
      <alignment vertical="center" wrapText="1"/>
      <protection locked="0"/>
    </xf>
    <xf numFmtId="0" fontId="12" fillId="3" borderId="10" xfId="0" applyNumberFormat="1" applyFont="1" applyFill="1" applyBorder="1" applyAlignment="1" applyProtection="1">
      <alignment vertical="center"/>
      <protection locked="0"/>
    </xf>
    <xf numFmtId="168" fontId="12" fillId="3" borderId="10" xfId="23" applyFont="1" applyFill="1" applyBorder="1" applyAlignment="1" applyProtection="1">
      <alignment vertical="center"/>
      <protection locked="0"/>
    </xf>
    <xf numFmtId="170" fontId="12" fillId="3" borderId="10" xfId="0" applyNumberFormat="1" applyFont="1" applyFill="1" applyBorder="1" applyAlignment="1">
      <alignment vertical="center"/>
    </xf>
    <xf numFmtId="170" fontId="8" fillId="3" borderId="1" xfId="23" applyNumberFormat="1" applyFont="1" applyFill="1" applyBorder="1" applyAlignment="1" applyProtection="1">
      <alignment horizontal="right" vertical="center" wrapText="1"/>
      <protection locked="0"/>
    </xf>
    <xf numFmtId="9" fontId="8" fillId="3" borderId="10" xfId="0" applyNumberFormat="1" applyFont="1" applyFill="1" applyBorder="1" applyAlignment="1" applyProtection="1">
      <alignment horizontal="center" vertical="center" wrapText="1"/>
      <protection locked="0"/>
    </xf>
    <xf numFmtId="9" fontId="8" fillId="3" borderId="10" xfId="27" applyFont="1" applyFill="1" applyBorder="1" applyAlignment="1" applyProtection="1">
      <alignment horizontal="center" vertical="center"/>
    </xf>
    <xf numFmtId="0" fontId="8" fillId="3" borderId="1" xfId="7" applyFont="1" applyFill="1" applyBorder="1" applyAlignment="1" applyProtection="1">
      <alignment horizontal="center" vertical="top" wrapText="1"/>
      <protection locked="0"/>
    </xf>
    <xf numFmtId="0" fontId="22" fillId="16" borderId="12" xfId="0" applyFont="1" applyFill="1" applyBorder="1" applyAlignment="1">
      <alignment horizontal="left" vertical="top" wrapText="1"/>
    </xf>
    <xf numFmtId="0" fontId="12" fillId="3" borderId="10" xfId="3" applyFont="1" applyFill="1" applyBorder="1" applyAlignment="1" applyProtection="1">
      <alignment vertical="center" wrapText="1"/>
      <protection locked="0"/>
    </xf>
    <xf numFmtId="0" fontId="12" fillId="3" borderId="19" xfId="3" applyFont="1" applyFill="1" applyBorder="1" applyAlignment="1" applyProtection="1">
      <alignment vertical="center" wrapText="1"/>
      <protection locked="0"/>
    </xf>
    <xf numFmtId="0" fontId="12" fillId="3" borderId="1" xfId="3" applyFont="1" applyFill="1" applyBorder="1" applyAlignment="1" applyProtection="1">
      <alignment vertical="center"/>
      <protection locked="0"/>
    </xf>
    <xf numFmtId="0" fontId="15" fillId="3" borderId="1" xfId="0" applyFont="1" applyFill="1" applyBorder="1" applyAlignment="1" applyProtection="1">
      <alignment vertical="center" wrapText="1"/>
      <protection locked="0"/>
    </xf>
    <xf numFmtId="170" fontId="8" fillId="3" borderId="1" xfId="7" applyNumberFormat="1" applyFont="1" applyFill="1" applyBorder="1" applyAlignment="1" applyProtection="1">
      <alignment horizontal="right" vertical="center" wrapText="1"/>
      <protection locked="0"/>
    </xf>
    <xf numFmtId="0" fontId="12" fillId="3" borderId="1" xfId="7" applyFont="1" applyFill="1" applyBorder="1" applyAlignment="1" applyProtection="1">
      <alignment horizontal="center" vertical="top" wrapText="1"/>
      <protection locked="0"/>
    </xf>
    <xf numFmtId="14" fontId="12" fillId="3" borderId="1" xfId="0" applyNumberFormat="1" applyFont="1" applyFill="1" applyBorder="1" applyAlignment="1" applyProtection="1">
      <alignment horizontal="center" vertical="center" wrapText="1" readingOrder="1"/>
      <protection locked="0"/>
    </xf>
    <xf numFmtId="9" fontId="16" fillId="3" borderId="1" xfId="0" applyNumberFormat="1" applyFont="1" applyFill="1" applyBorder="1" applyAlignment="1" applyProtection="1">
      <alignment horizontal="center" vertical="center" wrapText="1"/>
      <protection locked="0"/>
    </xf>
    <xf numFmtId="171" fontId="16" fillId="3" borderId="1" xfId="0" applyNumberFormat="1" applyFont="1" applyFill="1" applyBorder="1" applyAlignment="1" applyProtection="1">
      <alignment horizontal="center" vertical="center" wrapText="1"/>
      <protection locked="0"/>
    </xf>
    <xf numFmtId="49" fontId="16" fillId="3" borderId="1" xfId="2" applyNumberFormat="1" applyFont="1" applyFill="1" applyBorder="1" applyAlignment="1" applyProtection="1">
      <alignment horizontal="center" vertical="center" wrapText="1"/>
    </xf>
    <xf numFmtId="170" fontId="11" fillId="3" borderId="1" xfId="0" applyNumberFormat="1" applyFont="1" applyFill="1" applyBorder="1" applyAlignment="1" applyProtection="1">
      <alignment horizontal="right" vertical="center"/>
      <protection locked="0"/>
    </xf>
    <xf numFmtId="171" fontId="8" fillId="3" borderId="1" xfId="0" applyNumberFormat="1" applyFont="1" applyFill="1" applyBorder="1" applyAlignment="1" applyProtection="1">
      <alignment horizontal="center" vertical="center" wrapText="1"/>
      <protection locked="0"/>
    </xf>
    <xf numFmtId="170" fontId="11" fillId="3" borderId="1" xfId="0" applyNumberFormat="1" applyFont="1" applyFill="1" applyBorder="1" applyAlignment="1">
      <alignment horizontal="right" vertical="center"/>
    </xf>
    <xf numFmtId="10" fontId="8" fillId="3" borderId="1" xfId="0" applyNumberFormat="1" applyFont="1" applyFill="1" applyBorder="1" applyAlignment="1" applyProtection="1">
      <alignment horizontal="center" vertical="center" wrapText="1"/>
      <protection locked="0"/>
    </xf>
    <xf numFmtId="9" fontId="8" fillId="3" borderId="1" xfId="32" applyFont="1" applyFill="1" applyBorder="1" applyAlignment="1" applyProtection="1">
      <alignment horizontal="center" vertical="top" wrapText="1"/>
    </xf>
    <xf numFmtId="9" fontId="12" fillId="3" borderId="1" xfId="32" applyFont="1" applyFill="1" applyBorder="1" applyAlignment="1" applyProtection="1">
      <alignment horizontal="center" vertical="top" wrapText="1"/>
    </xf>
    <xf numFmtId="3" fontId="12" fillId="3" borderId="1" xfId="0" applyNumberFormat="1" applyFont="1" applyFill="1" applyBorder="1" applyAlignment="1" applyProtection="1">
      <alignment horizontal="center" vertical="center"/>
      <protection locked="0"/>
    </xf>
    <xf numFmtId="166" fontId="12" fillId="3" borderId="1" xfId="23" applyNumberFormat="1" applyFont="1" applyFill="1" applyBorder="1" applyAlignment="1" applyProtection="1">
      <alignment vertical="center" wrapText="1"/>
      <protection locked="0"/>
    </xf>
    <xf numFmtId="0" fontId="12" fillId="3" borderId="1" xfId="0" applyFont="1" applyFill="1" applyBorder="1" applyProtection="1">
      <protection locked="0"/>
    </xf>
    <xf numFmtId="9" fontId="12" fillId="3" borderId="10" xfId="27" applyFont="1" applyFill="1" applyBorder="1" applyAlignment="1" applyProtection="1">
      <alignment horizontal="center" vertical="center"/>
    </xf>
    <xf numFmtId="170" fontId="12" fillId="3" borderId="1" xfId="0" applyNumberFormat="1" applyFont="1" applyFill="1" applyBorder="1" applyAlignment="1" applyProtection="1">
      <alignment horizontal="right" vertical="center"/>
      <protection locked="0"/>
    </xf>
    <xf numFmtId="168" fontId="12" fillId="3" borderId="1" xfId="23" applyFont="1" applyFill="1" applyBorder="1" applyAlignment="1" applyProtection="1">
      <alignment horizontal="right" vertical="center"/>
      <protection locked="0"/>
    </xf>
    <xf numFmtId="170" fontId="12" fillId="3" borderId="19" xfId="0" applyNumberFormat="1" applyFont="1" applyFill="1" applyBorder="1" applyAlignment="1">
      <alignment horizontal="right" vertical="center"/>
    </xf>
    <xf numFmtId="0" fontId="20" fillId="3" borderId="1" xfId="0" applyFont="1" applyFill="1" applyBorder="1" applyAlignment="1">
      <alignment horizontal="center" vertical="top" wrapText="1"/>
    </xf>
    <xf numFmtId="9" fontId="12" fillId="3" borderId="1" xfId="2" applyFont="1" applyFill="1" applyBorder="1" applyAlignment="1" applyProtection="1">
      <alignment vertical="center" wrapText="1"/>
    </xf>
    <xf numFmtId="0" fontId="9" fillId="3" borderId="0" xfId="0" applyFont="1" applyFill="1"/>
    <xf numFmtId="168" fontId="9" fillId="3" borderId="0" xfId="23" applyFont="1" applyFill="1"/>
    <xf numFmtId="0" fontId="9" fillId="3" borderId="0" xfId="0" applyNumberFormat="1" applyFont="1" applyFill="1"/>
    <xf numFmtId="167" fontId="9" fillId="3" borderId="0" xfId="24" applyFont="1" applyFill="1"/>
    <xf numFmtId="0" fontId="7" fillId="2" borderId="1" xfId="1" applyFont="1" applyFill="1" applyBorder="1" applyAlignment="1" applyProtection="1">
      <alignment horizontal="center" vertical="center" textRotation="90" wrapText="1"/>
      <protection locked="0"/>
    </xf>
    <xf numFmtId="0" fontId="7" fillId="2" borderId="1" xfId="1" applyFont="1" applyFill="1" applyBorder="1" applyAlignment="1" applyProtection="1">
      <alignment horizontal="center" vertical="center" wrapText="1"/>
      <protection locked="0"/>
    </xf>
    <xf numFmtId="0" fontId="8" fillId="2" borderId="2"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4" xfId="1" applyFont="1" applyFill="1" applyBorder="1" applyAlignment="1" applyProtection="1">
      <alignment horizontal="center" vertical="center" wrapText="1"/>
      <protection locked="0"/>
    </xf>
    <xf numFmtId="0" fontId="7" fillId="6" borderId="1" xfId="3" applyFont="1" applyFill="1" applyBorder="1" applyAlignment="1" applyProtection="1">
      <alignment horizontal="center" vertical="center" wrapText="1"/>
      <protection locked="0"/>
    </xf>
    <xf numFmtId="0" fontId="7" fillId="5" borderId="6" xfId="1" applyFont="1" applyFill="1" applyBorder="1" applyAlignment="1" applyProtection="1">
      <alignment horizontal="center" vertical="center" wrapText="1"/>
      <protection locked="0"/>
    </xf>
    <xf numFmtId="0" fontId="7" fillId="5" borderId="7" xfId="1" applyFont="1" applyFill="1" applyBorder="1" applyAlignment="1" applyProtection="1">
      <alignment horizontal="center" vertical="center" wrapText="1"/>
      <protection locked="0"/>
    </xf>
    <xf numFmtId="0" fontId="7" fillId="5" borderId="8" xfId="1" applyFont="1" applyFill="1" applyBorder="1" applyAlignment="1" applyProtection="1">
      <alignment horizontal="center" vertical="center" wrapText="1"/>
      <protection locked="0"/>
    </xf>
    <xf numFmtId="0" fontId="7" fillId="5" borderId="9" xfId="1" applyFont="1" applyFill="1" applyBorder="1" applyAlignment="1" applyProtection="1">
      <alignment horizontal="center" vertical="center" wrapText="1"/>
      <protection locked="0"/>
    </xf>
    <xf numFmtId="0" fontId="7" fillId="5" borderId="10" xfId="1" applyFont="1" applyFill="1" applyBorder="1" applyAlignment="1" applyProtection="1">
      <alignment horizontal="center" vertical="center" wrapText="1"/>
      <protection locked="0"/>
    </xf>
    <xf numFmtId="0" fontId="8" fillId="6" borderId="10" xfId="1" applyFont="1" applyFill="1" applyBorder="1" applyAlignment="1" applyProtection="1">
      <alignment horizontal="center" vertical="center" wrapText="1"/>
      <protection locked="0"/>
    </xf>
    <xf numFmtId="0" fontId="7" fillId="5" borderId="2" xfId="1" applyFont="1" applyFill="1" applyBorder="1" applyAlignment="1" applyProtection="1">
      <alignment horizontal="center" vertical="center" wrapText="1"/>
      <protection locked="0"/>
    </xf>
    <xf numFmtId="0" fontId="7" fillId="5" borderId="3" xfId="1" applyFont="1" applyFill="1" applyBorder="1" applyAlignment="1" applyProtection="1">
      <alignment horizontal="center" vertical="center" wrapText="1"/>
      <protection locked="0"/>
    </xf>
    <xf numFmtId="0" fontId="7" fillId="5" borderId="4" xfId="1" applyFont="1" applyFill="1" applyBorder="1" applyAlignment="1" applyProtection="1">
      <alignment horizontal="center" vertical="center" wrapText="1"/>
      <protection locked="0"/>
    </xf>
    <xf numFmtId="0" fontId="7" fillId="7" borderId="2" xfId="1" applyFont="1" applyFill="1" applyBorder="1" applyAlignment="1" applyProtection="1">
      <alignment horizontal="center" vertical="center" wrapText="1"/>
      <protection locked="0"/>
    </xf>
    <xf numFmtId="0" fontId="7" fillId="7" borderId="3" xfId="1" applyFont="1" applyFill="1" applyBorder="1" applyAlignment="1" applyProtection="1">
      <alignment horizontal="center" vertical="center" wrapText="1"/>
      <protection locked="0"/>
    </xf>
    <xf numFmtId="168" fontId="7" fillId="7" borderId="3" xfId="23" applyFont="1" applyFill="1" applyBorder="1" applyAlignment="1" applyProtection="1">
      <alignment horizontal="center" vertical="center" wrapText="1"/>
      <protection locked="0"/>
    </xf>
    <xf numFmtId="0" fontId="7" fillId="7" borderId="3" xfId="1" applyNumberFormat="1" applyFont="1" applyFill="1" applyBorder="1" applyAlignment="1" applyProtection="1">
      <alignment horizontal="center" vertical="center" wrapText="1"/>
      <protection locked="0"/>
    </xf>
    <xf numFmtId="167" fontId="7" fillId="7" borderId="3" xfId="24" applyFont="1" applyFill="1" applyBorder="1" applyAlignment="1" applyProtection="1">
      <alignment horizontal="center" vertical="center" wrapText="1"/>
      <protection locked="0"/>
    </xf>
    <xf numFmtId="168" fontId="7" fillId="7" borderId="4" xfId="23" applyFont="1" applyFill="1" applyBorder="1" applyAlignment="1" applyProtection="1">
      <alignment horizontal="center" vertical="center" wrapText="1"/>
      <protection locked="0"/>
    </xf>
    <xf numFmtId="0" fontId="7" fillId="8" borderId="1" xfId="1" applyFont="1" applyFill="1" applyBorder="1" applyAlignment="1" applyProtection="1">
      <alignment horizontal="center" vertical="center" wrapText="1"/>
      <protection locked="0"/>
    </xf>
    <xf numFmtId="167" fontId="7" fillId="8" borderId="1" xfId="24" applyFont="1" applyFill="1" applyBorder="1" applyAlignment="1" applyProtection="1">
      <alignment horizontal="center" vertical="center" wrapText="1"/>
      <protection locked="0"/>
    </xf>
    <xf numFmtId="0" fontId="7" fillId="9" borderId="1" xfId="1" applyFont="1" applyFill="1" applyBorder="1" applyAlignment="1" applyProtection="1">
      <alignment horizontal="center" vertical="center" wrapText="1"/>
      <protection locked="0"/>
    </xf>
    <xf numFmtId="0" fontId="7" fillId="6" borderId="1" xfId="1" applyFont="1" applyFill="1" applyBorder="1" applyAlignment="1" applyProtection="1">
      <alignment horizontal="center" vertical="center" wrapText="1"/>
      <protection locked="0"/>
    </xf>
    <xf numFmtId="0" fontId="7" fillId="10" borderId="1" xfId="1" applyFont="1" applyFill="1" applyBorder="1" applyAlignment="1" applyProtection="1">
      <alignment horizontal="center" vertical="center" wrapText="1"/>
      <protection locked="0"/>
    </xf>
    <xf numFmtId="0" fontId="7" fillId="5" borderId="1" xfId="1" applyFont="1" applyFill="1" applyBorder="1" applyAlignment="1" applyProtection="1">
      <alignment horizontal="center" vertical="center" wrapText="1"/>
      <protection locked="0"/>
    </xf>
    <xf numFmtId="0" fontId="7" fillId="5" borderId="11" xfId="1" applyFont="1" applyFill="1" applyBorder="1" applyAlignment="1" applyProtection="1">
      <alignment horizontal="center" vertical="center" wrapText="1"/>
      <protection locked="0"/>
    </xf>
    <xf numFmtId="0" fontId="7" fillId="8" borderId="11" xfId="3" applyFont="1" applyFill="1" applyBorder="1" applyAlignment="1" applyProtection="1">
      <alignment horizontal="center" vertical="center" wrapText="1"/>
      <protection locked="0"/>
    </xf>
    <xf numFmtId="0" fontId="7" fillId="8" borderId="10" xfId="3" applyFont="1" applyFill="1" applyBorder="1" applyAlignment="1" applyProtection="1">
      <alignment horizontal="center" vertical="center" wrapText="1"/>
      <protection locked="0"/>
    </xf>
    <xf numFmtId="0" fontId="7" fillId="7" borderId="11" xfId="1" applyFont="1" applyFill="1" applyBorder="1" applyAlignment="1" applyProtection="1">
      <alignment horizontal="center" vertical="center" wrapText="1"/>
      <protection locked="0"/>
    </xf>
    <xf numFmtId="0" fontId="7" fillId="7" borderId="10" xfId="1" applyFont="1" applyFill="1" applyBorder="1" applyAlignment="1" applyProtection="1">
      <alignment horizontal="center" vertical="center" wrapText="1"/>
      <protection locked="0"/>
    </xf>
    <xf numFmtId="0" fontId="7" fillId="7" borderId="1" xfId="1" applyFont="1" applyFill="1" applyBorder="1" applyAlignment="1" applyProtection="1">
      <alignment horizontal="center" vertical="center" wrapText="1"/>
      <protection locked="0"/>
    </xf>
    <xf numFmtId="168" fontId="7" fillId="7" borderId="1" xfId="23" applyFont="1" applyFill="1" applyBorder="1" applyAlignment="1" applyProtection="1">
      <alignment horizontal="center" vertical="center" wrapText="1"/>
      <protection locked="0"/>
    </xf>
    <xf numFmtId="0" fontId="7" fillId="7" borderId="1" xfId="1" applyNumberFormat="1" applyFont="1" applyFill="1" applyBorder="1" applyAlignment="1" applyProtection="1">
      <alignment horizontal="center" vertical="center" wrapText="1"/>
      <protection locked="0"/>
    </xf>
    <xf numFmtId="167" fontId="7" fillId="7" borderId="1" xfId="24" applyFont="1" applyFill="1" applyBorder="1" applyAlignment="1" applyProtection="1">
      <alignment horizontal="center" vertical="center" wrapText="1"/>
      <protection locked="0"/>
    </xf>
    <xf numFmtId="0" fontId="7" fillId="7" borderId="2" xfId="1" applyNumberFormat="1" applyFont="1" applyFill="1" applyBorder="1" applyAlignment="1" applyProtection="1">
      <alignment horizontal="center" vertical="center" wrapText="1"/>
      <protection locked="0"/>
    </xf>
    <xf numFmtId="0" fontId="7" fillId="8" borderId="11" xfId="1" applyFont="1" applyFill="1" applyBorder="1" applyAlignment="1" applyProtection="1">
      <alignment horizontal="center" vertical="center" wrapText="1"/>
      <protection locked="0"/>
    </xf>
    <xf numFmtId="0" fontId="7" fillId="8" borderId="10" xfId="1" applyFont="1" applyFill="1" applyBorder="1" applyAlignment="1" applyProtection="1">
      <alignment horizontal="center" vertical="center" wrapText="1"/>
      <protection locked="0"/>
    </xf>
    <xf numFmtId="0" fontId="7" fillId="11" borderId="11" xfId="1" applyFont="1" applyFill="1" applyBorder="1" applyAlignment="1">
      <alignment horizontal="center" vertical="center" wrapText="1"/>
    </xf>
    <xf numFmtId="0" fontId="7" fillId="11" borderId="10" xfId="1" applyFont="1" applyFill="1" applyBorder="1" applyAlignment="1">
      <alignment horizontal="center" vertical="center" wrapText="1"/>
    </xf>
    <xf numFmtId="9" fontId="7" fillId="11" borderId="11" xfId="2" applyFont="1" applyFill="1" applyBorder="1" applyAlignment="1" applyProtection="1">
      <alignment horizontal="center" vertical="center" wrapText="1"/>
    </xf>
    <xf numFmtId="9" fontId="7" fillId="11" borderId="10" xfId="2" applyFont="1" applyFill="1" applyBorder="1" applyAlignment="1" applyProtection="1">
      <alignment horizontal="center" vertical="center" wrapText="1"/>
    </xf>
    <xf numFmtId="167" fontId="7" fillId="8" borderId="11" xfId="24" applyFont="1" applyFill="1" applyBorder="1" applyAlignment="1" applyProtection="1">
      <alignment horizontal="center" vertical="center" wrapText="1"/>
      <protection locked="0"/>
    </xf>
    <xf numFmtId="167" fontId="7" fillId="8" borderId="10" xfId="24" applyFont="1" applyFill="1" applyBorder="1" applyAlignment="1" applyProtection="1">
      <alignment horizontal="center" vertical="center" wrapText="1"/>
      <protection locked="0"/>
    </xf>
    <xf numFmtId="0" fontId="7" fillId="12" borderId="11" xfId="1" applyFont="1" applyFill="1" applyBorder="1" applyAlignment="1" applyProtection="1">
      <alignment horizontal="center" vertical="center" wrapText="1"/>
      <protection locked="0"/>
    </xf>
    <xf numFmtId="0" fontId="7" fillId="12" borderId="10" xfId="1" applyFont="1" applyFill="1" applyBorder="1" applyAlignment="1" applyProtection="1">
      <alignment horizontal="center" vertical="center" wrapText="1"/>
      <protection locked="0"/>
    </xf>
    <xf numFmtId="9" fontId="7" fillId="12" borderId="11" xfId="2" applyFont="1" applyFill="1" applyBorder="1" applyAlignment="1" applyProtection="1">
      <alignment horizontal="center" vertical="center" wrapText="1"/>
    </xf>
    <xf numFmtId="9" fontId="7" fillId="12" borderId="10" xfId="2" applyFont="1" applyFill="1" applyBorder="1" applyAlignment="1" applyProtection="1">
      <alignment horizontal="center" vertical="center" wrapText="1"/>
    </xf>
    <xf numFmtId="0" fontId="7" fillId="8" borderId="1" xfId="3" applyFont="1" applyFill="1" applyBorder="1" applyAlignment="1" applyProtection="1">
      <alignment horizontal="center" vertical="center" wrapText="1"/>
      <protection locked="0"/>
    </xf>
    <xf numFmtId="0" fontId="12" fillId="3" borderId="11" xfId="9" applyFont="1" applyFill="1" applyBorder="1" applyAlignment="1" applyProtection="1">
      <alignment horizontal="center" vertical="center" wrapText="1"/>
      <protection locked="0"/>
    </xf>
    <xf numFmtId="0" fontId="12" fillId="3" borderId="10" xfId="9" applyFont="1" applyFill="1" applyBorder="1" applyAlignment="1" applyProtection="1">
      <alignment horizontal="center" vertical="center" wrapText="1"/>
      <protection locked="0"/>
    </xf>
    <xf numFmtId="0" fontId="12" fillId="3" borderId="11" xfId="9" applyFont="1" applyFill="1" applyBorder="1" applyAlignment="1">
      <alignment horizontal="center" vertical="center" wrapText="1"/>
    </xf>
    <xf numFmtId="0" fontId="12" fillId="3" borderId="10" xfId="9" applyFont="1" applyFill="1" applyBorder="1" applyAlignment="1">
      <alignment horizontal="center" vertical="center" wrapText="1"/>
    </xf>
    <xf numFmtId="0" fontId="12" fillId="3" borderId="11" xfId="3" applyFont="1" applyFill="1" applyBorder="1" applyAlignment="1" applyProtection="1">
      <alignment horizontal="center" vertical="center" wrapText="1"/>
      <protection locked="0"/>
    </xf>
    <xf numFmtId="0" fontId="12" fillId="3" borderId="10" xfId="3" applyFont="1" applyFill="1" applyBorder="1" applyAlignment="1" applyProtection="1">
      <alignment horizontal="center" vertical="center" wrapText="1"/>
      <protection locked="0"/>
    </xf>
    <xf numFmtId="0" fontId="12" fillId="3" borderId="11" xfId="9" applyFont="1" applyFill="1" applyBorder="1" applyAlignment="1" applyProtection="1">
      <alignment horizontal="center" vertical="center"/>
      <protection locked="0"/>
    </xf>
    <xf numFmtId="0" fontId="12" fillId="3" borderId="10" xfId="9" applyFont="1" applyFill="1" applyBorder="1" applyAlignment="1" applyProtection="1">
      <alignment horizontal="center" vertical="center"/>
      <protection locked="0"/>
    </xf>
    <xf numFmtId="14" fontId="12" fillId="3" borderId="11" xfId="9" applyNumberFormat="1" applyFont="1" applyFill="1" applyBorder="1" applyAlignment="1">
      <alignment horizontal="center" vertical="center" wrapText="1"/>
    </xf>
    <xf numFmtId="14" fontId="12" fillId="3" borderId="10" xfId="9" applyNumberFormat="1" applyFont="1" applyFill="1" applyBorder="1" applyAlignment="1">
      <alignment horizontal="center" vertical="center" wrapText="1"/>
    </xf>
    <xf numFmtId="9" fontId="12" fillId="3" borderId="11" xfId="9" applyNumberFormat="1" applyFont="1" applyFill="1" applyBorder="1" applyAlignment="1" applyProtection="1">
      <alignment horizontal="center" vertical="center"/>
      <protection locked="0"/>
    </xf>
    <xf numFmtId="9" fontId="12" fillId="3" borderId="10" xfId="9" applyNumberFormat="1" applyFont="1" applyFill="1" applyBorder="1" applyAlignment="1" applyProtection="1">
      <alignment horizontal="center" vertical="center"/>
      <protection locked="0"/>
    </xf>
  </cellXfs>
  <cellStyles count="34">
    <cellStyle name="Hipervínculo 2" xfId="5"/>
    <cellStyle name="Hipervínculo 3" xfId="30"/>
    <cellStyle name="Millares" xfId="26" builtinId="3"/>
    <cellStyle name="Millares [0] 2" xfId="29"/>
    <cellStyle name="Millares [0] 3" xfId="8"/>
    <cellStyle name="Millares [0] 4" xfId="12"/>
    <cellStyle name="Millares 2" xfId="31"/>
    <cellStyle name="Millares 2 2" xfId="19"/>
    <cellStyle name="Millares 5" xfId="4"/>
    <cellStyle name="Moneda" xfId="23" builtinId="4"/>
    <cellStyle name="Moneda [0]" xfId="24" builtinId="7"/>
    <cellStyle name="Moneda [0] 2" xfId="25"/>
    <cellStyle name="Moneda [0] 3" xfId="22"/>
    <cellStyle name="Moneda 4" xfId="14"/>
    <cellStyle name="Normal" xfId="0" builtinId="0"/>
    <cellStyle name="Normal 10" xfId="1"/>
    <cellStyle name="Normal 11" xfId="20"/>
    <cellStyle name="Normal 12 2" xfId="13"/>
    <cellStyle name="Normal 13" xfId="15"/>
    <cellStyle name="Normal 14" xfId="21"/>
    <cellStyle name="Normal 2" xfId="3"/>
    <cellStyle name="Normal 3" xfId="6"/>
    <cellStyle name="Normal 3 2" xfId="33"/>
    <cellStyle name="Normal 4 2" xfId="7"/>
    <cellStyle name="Normal 4 3" xfId="16"/>
    <cellStyle name="Normal 5" xfId="28"/>
    <cellStyle name="Normal 5 3" xfId="9"/>
    <cellStyle name="Normal 6" xfId="10"/>
    <cellStyle name="Normal 7" xfId="11"/>
    <cellStyle name="Normal 8" xfId="17"/>
    <cellStyle name="Normal 9" xfId="18"/>
    <cellStyle name="Porcentaje" xfId="27" builtinId="5"/>
    <cellStyle name="Porcentaje 2" xfId="2"/>
    <cellStyle name="Porcentaje 2 3" xfId="32"/>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us.hooker\Documents\Documentos%202021\Art%2066%20-%20PDD\Matriz_sgto_Art.66_Raiz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Cultura/Matrices%20Art%2066%20-Sectores%20mayo-21-2021%20CULTURA%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Users/yanet/Downloads/Formato%20de%20Matriz_Segimiento_Art&#237;culo_%2066_final%20Sectores%20de%20SALUD%20Y%20MOVILIDAD%20AF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yanet/Downloads/Afro-%20SDMOVILIDAD%20%20(2)%20AFR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cargas\Matriz%20Plan%20de%20acci&#243;n%20y%20Seguimiento%20Art&#237;culo_%2066_%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Plan de ación y seg"/>
      <sheetName val="Art 66 - Raizales"/>
      <sheetName val="1.SED "/>
      <sheetName val="2.SDA"/>
      <sheetName val="3.Movilidad"/>
      <sheetName val="4.IDPAC"/>
      <sheetName val="5.SCRD"/>
      <sheetName val="3.SDIS"/>
      <sheetName val="6.SDIS"/>
      <sheetName val="7.SDDE"/>
      <sheetName val="8.SDG"/>
      <sheetName val="10.MUJER "/>
      <sheetName val="11.SDS"/>
      <sheetName val="7.MUJER - SDM"/>
      <sheetName val="12.SDP"/>
      <sheetName val="Hoja1"/>
      <sheetName val="Hoja3"/>
      <sheetName val="Hoja2"/>
      <sheetName val="ODS"/>
    </sheetNames>
    <sheetDataSet>
      <sheetData sheetId="0" refreshError="1"/>
      <sheetData sheetId="1"/>
      <sheetData sheetId="2" refreshError="1"/>
      <sheetData sheetId="3" refreshError="1"/>
      <sheetData sheetId="4" refreshError="1"/>
      <sheetData sheetId="5" refreshError="1"/>
      <sheetData sheetId="6" refreshError="1"/>
      <sheetData sheetId="7">
        <row r="2">
          <cell r="C2" t="str">
            <v>Raizal</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5">
          <cell r="C5" t="str">
            <v>Raizal</v>
          </cell>
        </row>
        <row r="6">
          <cell r="C6" t="str">
            <v>Indígenas</v>
          </cell>
        </row>
        <row r="7">
          <cell r="C7" t="str">
            <v>Rrom</v>
          </cell>
        </row>
        <row r="8">
          <cell r="C8" t="str">
            <v>Afrodescendientes</v>
          </cell>
        </row>
        <row r="9">
          <cell r="C9" t="str">
            <v>Palenqueros</v>
          </cell>
        </row>
      </sheetData>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MATRIZ AFRO"/>
    </sheetNames>
    <definedNames>
      <definedName name="Política_Pública" sheetId="0"/>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S"/>
      <sheetName val="Instructivo Plan de ación y seg"/>
      <sheetName val="Hoja2"/>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Plan de ación y seg"/>
      <sheetName val="OD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03"/>
  <sheetViews>
    <sheetView tabSelected="1" topLeftCell="A7" zoomScale="46" zoomScaleNormal="46" workbookViewId="0">
      <selection activeCell="P12" sqref="P12"/>
    </sheetView>
  </sheetViews>
  <sheetFormatPr baseColWidth="10" defaultColWidth="11.42578125" defaultRowHeight="15.75"/>
  <cols>
    <col min="1" max="1" width="11.42578125" style="29"/>
    <col min="2" max="2" width="15.7109375" style="29" customWidth="1"/>
    <col min="3" max="3" width="6.140625" style="29" customWidth="1"/>
    <col min="4" max="4" width="53.5703125" style="29" customWidth="1"/>
    <col min="5" max="5" width="11.5703125" style="29" customWidth="1"/>
    <col min="6" max="7" width="11.42578125" style="29" customWidth="1"/>
    <col min="8" max="8" width="21.7109375" style="29" customWidth="1"/>
    <col min="9" max="9" width="18.85546875" style="29" customWidth="1"/>
    <col min="10" max="10" width="17.85546875" style="29" customWidth="1"/>
    <col min="11" max="12" width="11.5703125" style="29" customWidth="1"/>
    <col min="13" max="13" width="11.42578125" style="29" customWidth="1"/>
    <col min="14" max="14" width="11.5703125" style="29" customWidth="1"/>
    <col min="15" max="15" width="19.5703125" style="38" customWidth="1"/>
    <col min="16" max="16" width="11.5703125" style="29" customWidth="1"/>
    <col min="17" max="17" width="21" style="38" customWidth="1"/>
    <col min="18" max="18" width="11.5703125" style="29" customWidth="1"/>
    <col min="19" max="19" width="20.7109375" style="38" customWidth="1"/>
    <col min="20" max="20" width="11.5703125" style="29" customWidth="1"/>
    <col min="21" max="21" width="20.42578125" style="38" customWidth="1"/>
    <col min="22" max="22" width="11.5703125" style="35" customWidth="1"/>
    <col min="23" max="23" width="23.7109375" style="33" customWidth="1"/>
    <col min="24" max="24" width="11.5703125" style="35" customWidth="1"/>
    <col min="25" max="25" width="26.42578125" style="38" customWidth="1"/>
    <col min="26" max="26" width="16.5703125" style="29" customWidth="1"/>
    <col min="27" max="29" width="11.5703125" style="29" customWidth="1"/>
    <col min="30" max="31" width="11.42578125" style="29" customWidth="1"/>
    <col min="32" max="32" width="22" style="33" customWidth="1"/>
    <col min="33" max="33" width="12.28515625" style="29" customWidth="1"/>
    <col min="34" max="34" width="11.5703125" style="29" customWidth="1"/>
    <col min="35" max="35" width="15.140625" style="29" customWidth="1"/>
    <col min="36" max="36" width="38.5703125" style="29" customWidth="1"/>
    <col min="37" max="37" width="35.140625" style="29" customWidth="1"/>
    <col min="38" max="38" width="15.5703125" style="63" customWidth="1"/>
    <col min="39" max="39" width="27.85546875" style="63" customWidth="1"/>
    <col min="40" max="40" width="11.42578125" style="29" customWidth="1"/>
    <col min="41" max="41" width="11.5703125" style="29" customWidth="1"/>
    <col min="42" max="42" width="45.7109375" style="29" customWidth="1"/>
    <col min="43" max="43" width="52.85546875" style="29" customWidth="1"/>
    <col min="44" max="44" width="27.28515625" style="29" customWidth="1"/>
    <col min="45" max="45" width="11.5703125" style="29" customWidth="1"/>
    <col min="46" max="46" width="11.42578125" style="29" customWidth="1"/>
    <col min="47" max="47" width="11.5703125" style="29" customWidth="1"/>
    <col min="48" max="49" width="11.42578125" style="29" customWidth="1"/>
    <col min="50" max="50" width="27.28515625" style="29" bestFit="1" customWidth="1"/>
    <col min="51" max="51" width="11.5703125" style="29" customWidth="1"/>
    <col min="52" max="52" width="11.42578125" style="29" customWidth="1"/>
    <col min="53" max="53" width="26.85546875" style="29" bestFit="1" customWidth="1"/>
    <col min="54" max="57" width="11.42578125" style="29" customWidth="1"/>
    <col min="58" max="59" width="11.5703125" style="29" customWidth="1"/>
    <col min="60" max="60" width="14.28515625" style="29" customWidth="1"/>
    <col min="61" max="61" width="11.42578125" style="29"/>
    <col min="62" max="63" width="11.42578125" style="29" customWidth="1"/>
    <col min="64" max="64" width="14.140625" style="29" customWidth="1"/>
    <col min="65" max="65" width="23.85546875" style="29" customWidth="1"/>
    <col min="66" max="16384" width="11.42578125" style="29"/>
  </cols>
  <sheetData>
    <row r="1" spans="1:65" s="4" customFormat="1" hidden="1">
      <c r="A1" s="630" t="s">
        <v>0</v>
      </c>
      <c r="B1" s="631" t="s">
        <v>1</v>
      </c>
      <c r="C1" s="631"/>
      <c r="D1" s="631"/>
      <c r="E1" s="631"/>
      <c r="F1" s="631"/>
      <c r="G1" s="631"/>
      <c r="H1" s="631"/>
      <c r="I1" s="631"/>
      <c r="J1" s="631"/>
      <c r="K1" s="631"/>
      <c r="L1" s="631"/>
      <c r="M1" s="1"/>
      <c r="N1" s="2"/>
      <c r="O1" s="2"/>
      <c r="P1" s="2"/>
      <c r="Q1" s="2"/>
      <c r="R1" s="2"/>
      <c r="S1" s="2"/>
      <c r="T1" s="2"/>
      <c r="U1" s="2"/>
      <c r="V1" s="2"/>
      <c r="W1" s="2"/>
      <c r="X1" s="2"/>
      <c r="Y1" s="2"/>
      <c r="Z1" s="2"/>
      <c r="AA1" s="3"/>
      <c r="AB1" s="2"/>
      <c r="AC1" s="3"/>
      <c r="AD1" s="2"/>
      <c r="AE1" s="2"/>
      <c r="AF1" s="2"/>
      <c r="AG1" s="3"/>
      <c r="AH1" s="2"/>
      <c r="AI1" s="3"/>
      <c r="AJ1" s="2"/>
      <c r="AK1" s="2"/>
      <c r="AL1" s="61"/>
      <c r="AM1" s="64"/>
      <c r="AN1" s="2"/>
      <c r="AO1" s="3"/>
      <c r="AP1" s="2"/>
      <c r="AQ1" s="2"/>
      <c r="AR1" s="2"/>
      <c r="AS1" s="3"/>
      <c r="AT1" s="2"/>
      <c r="AU1" s="3"/>
      <c r="AV1" s="2"/>
      <c r="AW1" s="2"/>
      <c r="AX1" s="2"/>
      <c r="AY1" s="3"/>
      <c r="AZ1" s="2"/>
      <c r="BA1" s="3"/>
      <c r="BB1" s="2"/>
      <c r="BC1" s="2"/>
      <c r="BE1" s="2"/>
      <c r="BF1" s="2"/>
      <c r="BG1" s="2"/>
      <c r="BH1" s="2"/>
      <c r="BI1" s="2"/>
      <c r="BJ1" s="2"/>
      <c r="BK1" s="2"/>
      <c r="BL1" s="2"/>
      <c r="BM1" s="2"/>
    </row>
    <row r="2" spans="1:65" s="8" customFormat="1" hidden="1">
      <c r="A2" s="630"/>
      <c r="B2" s="53" t="s">
        <v>2</v>
      </c>
      <c r="C2" s="632" t="s">
        <v>3</v>
      </c>
      <c r="D2" s="633"/>
      <c r="E2" s="633"/>
      <c r="F2" s="633"/>
      <c r="G2" s="633"/>
      <c r="H2" s="633"/>
      <c r="I2" s="633"/>
      <c r="J2" s="633"/>
      <c r="K2" s="633"/>
      <c r="L2" s="634"/>
      <c r="M2" s="5"/>
      <c r="N2" s="6"/>
      <c r="O2" s="6"/>
      <c r="P2" s="6"/>
      <c r="Q2" s="6"/>
      <c r="R2" s="6"/>
      <c r="S2" s="6"/>
      <c r="T2" s="6"/>
      <c r="U2" s="6"/>
      <c r="V2" s="6"/>
      <c r="W2" s="6"/>
      <c r="X2" s="6"/>
      <c r="Y2" s="6"/>
      <c r="Z2" s="6"/>
      <c r="AA2" s="7"/>
      <c r="AB2" s="6"/>
      <c r="AC2" s="7"/>
      <c r="AD2" s="6"/>
      <c r="AE2" s="6"/>
      <c r="AF2" s="6"/>
      <c r="AG2" s="7"/>
      <c r="AH2" s="6"/>
      <c r="AI2" s="7"/>
      <c r="AJ2" s="6"/>
      <c r="AK2" s="6"/>
      <c r="AL2" s="62"/>
      <c r="AM2" s="65"/>
      <c r="AN2" s="6"/>
      <c r="AO2" s="7"/>
      <c r="AP2" s="6"/>
      <c r="AQ2" s="6"/>
      <c r="AR2" s="6"/>
      <c r="AS2" s="7"/>
      <c r="AT2" s="6"/>
      <c r="AU2" s="7"/>
      <c r="AV2" s="6"/>
      <c r="AW2" s="6"/>
      <c r="AX2" s="6"/>
      <c r="AY2" s="7"/>
      <c r="AZ2" s="6"/>
      <c r="BA2" s="7"/>
      <c r="BB2" s="6"/>
      <c r="BC2" s="6"/>
      <c r="BE2" s="6"/>
      <c r="BF2" s="6"/>
      <c r="BG2" s="6"/>
      <c r="BH2" s="6"/>
      <c r="BI2" s="6"/>
      <c r="BJ2" s="6"/>
      <c r="BK2" s="6"/>
      <c r="BL2" s="6"/>
      <c r="BM2" s="6"/>
    </row>
    <row r="3" spans="1:65" s="8" customFormat="1" ht="31.5" hidden="1">
      <c r="A3" s="630"/>
      <c r="B3" s="9" t="s">
        <v>4</v>
      </c>
      <c r="C3" s="635" t="s">
        <v>5</v>
      </c>
      <c r="D3" s="636"/>
      <c r="E3" s="636"/>
      <c r="F3" s="636"/>
      <c r="G3" s="636"/>
      <c r="H3" s="636"/>
      <c r="I3" s="636"/>
      <c r="J3" s="636"/>
      <c r="K3" s="636"/>
      <c r="L3" s="637"/>
      <c r="M3" s="10"/>
      <c r="N3" s="6"/>
      <c r="O3" s="6"/>
      <c r="P3" s="6"/>
      <c r="Q3" s="6"/>
      <c r="R3" s="6"/>
      <c r="S3" s="6"/>
      <c r="T3" s="6"/>
      <c r="U3" s="6"/>
      <c r="V3" s="6"/>
      <c r="W3" s="6"/>
      <c r="X3" s="6"/>
      <c r="Y3" s="6"/>
      <c r="Z3" s="6"/>
      <c r="AA3" s="7"/>
      <c r="AB3" s="6"/>
      <c r="AC3" s="7"/>
      <c r="AD3" s="6"/>
      <c r="AE3" s="6"/>
      <c r="AF3" s="6"/>
      <c r="AG3" s="7"/>
      <c r="AH3" s="6"/>
      <c r="AI3" s="7"/>
      <c r="AJ3" s="6"/>
      <c r="AK3" s="6"/>
      <c r="AL3" s="62"/>
      <c r="AM3" s="65"/>
      <c r="AN3" s="6"/>
      <c r="AO3" s="7"/>
      <c r="AP3" s="6"/>
      <c r="AQ3" s="6"/>
      <c r="AR3" s="6"/>
      <c r="AS3" s="7"/>
      <c r="AT3" s="6"/>
      <c r="AU3" s="7"/>
      <c r="AV3" s="6"/>
      <c r="AW3" s="6"/>
      <c r="AX3" s="6"/>
      <c r="AY3" s="7"/>
      <c r="AZ3" s="6"/>
      <c r="BA3" s="7"/>
      <c r="BB3" s="6"/>
      <c r="BC3" s="6"/>
      <c r="BE3" s="6"/>
      <c r="BF3" s="6"/>
      <c r="BG3" s="6"/>
      <c r="BH3" s="6"/>
      <c r="BI3" s="6"/>
      <c r="BJ3" s="6"/>
      <c r="BK3" s="6"/>
      <c r="BL3" s="6"/>
      <c r="BM3" s="6"/>
    </row>
    <row r="4" spans="1:65" s="8" customFormat="1" ht="47.25" hidden="1">
      <c r="A4" s="630"/>
      <c r="B4" s="53" t="s">
        <v>6</v>
      </c>
      <c r="C4" s="632"/>
      <c r="D4" s="633"/>
      <c r="E4" s="633"/>
      <c r="F4" s="633"/>
      <c r="G4" s="633"/>
      <c r="H4" s="633"/>
      <c r="I4" s="633"/>
      <c r="J4" s="633"/>
      <c r="K4" s="633"/>
      <c r="L4" s="634"/>
      <c r="M4" s="5"/>
      <c r="N4" s="6"/>
      <c r="O4" s="6"/>
      <c r="P4" s="6"/>
      <c r="Q4" s="6"/>
      <c r="R4" s="6"/>
      <c r="S4" s="6"/>
      <c r="T4" s="6"/>
      <c r="U4" s="6"/>
      <c r="V4" s="6"/>
      <c r="W4" s="6"/>
      <c r="X4" s="6"/>
      <c r="Y4" s="6"/>
      <c r="Z4" s="6"/>
      <c r="AA4" s="7"/>
      <c r="AB4" s="6"/>
      <c r="AC4" s="7"/>
      <c r="AD4" s="6"/>
      <c r="AE4" s="6"/>
      <c r="AF4" s="6"/>
      <c r="AG4" s="7"/>
      <c r="AH4" s="6"/>
      <c r="AI4" s="7"/>
      <c r="AJ4" s="6"/>
      <c r="AK4" s="6"/>
      <c r="AL4" s="62"/>
      <c r="AM4" s="65"/>
      <c r="AN4" s="6"/>
      <c r="AO4" s="7"/>
      <c r="AP4" s="6"/>
      <c r="AQ4" s="6"/>
      <c r="AR4" s="6"/>
      <c r="AS4" s="7"/>
      <c r="AT4" s="6"/>
      <c r="AU4" s="7"/>
      <c r="AV4" s="6"/>
      <c r="AW4" s="6"/>
      <c r="AX4" s="6"/>
      <c r="AY4" s="7"/>
      <c r="AZ4" s="6"/>
      <c r="BA4" s="7"/>
      <c r="BB4" s="6"/>
      <c r="BC4" s="6"/>
      <c r="BD4" s="6"/>
      <c r="BE4" s="6"/>
      <c r="BF4" s="6"/>
      <c r="BG4" s="6"/>
      <c r="BH4" s="6"/>
      <c r="BI4" s="6"/>
      <c r="BJ4" s="6"/>
      <c r="BK4" s="6"/>
      <c r="BL4" s="6"/>
      <c r="BM4" s="6"/>
    </row>
    <row r="5" spans="1:65" s="8" customFormat="1" ht="31.5" hidden="1">
      <c r="A5" s="630"/>
      <c r="B5" s="9" t="s">
        <v>7</v>
      </c>
      <c r="C5" s="635" t="s">
        <v>8</v>
      </c>
      <c r="D5" s="636"/>
      <c r="E5" s="636"/>
      <c r="F5" s="636"/>
      <c r="G5" s="636"/>
      <c r="H5" s="636"/>
      <c r="I5" s="636"/>
      <c r="J5" s="636"/>
      <c r="K5" s="636"/>
      <c r="L5" s="637"/>
      <c r="M5" s="10"/>
      <c r="N5" s="6"/>
      <c r="O5" s="6"/>
      <c r="P5" s="6"/>
      <c r="Q5" s="6"/>
      <c r="R5" s="6"/>
      <c r="S5" s="6"/>
      <c r="T5" s="6"/>
      <c r="U5" s="6"/>
      <c r="V5" s="6"/>
      <c r="W5" s="6"/>
      <c r="X5" s="6"/>
      <c r="Y5" s="6"/>
      <c r="Z5" s="6"/>
      <c r="AA5" s="7"/>
      <c r="AB5" s="6"/>
      <c r="AC5" s="7"/>
      <c r="AD5" s="6"/>
      <c r="AE5" s="6"/>
      <c r="AF5" s="6"/>
      <c r="AG5" s="7"/>
      <c r="AH5" s="6"/>
      <c r="AI5" s="7"/>
      <c r="AJ5" s="6"/>
      <c r="AK5" s="6"/>
      <c r="AL5" s="62"/>
      <c r="AM5" s="65"/>
      <c r="AN5" s="6"/>
      <c r="AO5" s="7"/>
      <c r="AP5" s="6"/>
      <c r="AQ5" s="6"/>
      <c r="AR5" s="6"/>
      <c r="AS5" s="7"/>
      <c r="AT5" s="6"/>
      <c r="AU5" s="7"/>
      <c r="AV5" s="6"/>
      <c r="AW5" s="6"/>
      <c r="AX5" s="6"/>
      <c r="AY5" s="7"/>
      <c r="AZ5" s="6"/>
      <c r="BA5" s="7"/>
      <c r="BB5" s="6"/>
      <c r="BC5" s="6"/>
      <c r="BD5" s="6"/>
      <c r="BE5" s="6"/>
      <c r="BF5" s="6"/>
      <c r="BG5" s="6"/>
      <c r="BH5" s="6"/>
      <c r="BI5" s="6"/>
      <c r="BJ5" s="6"/>
      <c r="BK5" s="6"/>
      <c r="BL5" s="6"/>
      <c r="BM5" s="6"/>
    </row>
    <row r="6" spans="1:65" s="8" customFormat="1" ht="47.25" hidden="1">
      <c r="A6" s="630"/>
      <c r="B6" s="53" t="s">
        <v>9</v>
      </c>
      <c r="C6" s="632" t="s">
        <v>10</v>
      </c>
      <c r="D6" s="633"/>
      <c r="E6" s="633"/>
      <c r="F6" s="633"/>
      <c r="G6" s="633"/>
      <c r="H6" s="633"/>
      <c r="I6" s="633"/>
      <c r="J6" s="633"/>
      <c r="K6" s="633"/>
      <c r="L6" s="634"/>
      <c r="M6" s="5"/>
      <c r="N6" s="6"/>
      <c r="O6" s="6"/>
      <c r="P6" s="6"/>
      <c r="Q6" s="6"/>
      <c r="R6" s="6"/>
      <c r="S6" s="6"/>
      <c r="T6" s="6"/>
      <c r="U6" s="6"/>
      <c r="V6" s="6"/>
      <c r="W6" s="6"/>
      <c r="X6" s="6"/>
      <c r="Y6" s="6"/>
      <c r="Z6" s="6"/>
      <c r="AA6" s="7"/>
      <c r="AB6" s="6"/>
      <c r="AC6" s="7"/>
      <c r="AD6" s="6"/>
      <c r="AE6" s="6"/>
      <c r="AF6" s="6"/>
      <c r="AG6" s="7"/>
      <c r="AH6" s="6"/>
      <c r="AI6" s="7"/>
      <c r="AJ6" s="6"/>
      <c r="AK6" s="6"/>
      <c r="AL6" s="62"/>
      <c r="AM6" s="65"/>
      <c r="AN6" s="6"/>
      <c r="AO6" s="7"/>
      <c r="AP6" s="6"/>
      <c r="AQ6" s="6"/>
      <c r="AR6" s="6"/>
      <c r="AS6" s="7"/>
      <c r="AT6" s="6"/>
      <c r="AU6" s="7"/>
      <c r="AV6" s="6"/>
      <c r="AW6" s="6"/>
      <c r="AX6" s="6"/>
      <c r="AY6" s="7"/>
      <c r="AZ6" s="6"/>
      <c r="BA6" s="7"/>
      <c r="BB6" s="6"/>
      <c r="BC6" s="6"/>
      <c r="BD6" s="6"/>
      <c r="BE6" s="6"/>
      <c r="BF6" s="6"/>
      <c r="BG6" s="6"/>
      <c r="BH6" s="6"/>
      <c r="BI6" s="6"/>
      <c r="BJ6" s="6"/>
      <c r="BK6" s="6"/>
      <c r="BL6" s="6"/>
      <c r="BM6" s="6"/>
    </row>
    <row r="7" spans="1:65" s="6" customFormat="1">
      <c r="A7" s="11"/>
      <c r="B7" s="11"/>
      <c r="C7" s="12"/>
      <c r="D7" s="12"/>
      <c r="E7" s="12"/>
      <c r="F7" s="12"/>
      <c r="G7" s="12"/>
      <c r="H7" s="12"/>
      <c r="I7" s="12"/>
      <c r="J7" s="12"/>
      <c r="K7" s="12"/>
      <c r="AA7" s="7"/>
      <c r="AC7" s="13"/>
      <c r="AG7" s="7"/>
      <c r="AI7" s="13"/>
      <c r="AL7" s="62"/>
      <c r="AM7" s="65"/>
      <c r="AO7" s="13"/>
      <c r="AS7" s="7"/>
      <c r="AU7" s="13"/>
      <c r="AY7" s="7"/>
      <c r="BA7" s="13"/>
    </row>
    <row r="8" spans="1:65" s="8" customFormat="1">
      <c r="A8" s="639" t="s">
        <v>11</v>
      </c>
      <c r="B8" s="640"/>
      <c r="C8" s="641"/>
      <c r="D8" s="642" t="s">
        <v>12</v>
      </c>
      <c r="E8" s="640"/>
      <c r="F8" s="640"/>
      <c r="G8" s="641"/>
      <c r="H8" s="643" t="s">
        <v>13</v>
      </c>
      <c r="I8" s="644"/>
      <c r="J8" s="645" t="s">
        <v>14</v>
      </c>
      <c r="K8" s="646"/>
      <c r="L8" s="647"/>
      <c r="M8" s="648" t="s">
        <v>15</v>
      </c>
      <c r="N8" s="649"/>
      <c r="O8" s="650"/>
      <c r="P8" s="649"/>
      <c r="Q8" s="650"/>
      <c r="R8" s="649"/>
      <c r="S8" s="650"/>
      <c r="T8" s="649"/>
      <c r="U8" s="650"/>
      <c r="V8" s="651"/>
      <c r="W8" s="652"/>
      <c r="X8" s="651"/>
      <c r="Y8" s="653"/>
      <c r="Z8" s="654" t="s">
        <v>16</v>
      </c>
      <c r="AA8" s="654"/>
      <c r="AB8" s="654"/>
      <c r="AC8" s="654"/>
      <c r="AD8" s="654"/>
      <c r="AE8" s="654"/>
      <c r="AF8" s="655" t="s">
        <v>17</v>
      </c>
      <c r="AG8" s="654"/>
      <c r="AH8" s="654"/>
      <c r="AI8" s="654"/>
      <c r="AJ8" s="654"/>
      <c r="AK8" s="654"/>
      <c r="AL8" s="654" t="s">
        <v>18</v>
      </c>
      <c r="AM8" s="654"/>
      <c r="AN8" s="654"/>
      <c r="AO8" s="654"/>
      <c r="AP8" s="654"/>
      <c r="AQ8" s="654"/>
      <c r="AR8" s="654" t="s">
        <v>19</v>
      </c>
      <c r="AS8" s="654"/>
      <c r="AT8" s="654"/>
      <c r="AU8" s="654"/>
      <c r="AV8" s="654"/>
      <c r="AW8" s="654"/>
      <c r="AX8" s="654" t="s">
        <v>20</v>
      </c>
      <c r="AY8" s="654"/>
      <c r="AZ8" s="654"/>
      <c r="BA8" s="654"/>
      <c r="BB8" s="654"/>
      <c r="BC8" s="654"/>
      <c r="BD8" s="654"/>
      <c r="BE8" s="656" t="s">
        <v>21</v>
      </c>
      <c r="BF8" s="656"/>
      <c r="BG8" s="656"/>
      <c r="BH8" s="638" t="s">
        <v>22</v>
      </c>
      <c r="BI8" s="638"/>
      <c r="BJ8" s="638"/>
      <c r="BK8" s="638"/>
      <c r="BL8" s="638"/>
      <c r="BM8" s="638"/>
    </row>
    <row r="9" spans="1:65" s="8" customFormat="1">
      <c r="A9" s="658" t="s">
        <v>23</v>
      </c>
      <c r="B9" s="659" t="s">
        <v>24</v>
      </c>
      <c r="C9" s="659" t="s">
        <v>25</v>
      </c>
      <c r="D9" s="659" t="s">
        <v>26</v>
      </c>
      <c r="E9" s="658" t="s">
        <v>27</v>
      </c>
      <c r="F9" s="638" t="s">
        <v>28</v>
      </c>
      <c r="G9" s="657" t="s">
        <v>29</v>
      </c>
      <c r="H9" s="660" t="s">
        <v>30</v>
      </c>
      <c r="I9" s="660" t="s">
        <v>31</v>
      </c>
      <c r="J9" s="660" t="s">
        <v>32</v>
      </c>
      <c r="K9" s="660" t="s">
        <v>33</v>
      </c>
      <c r="L9" s="657" t="s">
        <v>34</v>
      </c>
      <c r="M9" s="663" t="s">
        <v>35</v>
      </c>
      <c r="N9" s="665">
        <v>2020</v>
      </c>
      <c r="O9" s="666"/>
      <c r="P9" s="665">
        <v>2021</v>
      </c>
      <c r="Q9" s="666"/>
      <c r="R9" s="665">
        <v>2022</v>
      </c>
      <c r="S9" s="666"/>
      <c r="T9" s="665">
        <v>2023</v>
      </c>
      <c r="U9" s="666"/>
      <c r="V9" s="667">
        <v>2024</v>
      </c>
      <c r="W9" s="668"/>
      <c r="X9" s="669" t="s">
        <v>36</v>
      </c>
      <c r="Y9" s="653"/>
      <c r="Z9" s="670" t="s">
        <v>37</v>
      </c>
      <c r="AA9" s="672" t="s">
        <v>38</v>
      </c>
      <c r="AB9" s="670" t="s">
        <v>39</v>
      </c>
      <c r="AC9" s="674" t="s">
        <v>40</v>
      </c>
      <c r="AD9" s="661" t="s">
        <v>41</v>
      </c>
      <c r="AE9" s="670" t="s">
        <v>42</v>
      </c>
      <c r="AF9" s="676" t="s">
        <v>37</v>
      </c>
      <c r="AG9" s="674" t="s">
        <v>38</v>
      </c>
      <c r="AH9" s="670" t="s">
        <v>39</v>
      </c>
      <c r="AI9" s="674" t="s">
        <v>40</v>
      </c>
      <c r="AJ9" s="661" t="s">
        <v>41</v>
      </c>
      <c r="AK9" s="670" t="s">
        <v>42</v>
      </c>
      <c r="AL9" s="678" t="s">
        <v>37</v>
      </c>
      <c r="AM9" s="680" t="s">
        <v>38</v>
      </c>
      <c r="AN9" s="670" t="s">
        <v>39</v>
      </c>
      <c r="AO9" s="674" t="s">
        <v>40</v>
      </c>
      <c r="AP9" s="661" t="s">
        <v>41</v>
      </c>
      <c r="AQ9" s="670" t="s">
        <v>42</v>
      </c>
      <c r="AR9" s="670" t="s">
        <v>37</v>
      </c>
      <c r="AS9" s="674" t="s">
        <v>38</v>
      </c>
      <c r="AT9" s="670" t="s">
        <v>39</v>
      </c>
      <c r="AU9" s="674" t="s">
        <v>40</v>
      </c>
      <c r="AV9" s="661" t="s">
        <v>41</v>
      </c>
      <c r="AW9" s="670" t="s">
        <v>42</v>
      </c>
      <c r="AX9" s="670" t="s">
        <v>37</v>
      </c>
      <c r="AY9" s="674" t="s">
        <v>38</v>
      </c>
      <c r="AZ9" s="670" t="s">
        <v>39</v>
      </c>
      <c r="BA9" s="674" t="s">
        <v>40</v>
      </c>
      <c r="BB9" s="661" t="s">
        <v>41</v>
      </c>
      <c r="BC9" s="670" t="s">
        <v>42</v>
      </c>
      <c r="BD9" s="682" t="s">
        <v>43</v>
      </c>
      <c r="BE9" s="656" t="s">
        <v>44</v>
      </c>
      <c r="BF9" s="656" t="s">
        <v>45</v>
      </c>
      <c r="BG9" s="656" t="s">
        <v>46</v>
      </c>
      <c r="BH9" s="638" t="s">
        <v>47</v>
      </c>
      <c r="BI9" s="638" t="s">
        <v>48</v>
      </c>
      <c r="BJ9" s="638" t="s">
        <v>49</v>
      </c>
      <c r="BK9" s="638" t="s">
        <v>50</v>
      </c>
      <c r="BL9" s="638" t="s">
        <v>51</v>
      </c>
      <c r="BM9" s="638" t="s">
        <v>52</v>
      </c>
    </row>
    <row r="10" spans="1:65" s="8" customFormat="1" ht="47.25">
      <c r="A10" s="658"/>
      <c r="B10" s="659"/>
      <c r="C10" s="659"/>
      <c r="D10" s="659"/>
      <c r="E10" s="658"/>
      <c r="F10" s="638"/>
      <c r="G10" s="657"/>
      <c r="H10" s="643"/>
      <c r="I10" s="643"/>
      <c r="J10" s="643"/>
      <c r="K10" s="643"/>
      <c r="L10" s="657"/>
      <c r="M10" s="664"/>
      <c r="N10" s="52" t="s">
        <v>53</v>
      </c>
      <c r="O10" s="37" t="s">
        <v>54</v>
      </c>
      <c r="P10" s="52" t="s">
        <v>53</v>
      </c>
      <c r="Q10" s="37" t="s">
        <v>54</v>
      </c>
      <c r="R10" s="52" t="s">
        <v>53</v>
      </c>
      <c r="S10" s="37" t="s">
        <v>54</v>
      </c>
      <c r="T10" s="52" t="s">
        <v>53</v>
      </c>
      <c r="U10" s="37" t="s">
        <v>54</v>
      </c>
      <c r="V10" s="34" t="s">
        <v>53</v>
      </c>
      <c r="W10" s="32" t="s">
        <v>55</v>
      </c>
      <c r="X10" s="36" t="s">
        <v>56</v>
      </c>
      <c r="Y10" s="39" t="s">
        <v>54</v>
      </c>
      <c r="Z10" s="671"/>
      <c r="AA10" s="673"/>
      <c r="AB10" s="671"/>
      <c r="AC10" s="675"/>
      <c r="AD10" s="662"/>
      <c r="AE10" s="671"/>
      <c r="AF10" s="677"/>
      <c r="AG10" s="675"/>
      <c r="AH10" s="671"/>
      <c r="AI10" s="675"/>
      <c r="AJ10" s="662"/>
      <c r="AK10" s="671"/>
      <c r="AL10" s="679"/>
      <c r="AM10" s="681"/>
      <c r="AN10" s="671"/>
      <c r="AO10" s="675"/>
      <c r="AP10" s="662"/>
      <c r="AQ10" s="671"/>
      <c r="AR10" s="671"/>
      <c r="AS10" s="675"/>
      <c r="AT10" s="671"/>
      <c r="AU10" s="675"/>
      <c r="AV10" s="662"/>
      <c r="AW10" s="671"/>
      <c r="AX10" s="671"/>
      <c r="AY10" s="675"/>
      <c r="AZ10" s="671"/>
      <c r="BA10" s="675"/>
      <c r="BB10" s="662"/>
      <c r="BC10" s="671"/>
      <c r="BD10" s="682"/>
      <c r="BE10" s="656"/>
      <c r="BF10" s="656"/>
      <c r="BG10" s="656"/>
      <c r="BH10" s="638"/>
      <c r="BI10" s="638"/>
      <c r="BJ10" s="638"/>
      <c r="BK10" s="638"/>
      <c r="BL10" s="638"/>
      <c r="BM10" s="638"/>
    </row>
    <row r="11" spans="1:65" s="14" customFormat="1" ht="255">
      <c r="A11" s="66"/>
      <c r="B11" s="66" t="s">
        <v>57</v>
      </c>
      <c r="C11" s="67"/>
      <c r="D11" s="66" t="s">
        <v>58</v>
      </c>
      <c r="E11" s="66"/>
      <c r="F11" s="68" t="s">
        <v>59</v>
      </c>
      <c r="G11" s="66" t="s">
        <v>60</v>
      </c>
      <c r="H11" s="69">
        <v>43831</v>
      </c>
      <c r="I11" s="69">
        <v>45442</v>
      </c>
      <c r="J11" s="66" t="s">
        <v>61</v>
      </c>
      <c r="K11" s="66" t="s">
        <v>62</v>
      </c>
      <c r="L11" s="66" t="s">
        <v>63</v>
      </c>
      <c r="M11" s="66" t="s">
        <v>64</v>
      </c>
      <c r="N11" s="66">
        <v>1</v>
      </c>
      <c r="O11" s="70">
        <v>14410000</v>
      </c>
      <c r="P11" s="66">
        <v>3</v>
      </c>
      <c r="Q11" s="70">
        <v>67873000</v>
      </c>
      <c r="R11" s="66">
        <v>3</v>
      </c>
      <c r="S11" s="70">
        <v>71266000</v>
      </c>
      <c r="T11" s="66">
        <v>3</v>
      </c>
      <c r="U11" s="70">
        <v>74830000</v>
      </c>
      <c r="V11" s="66">
        <v>3</v>
      </c>
      <c r="W11" s="70">
        <v>78571000</v>
      </c>
      <c r="X11" s="66">
        <v>3</v>
      </c>
      <c r="Y11" s="71">
        <f>O11+Q11+S11+U11+W11</f>
        <v>306950000</v>
      </c>
      <c r="Z11" s="70">
        <v>14410000</v>
      </c>
      <c r="AA11" s="72">
        <v>1</v>
      </c>
      <c r="AB11" s="66">
        <v>1</v>
      </c>
      <c r="AC11" s="72">
        <v>1</v>
      </c>
      <c r="AD11" s="66" t="s">
        <v>65</v>
      </c>
      <c r="AE11" s="66" t="s">
        <v>66</v>
      </c>
      <c r="AF11" s="70">
        <v>67873000</v>
      </c>
      <c r="AG11" s="73">
        <f>AF11/Q11</f>
        <v>1</v>
      </c>
      <c r="AH11" s="66">
        <v>3</v>
      </c>
      <c r="AI11" s="73">
        <v>1</v>
      </c>
      <c r="AJ11" s="66" t="s">
        <v>67</v>
      </c>
      <c r="AK11" s="66" t="s">
        <v>66</v>
      </c>
      <c r="AL11" s="74" t="s">
        <v>1830</v>
      </c>
      <c r="AM11" s="75" t="s">
        <v>1030</v>
      </c>
      <c r="AN11" s="66">
        <v>3</v>
      </c>
      <c r="AO11" s="76">
        <v>1</v>
      </c>
      <c r="AP11" s="77" t="s">
        <v>1831</v>
      </c>
      <c r="AQ11" s="77" t="s">
        <v>66</v>
      </c>
      <c r="AR11" s="78" t="s">
        <v>2082</v>
      </c>
      <c r="AS11" s="79">
        <v>1</v>
      </c>
      <c r="AT11" s="80">
        <v>3</v>
      </c>
      <c r="AU11" s="79">
        <v>1</v>
      </c>
      <c r="AV11" s="80" t="s">
        <v>1831</v>
      </c>
      <c r="AW11" s="80"/>
      <c r="AX11" s="78">
        <v>75643967</v>
      </c>
      <c r="AY11" s="79">
        <v>1</v>
      </c>
      <c r="AZ11" s="80">
        <v>3</v>
      </c>
      <c r="BA11" s="79">
        <v>1</v>
      </c>
      <c r="BB11" s="80" t="s">
        <v>1831</v>
      </c>
      <c r="BC11" s="80"/>
      <c r="BD11" s="80"/>
      <c r="BE11" s="66" t="s">
        <v>68</v>
      </c>
      <c r="BF11" s="66" t="s">
        <v>69</v>
      </c>
      <c r="BG11" s="66" t="s">
        <v>70</v>
      </c>
      <c r="BH11" s="66" t="s">
        <v>71</v>
      </c>
      <c r="BI11" s="81" t="s">
        <v>72</v>
      </c>
      <c r="BJ11" s="66" t="s">
        <v>73</v>
      </c>
      <c r="BK11" s="68" t="s">
        <v>74</v>
      </c>
      <c r="BL11" s="68">
        <v>3166234777</v>
      </c>
      <c r="BM11" s="82" t="s">
        <v>75</v>
      </c>
    </row>
    <row r="12" spans="1:65" s="14" customFormat="1" ht="409.5">
      <c r="A12" s="66"/>
      <c r="B12" s="66" t="s">
        <v>57</v>
      </c>
      <c r="C12" s="66"/>
      <c r="D12" s="66" t="s">
        <v>76</v>
      </c>
      <c r="E12" s="66"/>
      <c r="F12" s="68" t="s">
        <v>59</v>
      </c>
      <c r="G12" s="66" t="s">
        <v>60</v>
      </c>
      <c r="H12" s="69">
        <v>44197</v>
      </c>
      <c r="I12" s="69">
        <v>45442</v>
      </c>
      <c r="J12" s="66" t="s">
        <v>77</v>
      </c>
      <c r="K12" s="66" t="s">
        <v>77</v>
      </c>
      <c r="L12" s="66" t="s">
        <v>78</v>
      </c>
      <c r="M12" s="66" t="s">
        <v>64</v>
      </c>
      <c r="N12" s="66" t="s">
        <v>66</v>
      </c>
      <c r="O12" s="70" t="s">
        <v>66</v>
      </c>
      <c r="P12" s="83">
        <v>1</v>
      </c>
      <c r="Q12" s="84">
        <v>26852000</v>
      </c>
      <c r="R12" s="83">
        <v>1</v>
      </c>
      <c r="S12" s="84">
        <v>28194000</v>
      </c>
      <c r="T12" s="83">
        <v>1</v>
      </c>
      <c r="U12" s="84">
        <v>29604000</v>
      </c>
      <c r="V12" s="83">
        <v>1</v>
      </c>
      <c r="W12" s="84">
        <v>31084000</v>
      </c>
      <c r="X12" s="66">
        <v>1</v>
      </c>
      <c r="Y12" s="84">
        <v>115734000</v>
      </c>
      <c r="Z12" s="66" t="s">
        <v>66</v>
      </c>
      <c r="AA12" s="66" t="s">
        <v>66</v>
      </c>
      <c r="AB12" s="66" t="s">
        <v>66</v>
      </c>
      <c r="AC12" s="66" t="s">
        <v>66</v>
      </c>
      <c r="AD12" s="66" t="s">
        <v>66</v>
      </c>
      <c r="AE12" s="66" t="s">
        <v>66</v>
      </c>
      <c r="AF12" s="70" t="s">
        <v>79</v>
      </c>
      <c r="AG12" s="70" t="s">
        <v>79</v>
      </c>
      <c r="AH12" s="70" t="s">
        <v>79</v>
      </c>
      <c r="AI12" s="70" t="s">
        <v>79</v>
      </c>
      <c r="AJ12" s="66" t="s">
        <v>80</v>
      </c>
      <c r="AK12" s="66" t="s">
        <v>66</v>
      </c>
      <c r="AL12" s="85" t="s">
        <v>1832</v>
      </c>
      <c r="AM12" s="75">
        <v>0.35</v>
      </c>
      <c r="AN12" s="86" t="s">
        <v>1830</v>
      </c>
      <c r="AO12" s="87" t="s">
        <v>1030</v>
      </c>
      <c r="AP12" s="88" t="s">
        <v>1833</v>
      </c>
      <c r="AQ12" s="77" t="s">
        <v>66</v>
      </c>
      <c r="AR12" s="78" t="s">
        <v>2083</v>
      </c>
      <c r="AS12" s="79">
        <v>0.78</v>
      </c>
      <c r="AT12" s="80">
        <v>0</v>
      </c>
      <c r="AU12" s="79">
        <v>0</v>
      </c>
      <c r="AV12" s="80" t="s">
        <v>2084</v>
      </c>
      <c r="AW12" s="80" t="s">
        <v>2085</v>
      </c>
      <c r="AX12" s="78">
        <v>34524000</v>
      </c>
      <c r="AY12" s="79" t="s">
        <v>2086</v>
      </c>
      <c r="AZ12" s="80">
        <v>1</v>
      </c>
      <c r="BA12" s="79" t="s">
        <v>2086</v>
      </c>
      <c r="BB12" s="80" t="s">
        <v>2087</v>
      </c>
      <c r="BC12" s="80"/>
      <c r="BD12" s="80"/>
      <c r="BE12" s="66" t="s">
        <v>68</v>
      </c>
      <c r="BF12" s="66" t="s">
        <v>69</v>
      </c>
      <c r="BG12" s="66" t="s">
        <v>70</v>
      </c>
      <c r="BH12" s="66" t="s">
        <v>71</v>
      </c>
      <c r="BI12" s="81" t="s">
        <v>72</v>
      </c>
      <c r="BJ12" s="66" t="s">
        <v>73</v>
      </c>
      <c r="BK12" s="68" t="s">
        <v>74</v>
      </c>
      <c r="BL12" s="68">
        <v>3166234777</v>
      </c>
      <c r="BM12" s="82" t="s">
        <v>75</v>
      </c>
    </row>
    <row r="13" spans="1:65" s="14" customFormat="1" ht="409.5">
      <c r="A13" s="66"/>
      <c r="B13" s="66" t="s">
        <v>81</v>
      </c>
      <c r="C13" s="66"/>
      <c r="D13" s="66" t="s">
        <v>82</v>
      </c>
      <c r="E13" s="66"/>
      <c r="F13" s="68" t="s">
        <v>59</v>
      </c>
      <c r="G13" s="66" t="s">
        <v>60</v>
      </c>
      <c r="H13" s="69">
        <v>44197</v>
      </c>
      <c r="I13" s="69">
        <v>45442</v>
      </c>
      <c r="J13" s="66" t="s">
        <v>83</v>
      </c>
      <c r="K13" s="66" t="s">
        <v>84</v>
      </c>
      <c r="L13" s="89" t="s">
        <v>85</v>
      </c>
      <c r="M13" s="66" t="s">
        <v>64</v>
      </c>
      <c r="N13" s="66">
        <v>1</v>
      </c>
      <c r="O13" s="70">
        <v>14410000</v>
      </c>
      <c r="P13" s="72">
        <v>0.25</v>
      </c>
      <c r="Q13" s="70">
        <v>67873000</v>
      </c>
      <c r="R13" s="72">
        <v>0.25</v>
      </c>
      <c r="S13" s="70">
        <v>71266000</v>
      </c>
      <c r="T13" s="72">
        <v>0.25</v>
      </c>
      <c r="U13" s="70">
        <v>74830000</v>
      </c>
      <c r="V13" s="72">
        <v>0.25</v>
      </c>
      <c r="W13" s="70">
        <v>78571000</v>
      </c>
      <c r="X13" s="72">
        <v>1</v>
      </c>
      <c r="Y13" s="71">
        <f>O13+Q13+S13+U13+W13</f>
        <v>306950000</v>
      </c>
      <c r="Z13" s="66" t="s">
        <v>66</v>
      </c>
      <c r="AA13" s="66" t="s">
        <v>66</v>
      </c>
      <c r="AB13" s="66" t="s">
        <v>66</v>
      </c>
      <c r="AC13" s="66" t="s">
        <v>66</v>
      </c>
      <c r="AD13" s="66" t="s">
        <v>66</v>
      </c>
      <c r="AE13" s="66" t="s">
        <v>66</v>
      </c>
      <c r="AF13" s="70" t="s">
        <v>79</v>
      </c>
      <c r="AG13" s="70" t="s">
        <v>79</v>
      </c>
      <c r="AH13" s="70" t="s">
        <v>79</v>
      </c>
      <c r="AI13" s="70" t="s">
        <v>79</v>
      </c>
      <c r="AJ13" s="66" t="s">
        <v>86</v>
      </c>
      <c r="AK13" s="66" t="s">
        <v>66</v>
      </c>
      <c r="AL13" s="85" t="s">
        <v>1834</v>
      </c>
      <c r="AM13" s="75">
        <v>0.32</v>
      </c>
      <c r="AN13" s="67" t="s">
        <v>1830</v>
      </c>
      <c r="AO13" s="76" t="s">
        <v>1030</v>
      </c>
      <c r="AP13" s="77" t="s">
        <v>1835</v>
      </c>
      <c r="AQ13" s="77" t="s">
        <v>66</v>
      </c>
      <c r="AR13" s="78" t="s">
        <v>2088</v>
      </c>
      <c r="AS13" s="79">
        <v>0.67</v>
      </c>
      <c r="AT13" s="80">
        <v>0</v>
      </c>
      <c r="AU13" s="79">
        <v>0</v>
      </c>
      <c r="AV13" s="80" t="s">
        <v>2089</v>
      </c>
      <c r="AW13" s="80" t="s">
        <v>2090</v>
      </c>
      <c r="AX13" s="78">
        <v>75643967</v>
      </c>
      <c r="AY13" s="79">
        <v>1</v>
      </c>
      <c r="AZ13" s="80">
        <v>1</v>
      </c>
      <c r="BA13" s="79">
        <v>1</v>
      </c>
      <c r="BB13" s="80" t="s">
        <v>2091</v>
      </c>
      <c r="BC13" s="80"/>
      <c r="BD13" s="80"/>
      <c r="BE13" s="66" t="s">
        <v>68</v>
      </c>
      <c r="BF13" s="66" t="s">
        <v>69</v>
      </c>
      <c r="BG13" s="66" t="s">
        <v>70</v>
      </c>
      <c r="BH13" s="66" t="s">
        <v>71</v>
      </c>
      <c r="BI13" s="81" t="s">
        <v>72</v>
      </c>
      <c r="BJ13" s="66" t="s">
        <v>73</v>
      </c>
      <c r="BK13" s="68" t="s">
        <v>74</v>
      </c>
      <c r="BL13" s="68">
        <v>3166234777</v>
      </c>
      <c r="BM13" s="82" t="s">
        <v>75</v>
      </c>
    </row>
    <row r="14" spans="1:65" s="14" customFormat="1" ht="409.5">
      <c r="A14" s="66"/>
      <c r="B14" s="66" t="s">
        <v>87</v>
      </c>
      <c r="C14" s="66"/>
      <c r="D14" s="66" t="s">
        <v>88</v>
      </c>
      <c r="E14" s="66"/>
      <c r="F14" s="68" t="s">
        <v>59</v>
      </c>
      <c r="G14" s="66" t="s">
        <v>60</v>
      </c>
      <c r="H14" s="69">
        <v>44562</v>
      </c>
      <c r="I14" s="69">
        <v>44926</v>
      </c>
      <c r="J14" s="66" t="s">
        <v>89</v>
      </c>
      <c r="K14" s="66" t="s">
        <v>90</v>
      </c>
      <c r="L14" s="66" t="s">
        <v>78</v>
      </c>
      <c r="M14" s="66" t="s">
        <v>64</v>
      </c>
      <c r="N14" s="66" t="s">
        <v>78</v>
      </c>
      <c r="O14" s="66" t="s">
        <v>78</v>
      </c>
      <c r="P14" s="66"/>
      <c r="Q14" s="66"/>
      <c r="R14" s="66">
        <v>1</v>
      </c>
      <c r="S14" s="90">
        <v>30985000</v>
      </c>
      <c r="T14" s="66" t="s">
        <v>78</v>
      </c>
      <c r="U14" s="66" t="s">
        <v>78</v>
      </c>
      <c r="V14" s="66" t="s">
        <v>78</v>
      </c>
      <c r="W14" s="66" t="s">
        <v>78</v>
      </c>
      <c r="X14" s="66">
        <v>1</v>
      </c>
      <c r="Y14" s="90">
        <v>30985000</v>
      </c>
      <c r="Z14" s="66" t="s">
        <v>66</v>
      </c>
      <c r="AA14" s="66" t="s">
        <v>66</v>
      </c>
      <c r="AB14" s="66" t="s">
        <v>66</v>
      </c>
      <c r="AC14" s="66" t="s">
        <v>66</v>
      </c>
      <c r="AD14" s="66" t="s">
        <v>66</v>
      </c>
      <c r="AE14" s="66" t="s">
        <v>66</v>
      </c>
      <c r="AF14" s="70" t="s">
        <v>79</v>
      </c>
      <c r="AG14" s="70" t="s">
        <v>79</v>
      </c>
      <c r="AH14" s="70" t="s">
        <v>79</v>
      </c>
      <c r="AI14" s="70" t="s">
        <v>79</v>
      </c>
      <c r="AJ14" s="70" t="s">
        <v>91</v>
      </c>
      <c r="AK14" s="70" t="s">
        <v>66</v>
      </c>
      <c r="AL14" s="74" t="s">
        <v>1830</v>
      </c>
      <c r="AM14" s="75" t="s">
        <v>1830</v>
      </c>
      <c r="AN14" s="67" t="s">
        <v>1830</v>
      </c>
      <c r="AO14" s="76" t="s">
        <v>1830</v>
      </c>
      <c r="AP14" s="88" t="s">
        <v>1836</v>
      </c>
      <c r="AQ14" s="77" t="s">
        <v>66</v>
      </c>
      <c r="AR14" s="78" t="s">
        <v>1830</v>
      </c>
      <c r="AS14" s="79">
        <v>0</v>
      </c>
      <c r="AT14" s="91" t="s">
        <v>1830</v>
      </c>
      <c r="AU14" s="79">
        <v>0</v>
      </c>
      <c r="AV14" s="91" t="s">
        <v>1836</v>
      </c>
      <c r="AW14" s="80"/>
      <c r="AX14" s="78">
        <v>0</v>
      </c>
      <c r="AY14" s="79">
        <v>0</v>
      </c>
      <c r="AZ14" s="80">
        <v>0</v>
      </c>
      <c r="BA14" s="79">
        <v>0</v>
      </c>
      <c r="BB14" s="80" t="s">
        <v>2092</v>
      </c>
      <c r="BC14" s="80"/>
      <c r="BD14" s="80"/>
      <c r="BE14" s="66" t="s">
        <v>68</v>
      </c>
      <c r="BF14" s="66" t="s">
        <v>69</v>
      </c>
      <c r="BG14" s="66" t="s">
        <v>70</v>
      </c>
      <c r="BH14" s="66" t="s">
        <v>71</v>
      </c>
      <c r="BI14" s="81" t="s">
        <v>72</v>
      </c>
      <c r="BJ14" s="66" t="s">
        <v>73</v>
      </c>
      <c r="BK14" s="68" t="s">
        <v>74</v>
      </c>
      <c r="BL14" s="68">
        <v>3166234777</v>
      </c>
      <c r="BM14" s="82" t="s">
        <v>75</v>
      </c>
    </row>
    <row r="15" spans="1:65" s="14" customFormat="1" ht="409.5">
      <c r="A15" s="66"/>
      <c r="B15" s="66" t="s">
        <v>92</v>
      </c>
      <c r="C15" s="66"/>
      <c r="D15" s="66" t="s">
        <v>93</v>
      </c>
      <c r="E15" s="66"/>
      <c r="F15" s="68" t="s">
        <v>59</v>
      </c>
      <c r="G15" s="66" t="s">
        <v>60</v>
      </c>
      <c r="H15" s="69">
        <v>44197</v>
      </c>
      <c r="I15" s="69">
        <v>45442</v>
      </c>
      <c r="J15" s="66" t="s">
        <v>94</v>
      </c>
      <c r="K15" s="66" t="s">
        <v>94</v>
      </c>
      <c r="L15" s="66" t="s">
        <v>78</v>
      </c>
      <c r="M15" s="66" t="s">
        <v>64</v>
      </c>
      <c r="N15" s="66" t="s">
        <v>78</v>
      </c>
      <c r="O15" s="66" t="s">
        <v>78</v>
      </c>
      <c r="P15" s="66">
        <v>1</v>
      </c>
      <c r="Q15" s="90">
        <v>77400</v>
      </c>
      <c r="R15" s="66">
        <v>1</v>
      </c>
      <c r="S15" s="90">
        <v>77400</v>
      </c>
      <c r="T15" s="66">
        <v>1</v>
      </c>
      <c r="U15" s="90">
        <v>77400</v>
      </c>
      <c r="V15" s="66">
        <v>1</v>
      </c>
      <c r="W15" s="90">
        <v>77400</v>
      </c>
      <c r="X15" s="66">
        <v>1</v>
      </c>
      <c r="Y15" s="90">
        <v>77400</v>
      </c>
      <c r="Z15" s="66" t="s">
        <v>66</v>
      </c>
      <c r="AA15" s="66" t="s">
        <v>66</v>
      </c>
      <c r="AB15" s="66" t="s">
        <v>66</v>
      </c>
      <c r="AC15" s="66" t="s">
        <v>66</v>
      </c>
      <c r="AD15" s="66" t="s">
        <v>66</v>
      </c>
      <c r="AE15" s="66" t="s">
        <v>66</v>
      </c>
      <c r="AF15" s="70" t="s">
        <v>79</v>
      </c>
      <c r="AG15" s="70" t="s">
        <v>79</v>
      </c>
      <c r="AH15" s="70" t="s">
        <v>79</v>
      </c>
      <c r="AI15" s="70" t="s">
        <v>79</v>
      </c>
      <c r="AJ15" s="66" t="s">
        <v>95</v>
      </c>
      <c r="AK15" s="66" t="s">
        <v>66</v>
      </c>
      <c r="AL15" s="74" t="s">
        <v>1830</v>
      </c>
      <c r="AM15" s="75" t="s">
        <v>1830</v>
      </c>
      <c r="AN15" s="67" t="s">
        <v>1830</v>
      </c>
      <c r="AO15" s="76" t="s">
        <v>1830</v>
      </c>
      <c r="AP15" s="88" t="s">
        <v>1837</v>
      </c>
      <c r="AQ15" s="77" t="s">
        <v>66</v>
      </c>
      <c r="AR15" s="78" t="s">
        <v>1830</v>
      </c>
      <c r="AS15" s="79">
        <v>0</v>
      </c>
      <c r="AT15" s="91" t="s">
        <v>1830</v>
      </c>
      <c r="AU15" s="79">
        <v>0</v>
      </c>
      <c r="AV15" s="80" t="s">
        <v>2093</v>
      </c>
      <c r="AW15" s="80" t="s">
        <v>2094</v>
      </c>
      <c r="AX15" s="78">
        <v>0</v>
      </c>
      <c r="AY15" s="79">
        <v>0</v>
      </c>
      <c r="AZ15" s="80">
        <v>1</v>
      </c>
      <c r="BA15" s="79">
        <v>1</v>
      </c>
      <c r="BB15" s="80" t="s">
        <v>2095</v>
      </c>
      <c r="BC15" s="80"/>
      <c r="BD15" s="80"/>
      <c r="BE15" s="66" t="s">
        <v>68</v>
      </c>
      <c r="BF15" s="66" t="s">
        <v>69</v>
      </c>
      <c r="BG15" s="66" t="s">
        <v>70</v>
      </c>
      <c r="BH15" s="66" t="s">
        <v>71</v>
      </c>
      <c r="BI15" s="81" t="s">
        <v>72</v>
      </c>
      <c r="BJ15" s="66" t="s">
        <v>73</v>
      </c>
      <c r="BK15" s="68" t="s">
        <v>74</v>
      </c>
      <c r="BL15" s="68">
        <v>3166234777</v>
      </c>
      <c r="BM15" s="82" t="s">
        <v>75</v>
      </c>
    </row>
    <row r="16" spans="1:65" s="14" customFormat="1" ht="409.5">
      <c r="A16" s="66"/>
      <c r="B16" s="66" t="s">
        <v>96</v>
      </c>
      <c r="C16" s="66"/>
      <c r="D16" s="66" t="s">
        <v>97</v>
      </c>
      <c r="E16" s="66"/>
      <c r="F16" s="68" t="s">
        <v>59</v>
      </c>
      <c r="G16" s="66" t="s">
        <v>60</v>
      </c>
      <c r="H16" s="69">
        <v>44197</v>
      </c>
      <c r="I16" s="69">
        <v>45442</v>
      </c>
      <c r="J16" s="66" t="s">
        <v>98</v>
      </c>
      <c r="K16" s="66" t="s">
        <v>99</v>
      </c>
      <c r="L16" s="66" t="s">
        <v>78</v>
      </c>
      <c r="M16" s="66" t="s">
        <v>64</v>
      </c>
      <c r="N16" s="66" t="s">
        <v>78</v>
      </c>
      <c r="O16" s="66" t="s">
        <v>78</v>
      </c>
      <c r="P16" s="72">
        <v>0.25</v>
      </c>
      <c r="Q16" s="70">
        <v>67873000</v>
      </c>
      <c r="R16" s="72">
        <v>0.25</v>
      </c>
      <c r="S16" s="70">
        <v>71266000</v>
      </c>
      <c r="T16" s="72">
        <v>0.25</v>
      </c>
      <c r="U16" s="70">
        <v>74830000</v>
      </c>
      <c r="V16" s="72">
        <v>0.25</v>
      </c>
      <c r="W16" s="70">
        <v>78571000</v>
      </c>
      <c r="X16" s="72">
        <v>1</v>
      </c>
      <c r="Y16" s="71">
        <v>306950000</v>
      </c>
      <c r="Z16" s="66" t="s">
        <v>66</v>
      </c>
      <c r="AA16" s="66" t="s">
        <v>66</v>
      </c>
      <c r="AB16" s="66" t="s">
        <v>66</v>
      </c>
      <c r="AC16" s="66" t="s">
        <v>66</v>
      </c>
      <c r="AD16" s="66" t="s">
        <v>66</v>
      </c>
      <c r="AE16" s="66" t="s">
        <v>66</v>
      </c>
      <c r="AF16" s="70" t="s">
        <v>79</v>
      </c>
      <c r="AG16" s="70" t="s">
        <v>79</v>
      </c>
      <c r="AH16" s="70" t="s">
        <v>79</v>
      </c>
      <c r="AI16" s="70" t="s">
        <v>79</v>
      </c>
      <c r="AJ16" s="66" t="s">
        <v>100</v>
      </c>
      <c r="AK16" s="66" t="s">
        <v>66</v>
      </c>
      <c r="AL16" s="85" t="s">
        <v>1834</v>
      </c>
      <c r="AM16" s="75">
        <v>0.32</v>
      </c>
      <c r="AN16" s="67" t="s">
        <v>1830</v>
      </c>
      <c r="AO16" s="76" t="s">
        <v>1030</v>
      </c>
      <c r="AP16" s="88" t="s">
        <v>1838</v>
      </c>
      <c r="AQ16" s="77" t="s">
        <v>66</v>
      </c>
      <c r="AR16" s="78" t="s">
        <v>2088</v>
      </c>
      <c r="AS16" s="79">
        <v>0.67</v>
      </c>
      <c r="AT16" s="80">
        <v>0</v>
      </c>
      <c r="AU16" s="79">
        <v>0</v>
      </c>
      <c r="AV16" s="80" t="s">
        <v>2096</v>
      </c>
      <c r="AW16" s="80" t="s">
        <v>639</v>
      </c>
      <c r="AX16" s="92">
        <v>13396000</v>
      </c>
      <c r="AY16" s="79">
        <v>1</v>
      </c>
      <c r="AZ16" s="80">
        <v>1</v>
      </c>
      <c r="BA16" s="79">
        <v>1</v>
      </c>
      <c r="BB16" s="80" t="s">
        <v>2097</v>
      </c>
      <c r="BC16" s="80"/>
      <c r="BD16" s="79">
        <v>1</v>
      </c>
      <c r="BE16" s="66" t="s">
        <v>68</v>
      </c>
      <c r="BF16" s="66" t="s">
        <v>69</v>
      </c>
      <c r="BG16" s="66" t="s">
        <v>70</v>
      </c>
      <c r="BH16" s="66" t="s">
        <v>71</v>
      </c>
      <c r="BI16" s="81" t="s">
        <v>72</v>
      </c>
      <c r="BJ16" s="66" t="s">
        <v>73</v>
      </c>
      <c r="BK16" s="68" t="s">
        <v>74</v>
      </c>
      <c r="BL16" s="68">
        <v>3166234777</v>
      </c>
      <c r="BM16" s="82" t="s">
        <v>75</v>
      </c>
    </row>
    <row r="17" spans="1:65" s="14" customFormat="1" ht="409.5">
      <c r="A17" s="66"/>
      <c r="B17" s="66" t="s">
        <v>87</v>
      </c>
      <c r="C17" s="66"/>
      <c r="D17" s="66" t="s">
        <v>101</v>
      </c>
      <c r="E17" s="66"/>
      <c r="F17" s="68" t="s">
        <v>59</v>
      </c>
      <c r="G17" s="66" t="s">
        <v>60</v>
      </c>
      <c r="H17" s="69">
        <v>44197</v>
      </c>
      <c r="I17" s="69">
        <v>45442</v>
      </c>
      <c r="J17" s="66" t="s">
        <v>102</v>
      </c>
      <c r="K17" s="66" t="s">
        <v>103</v>
      </c>
      <c r="L17" s="66" t="s">
        <v>78</v>
      </c>
      <c r="M17" s="66" t="s">
        <v>64</v>
      </c>
      <c r="N17" s="66" t="s">
        <v>78</v>
      </c>
      <c r="O17" s="66" t="s">
        <v>78</v>
      </c>
      <c r="P17" s="72">
        <v>0.25</v>
      </c>
      <c r="Q17" s="70">
        <v>67873000</v>
      </c>
      <c r="R17" s="72">
        <v>0.25</v>
      </c>
      <c r="S17" s="70">
        <v>71266000</v>
      </c>
      <c r="T17" s="72">
        <v>0.25</v>
      </c>
      <c r="U17" s="70">
        <v>74830000</v>
      </c>
      <c r="V17" s="72">
        <v>0.25</v>
      </c>
      <c r="W17" s="70">
        <v>78571000</v>
      </c>
      <c r="X17" s="72">
        <v>1</v>
      </c>
      <c r="Y17" s="71">
        <v>306950000</v>
      </c>
      <c r="Z17" s="66" t="s">
        <v>66</v>
      </c>
      <c r="AA17" s="66" t="s">
        <v>66</v>
      </c>
      <c r="AB17" s="66" t="s">
        <v>66</v>
      </c>
      <c r="AC17" s="66" t="s">
        <v>66</v>
      </c>
      <c r="AD17" s="66" t="s">
        <v>66</v>
      </c>
      <c r="AE17" s="66" t="s">
        <v>66</v>
      </c>
      <c r="AF17" s="70" t="s">
        <v>79</v>
      </c>
      <c r="AG17" s="70" t="s">
        <v>79</v>
      </c>
      <c r="AH17" s="70" t="s">
        <v>79</v>
      </c>
      <c r="AI17" s="70" t="s">
        <v>79</v>
      </c>
      <c r="AJ17" s="66" t="s">
        <v>104</v>
      </c>
      <c r="AK17" s="66" t="s">
        <v>66</v>
      </c>
      <c r="AL17" s="74" t="s">
        <v>1830</v>
      </c>
      <c r="AM17" s="75" t="s">
        <v>1830</v>
      </c>
      <c r="AN17" s="67" t="s">
        <v>1830</v>
      </c>
      <c r="AO17" s="76" t="s">
        <v>1030</v>
      </c>
      <c r="AP17" s="77" t="s">
        <v>1839</v>
      </c>
      <c r="AQ17" s="77" t="s">
        <v>1840</v>
      </c>
      <c r="AR17" s="78" t="s">
        <v>1830</v>
      </c>
      <c r="AS17" s="79">
        <v>0</v>
      </c>
      <c r="AT17" s="91" t="s">
        <v>1830</v>
      </c>
      <c r="AU17" s="79" t="s">
        <v>1030</v>
      </c>
      <c r="AV17" s="80" t="s">
        <v>2098</v>
      </c>
      <c r="AW17" s="80" t="s">
        <v>2099</v>
      </c>
      <c r="AX17" s="92">
        <v>13396000</v>
      </c>
      <c r="AY17" s="79">
        <v>1</v>
      </c>
      <c r="AZ17" s="80">
        <v>1</v>
      </c>
      <c r="BA17" s="79">
        <v>1</v>
      </c>
      <c r="BB17" s="80" t="s">
        <v>2100</v>
      </c>
      <c r="BC17" s="80"/>
      <c r="BD17" s="80"/>
      <c r="BE17" s="66" t="s">
        <v>68</v>
      </c>
      <c r="BF17" s="66" t="s">
        <v>69</v>
      </c>
      <c r="BG17" s="66" t="s">
        <v>70</v>
      </c>
      <c r="BH17" s="66" t="s">
        <v>71</v>
      </c>
      <c r="BI17" s="81" t="s">
        <v>72</v>
      </c>
      <c r="BJ17" s="66" t="s">
        <v>73</v>
      </c>
      <c r="BK17" s="68" t="s">
        <v>74</v>
      </c>
      <c r="BL17" s="68">
        <v>3166234777</v>
      </c>
      <c r="BM17" s="82" t="s">
        <v>75</v>
      </c>
    </row>
    <row r="18" spans="1:65" s="14" customFormat="1" ht="409.5">
      <c r="A18" s="93"/>
      <c r="B18" s="93" t="s">
        <v>57</v>
      </c>
      <c r="C18" s="93"/>
      <c r="D18" s="93" t="s">
        <v>105</v>
      </c>
      <c r="E18" s="93"/>
      <c r="F18" s="94" t="s">
        <v>106</v>
      </c>
      <c r="G18" s="93" t="s">
        <v>107</v>
      </c>
      <c r="H18" s="95">
        <v>44197</v>
      </c>
      <c r="I18" s="95">
        <v>45442</v>
      </c>
      <c r="J18" s="93" t="s">
        <v>108</v>
      </c>
      <c r="K18" s="93" t="s">
        <v>109</v>
      </c>
      <c r="L18" s="93" t="s">
        <v>78</v>
      </c>
      <c r="M18" s="93" t="s">
        <v>64</v>
      </c>
      <c r="N18" s="93" t="s">
        <v>78</v>
      </c>
      <c r="O18" s="93" t="s">
        <v>78</v>
      </c>
      <c r="P18" s="96">
        <v>0</v>
      </c>
      <c r="Q18" s="93"/>
      <c r="R18" s="96" t="s">
        <v>110</v>
      </c>
      <c r="S18" s="97" t="s">
        <v>111</v>
      </c>
      <c r="T18" s="96" t="s">
        <v>110</v>
      </c>
      <c r="U18" s="93" t="s">
        <v>111</v>
      </c>
      <c r="V18" s="96" t="s">
        <v>110</v>
      </c>
      <c r="W18" s="93" t="s">
        <v>111</v>
      </c>
      <c r="X18" s="96" t="s">
        <v>110</v>
      </c>
      <c r="Y18" s="97" t="s">
        <v>111</v>
      </c>
      <c r="Z18" s="93" t="s">
        <v>66</v>
      </c>
      <c r="AA18" s="93" t="s">
        <v>66</v>
      </c>
      <c r="AB18" s="93" t="s">
        <v>66</v>
      </c>
      <c r="AC18" s="93" t="s">
        <v>66</v>
      </c>
      <c r="AD18" s="93" t="s">
        <v>66</v>
      </c>
      <c r="AE18" s="93" t="s">
        <v>66</v>
      </c>
      <c r="AF18" s="98" t="s">
        <v>79</v>
      </c>
      <c r="AG18" s="98" t="s">
        <v>79</v>
      </c>
      <c r="AH18" s="98" t="s">
        <v>79</v>
      </c>
      <c r="AI18" s="98" t="s">
        <v>79</v>
      </c>
      <c r="AJ18" s="93" t="s">
        <v>112</v>
      </c>
      <c r="AK18" s="93" t="s">
        <v>66</v>
      </c>
      <c r="AL18" s="99">
        <v>0</v>
      </c>
      <c r="AM18" s="100">
        <v>0</v>
      </c>
      <c r="AN18" s="101">
        <v>0</v>
      </c>
      <c r="AO18" s="100">
        <v>0</v>
      </c>
      <c r="AP18" s="77" t="s">
        <v>1841</v>
      </c>
      <c r="AQ18" s="102" t="s">
        <v>1842</v>
      </c>
      <c r="AR18" s="78"/>
      <c r="AS18" s="79"/>
      <c r="AT18" s="80">
        <v>2</v>
      </c>
      <c r="AU18" s="79">
        <v>1</v>
      </c>
      <c r="AV18" s="80" t="s">
        <v>2101</v>
      </c>
      <c r="AW18" s="80" t="s">
        <v>2102</v>
      </c>
      <c r="AX18" s="78"/>
      <c r="AY18" s="79"/>
      <c r="AZ18" s="80"/>
      <c r="BA18" s="79">
        <v>0</v>
      </c>
      <c r="BB18" s="80"/>
      <c r="BC18" s="80"/>
      <c r="BD18" s="80"/>
      <c r="BE18" s="93" t="s">
        <v>113</v>
      </c>
      <c r="BF18" s="93" t="s">
        <v>114</v>
      </c>
      <c r="BG18" s="93" t="s">
        <v>115</v>
      </c>
      <c r="BH18" s="93" t="s">
        <v>71</v>
      </c>
      <c r="BI18" s="103" t="s">
        <v>72</v>
      </c>
      <c r="BJ18" s="93" t="s">
        <v>116</v>
      </c>
      <c r="BK18" s="94" t="s">
        <v>117</v>
      </c>
      <c r="BL18" s="94" t="s">
        <v>118</v>
      </c>
      <c r="BM18" s="104" t="s">
        <v>119</v>
      </c>
    </row>
    <row r="19" spans="1:65" s="14" customFormat="1" ht="267.75">
      <c r="A19" s="66"/>
      <c r="B19" s="66" t="s">
        <v>57</v>
      </c>
      <c r="C19" s="66"/>
      <c r="D19" s="105" t="s">
        <v>120</v>
      </c>
      <c r="E19" s="66"/>
      <c r="F19" s="68" t="s">
        <v>121</v>
      </c>
      <c r="G19" s="66" t="s">
        <v>107</v>
      </c>
      <c r="H19" s="66">
        <v>2022</v>
      </c>
      <c r="I19" s="66">
        <v>2022</v>
      </c>
      <c r="J19" s="93" t="s">
        <v>122</v>
      </c>
      <c r="K19" s="66" t="s">
        <v>123</v>
      </c>
      <c r="L19" s="66" t="s">
        <v>124</v>
      </c>
      <c r="M19" s="66" t="s">
        <v>64</v>
      </c>
      <c r="N19" s="66"/>
      <c r="O19" s="70" t="s">
        <v>78</v>
      </c>
      <c r="P19" s="66"/>
      <c r="Q19" s="70"/>
      <c r="R19" s="66">
        <v>1</v>
      </c>
      <c r="S19" s="106">
        <v>71000000</v>
      </c>
      <c r="T19" s="66"/>
      <c r="U19" s="70" t="s">
        <v>78</v>
      </c>
      <c r="V19" s="66"/>
      <c r="W19" s="70" t="s">
        <v>78</v>
      </c>
      <c r="X19" s="66">
        <v>1</v>
      </c>
      <c r="Y19" s="71">
        <f>S19</f>
        <v>71000000</v>
      </c>
      <c r="Z19" s="70" t="s">
        <v>78</v>
      </c>
      <c r="AA19" s="70" t="s">
        <v>78</v>
      </c>
      <c r="AB19" s="70" t="s">
        <v>78</v>
      </c>
      <c r="AC19" s="70" t="s">
        <v>78</v>
      </c>
      <c r="AD19" s="70" t="s">
        <v>78</v>
      </c>
      <c r="AE19" s="70" t="s">
        <v>78</v>
      </c>
      <c r="AF19" s="70" t="s">
        <v>78</v>
      </c>
      <c r="AG19" s="70" t="s">
        <v>78</v>
      </c>
      <c r="AH19" s="70" t="s">
        <v>78</v>
      </c>
      <c r="AI19" s="70" t="s">
        <v>78</v>
      </c>
      <c r="AJ19" s="70" t="s">
        <v>78</v>
      </c>
      <c r="AK19" s="70" t="s">
        <v>78</v>
      </c>
      <c r="AL19" s="85" t="s">
        <v>78</v>
      </c>
      <c r="AM19" s="107" t="s">
        <v>78</v>
      </c>
      <c r="AN19" s="85" t="s">
        <v>78</v>
      </c>
      <c r="AO19" s="107" t="s">
        <v>78</v>
      </c>
      <c r="AP19" s="108" t="s">
        <v>78</v>
      </c>
      <c r="AQ19" s="108" t="s">
        <v>66</v>
      </c>
      <c r="AR19" s="78"/>
      <c r="AS19" s="79"/>
      <c r="AT19" s="109"/>
      <c r="AU19" s="79"/>
      <c r="AV19" s="110" t="s">
        <v>2103</v>
      </c>
      <c r="AW19" s="109"/>
      <c r="AX19" s="78" t="s">
        <v>1466</v>
      </c>
      <c r="AY19" s="79" t="s">
        <v>1466</v>
      </c>
      <c r="AZ19" s="80" t="s">
        <v>1466</v>
      </c>
      <c r="BA19" s="79" t="s">
        <v>1466</v>
      </c>
      <c r="BB19" s="80" t="s">
        <v>2104</v>
      </c>
      <c r="BC19" s="80" t="s">
        <v>2105</v>
      </c>
      <c r="BD19" s="80" t="s">
        <v>2105</v>
      </c>
      <c r="BE19" s="66" t="s">
        <v>125</v>
      </c>
      <c r="BF19" s="66" t="s">
        <v>126</v>
      </c>
      <c r="BG19" s="66" t="s">
        <v>127</v>
      </c>
      <c r="BH19" s="66" t="s">
        <v>71</v>
      </c>
      <c r="BI19" s="66" t="s">
        <v>128</v>
      </c>
      <c r="BJ19" s="66" t="s">
        <v>129</v>
      </c>
      <c r="BK19" s="111" t="s">
        <v>130</v>
      </c>
      <c r="BL19" s="66" t="s">
        <v>131</v>
      </c>
      <c r="BM19" s="112" t="s">
        <v>132</v>
      </c>
    </row>
    <row r="20" spans="1:65" s="14" customFormat="1" ht="409.5">
      <c r="A20" s="66"/>
      <c r="B20" s="66" t="s">
        <v>57</v>
      </c>
      <c r="C20" s="66"/>
      <c r="D20" s="105" t="s">
        <v>133</v>
      </c>
      <c r="E20" s="66"/>
      <c r="F20" s="68" t="s">
        <v>121</v>
      </c>
      <c r="G20" s="66" t="s">
        <v>107</v>
      </c>
      <c r="H20" s="69">
        <v>44197</v>
      </c>
      <c r="I20" s="69">
        <v>45442</v>
      </c>
      <c r="J20" s="66" t="s">
        <v>134</v>
      </c>
      <c r="K20" s="66" t="s">
        <v>84</v>
      </c>
      <c r="L20" s="66" t="s">
        <v>124</v>
      </c>
      <c r="M20" s="66" t="s">
        <v>135</v>
      </c>
      <c r="N20" s="66" t="s">
        <v>136</v>
      </c>
      <c r="O20" s="66" t="s">
        <v>78</v>
      </c>
      <c r="P20" s="72">
        <v>0.25</v>
      </c>
      <c r="Q20" s="66">
        <v>0</v>
      </c>
      <c r="R20" s="72">
        <v>0.3</v>
      </c>
      <c r="S20" s="66">
        <v>0</v>
      </c>
      <c r="T20" s="72">
        <v>0.3</v>
      </c>
      <c r="U20" s="66">
        <v>0</v>
      </c>
      <c r="V20" s="72">
        <v>0.15</v>
      </c>
      <c r="W20" s="66">
        <v>0</v>
      </c>
      <c r="X20" s="72">
        <v>1</v>
      </c>
      <c r="Y20" s="71">
        <v>0</v>
      </c>
      <c r="Z20" s="70" t="s">
        <v>78</v>
      </c>
      <c r="AA20" s="70" t="s">
        <v>78</v>
      </c>
      <c r="AB20" s="70" t="s">
        <v>137</v>
      </c>
      <c r="AC20" s="70" t="s">
        <v>78</v>
      </c>
      <c r="AD20" s="70" t="s">
        <v>78</v>
      </c>
      <c r="AE20" s="70" t="s">
        <v>78</v>
      </c>
      <c r="AF20" s="70">
        <v>0</v>
      </c>
      <c r="AG20" s="73">
        <v>0</v>
      </c>
      <c r="AH20" s="66">
        <v>1</v>
      </c>
      <c r="AI20" s="73">
        <v>0.04</v>
      </c>
      <c r="AJ20" s="70" t="s">
        <v>138</v>
      </c>
      <c r="AK20" s="66" t="s">
        <v>78</v>
      </c>
      <c r="AL20" s="99">
        <v>0</v>
      </c>
      <c r="AM20" s="113">
        <v>0</v>
      </c>
      <c r="AN20" s="72">
        <v>0.04</v>
      </c>
      <c r="AO20" s="76">
        <v>0.16</v>
      </c>
      <c r="AP20" s="114" t="s">
        <v>1843</v>
      </c>
      <c r="AQ20" s="108" t="s">
        <v>66</v>
      </c>
      <c r="AR20" s="78">
        <v>0</v>
      </c>
      <c r="AS20" s="79">
        <v>0</v>
      </c>
      <c r="AT20" s="79">
        <v>0.04</v>
      </c>
      <c r="AU20" s="79">
        <v>0.16</v>
      </c>
      <c r="AV20" s="79" t="s">
        <v>2106</v>
      </c>
      <c r="AW20" s="109" t="s">
        <v>2107</v>
      </c>
      <c r="AX20" s="78" t="s">
        <v>1466</v>
      </c>
      <c r="AY20" s="79" t="s">
        <v>1466</v>
      </c>
      <c r="AZ20" s="79">
        <v>0.16</v>
      </c>
      <c r="BA20" s="79">
        <v>0.64</v>
      </c>
      <c r="BB20" s="80" t="s">
        <v>2108</v>
      </c>
      <c r="BC20" s="80" t="s">
        <v>2107</v>
      </c>
      <c r="BD20" s="80" t="s">
        <v>2109</v>
      </c>
      <c r="BE20" s="66" t="s">
        <v>139</v>
      </c>
      <c r="BF20" s="66" t="s">
        <v>140</v>
      </c>
      <c r="BG20" s="66" t="s">
        <v>141</v>
      </c>
      <c r="BH20" s="66" t="s">
        <v>71</v>
      </c>
      <c r="BI20" s="66" t="s">
        <v>128</v>
      </c>
      <c r="BJ20" s="66" t="s">
        <v>129</v>
      </c>
      <c r="BK20" s="115" t="s">
        <v>130</v>
      </c>
      <c r="BL20" s="66" t="s">
        <v>131</v>
      </c>
      <c r="BM20" s="112" t="s">
        <v>132</v>
      </c>
    </row>
    <row r="21" spans="1:65" s="14" customFormat="1" ht="409.5">
      <c r="A21" s="66"/>
      <c r="B21" s="66" t="s">
        <v>87</v>
      </c>
      <c r="C21" s="66"/>
      <c r="D21" s="105" t="s">
        <v>142</v>
      </c>
      <c r="E21" s="66"/>
      <c r="F21" s="68" t="s">
        <v>121</v>
      </c>
      <c r="G21" s="66" t="s">
        <v>143</v>
      </c>
      <c r="H21" s="66">
        <v>2022</v>
      </c>
      <c r="I21" s="66">
        <v>2022</v>
      </c>
      <c r="J21" s="66" t="s">
        <v>144</v>
      </c>
      <c r="K21" s="66" t="s">
        <v>145</v>
      </c>
      <c r="L21" s="66" t="s">
        <v>146</v>
      </c>
      <c r="M21" s="66" t="s">
        <v>64</v>
      </c>
      <c r="N21" s="66"/>
      <c r="O21" s="66" t="s">
        <v>78</v>
      </c>
      <c r="P21" s="66"/>
      <c r="Q21" s="66"/>
      <c r="R21" s="66">
        <v>1</v>
      </c>
      <c r="S21" s="70">
        <f>2551000*11</f>
        <v>28061000</v>
      </c>
      <c r="T21" s="66">
        <v>1</v>
      </c>
      <c r="U21" s="70">
        <f>2551000*11</f>
        <v>28061000</v>
      </c>
      <c r="V21" s="66">
        <v>1</v>
      </c>
      <c r="W21" s="70">
        <f>2551000*6</f>
        <v>15306000</v>
      </c>
      <c r="X21" s="66">
        <v>1</v>
      </c>
      <c r="Y21" s="71" t="e">
        <f t="shared" ref="Y21" si="0">O21+Q21+S21+U21+W21</f>
        <v>#VALUE!</v>
      </c>
      <c r="Z21" s="70" t="s">
        <v>78</v>
      </c>
      <c r="AA21" s="70" t="s">
        <v>78</v>
      </c>
      <c r="AB21" s="70" t="s">
        <v>78</v>
      </c>
      <c r="AC21" s="70" t="s">
        <v>78</v>
      </c>
      <c r="AD21" s="70" t="s">
        <v>78</v>
      </c>
      <c r="AE21" s="70" t="s">
        <v>78</v>
      </c>
      <c r="AF21" s="70" t="s">
        <v>78</v>
      </c>
      <c r="AG21" s="70" t="s">
        <v>78</v>
      </c>
      <c r="AH21" s="70" t="s">
        <v>78</v>
      </c>
      <c r="AI21" s="70" t="s">
        <v>78</v>
      </c>
      <c r="AJ21" s="70" t="s">
        <v>78</v>
      </c>
      <c r="AK21" s="70" t="s">
        <v>78</v>
      </c>
      <c r="AL21" s="116" t="s">
        <v>78</v>
      </c>
      <c r="AM21" s="75" t="s">
        <v>78</v>
      </c>
      <c r="AN21" s="116" t="s">
        <v>78</v>
      </c>
      <c r="AO21" s="75" t="s">
        <v>78</v>
      </c>
      <c r="AP21" s="117" t="s">
        <v>78</v>
      </c>
      <c r="AQ21" s="77" t="s">
        <v>1844</v>
      </c>
      <c r="AR21" s="78">
        <v>0</v>
      </c>
      <c r="AS21" s="79">
        <v>0</v>
      </c>
      <c r="AT21" s="80">
        <v>0</v>
      </c>
      <c r="AU21" s="79">
        <v>0</v>
      </c>
      <c r="AV21" s="80" t="s">
        <v>2110</v>
      </c>
      <c r="AW21" s="80"/>
      <c r="AX21" s="78" t="s">
        <v>257</v>
      </c>
      <c r="AY21" s="79" t="s">
        <v>257</v>
      </c>
      <c r="AZ21" s="80"/>
      <c r="BA21" s="79"/>
      <c r="BB21" s="80" t="s">
        <v>2111</v>
      </c>
      <c r="BC21" s="80" t="s">
        <v>257</v>
      </c>
      <c r="BD21" s="80" t="s">
        <v>257</v>
      </c>
      <c r="BE21" s="66" t="s">
        <v>147</v>
      </c>
      <c r="BF21" s="66" t="s">
        <v>148</v>
      </c>
      <c r="BG21" s="66" t="s">
        <v>149</v>
      </c>
      <c r="BH21" s="66" t="s">
        <v>71</v>
      </c>
      <c r="BI21" s="66" t="s">
        <v>150</v>
      </c>
      <c r="BJ21" s="66" t="s">
        <v>129</v>
      </c>
      <c r="BK21" s="68" t="s">
        <v>151</v>
      </c>
      <c r="BL21" s="68">
        <v>3232219130</v>
      </c>
      <c r="BM21" s="82" t="s">
        <v>152</v>
      </c>
    </row>
    <row r="22" spans="1:65" s="14" customFormat="1" ht="409.5">
      <c r="A22" s="66"/>
      <c r="B22" s="66" t="s">
        <v>87</v>
      </c>
      <c r="C22" s="66"/>
      <c r="D22" s="66" t="s">
        <v>153</v>
      </c>
      <c r="E22" s="66"/>
      <c r="F22" s="68" t="s">
        <v>121</v>
      </c>
      <c r="G22" s="66" t="s">
        <v>107</v>
      </c>
      <c r="H22" s="118">
        <v>44197</v>
      </c>
      <c r="I22" s="69">
        <v>45473</v>
      </c>
      <c r="J22" s="66" t="s">
        <v>154</v>
      </c>
      <c r="K22" s="66" t="s">
        <v>155</v>
      </c>
      <c r="L22" s="66" t="s">
        <v>124</v>
      </c>
      <c r="M22" s="66" t="s">
        <v>64</v>
      </c>
      <c r="N22" s="66" t="s">
        <v>78</v>
      </c>
      <c r="O22" s="70" t="s">
        <v>136</v>
      </c>
      <c r="P22" s="72">
        <v>1</v>
      </c>
      <c r="Q22" s="70" t="s">
        <v>156</v>
      </c>
      <c r="R22" s="72">
        <v>1</v>
      </c>
      <c r="S22" s="119" t="s">
        <v>156</v>
      </c>
      <c r="T22" s="72">
        <v>1</v>
      </c>
      <c r="U22" s="119" t="s">
        <v>156</v>
      </c>
      <c r="V22" s="120">
        <v>1</v>
      </c>
      <c r="W22" s="119" t="s">
        <v>156</v>
      </c>
      <c r="X22" s="70" t="s">
        <v>157</v>
      </c>
      <c r="Y22" s="71" t="s">
        <v>157</v>
      </c>
      <c r="Z22" s="70">
        <v>0</v>
      </c>
      <c r="AA22" s="70">
        <v>0</v>
      </c>
      <c r="AB22" s="70">
        <v>0</v>
      </c>
      <c r="AC22" s="70">
        <v>0</v>
      </c>
      <c r="AD22" s="70" t="s">
        <v>158</v>
      </c>
      <c r="AE22" s="70" t="s">
        <v>78</v>
      </c>
      <c r="AF22" s="70">
        <v>0</v>
      </c>
      <c r="AG22" s="73">
        <v>0</v>
      </c>
      <c r="AH22" s="66">
        <v>0</v>
      </c>
      <c r="AI22" s="73">
        <v>0</v>
      </c>
      <c r="AJ22" s="73" t="s">
        <v>159</v>
      </c>
      <c r="AK22" s="66" t="s">
        <v>160</v>
      </c>
      <c r="AL22" s="121">
        <v>0</v>
      </c>
      <c r="AM22" s="113">
        <v>0</v>
      </c>
      <c r="AN22" s="122">
        <v>0</v>
      </c>
      <c r="AO22" s="113">
        <v>0</v>
      </c>
      <c r="AP22" s="123" t="s">
        <v>1845</v>
      </c>
      <c r="AQ22" s="77" t="s">
        <v>1846</v>
      </c>
      <c r="AR22" s="78" t="s">
        <v>218</v>
      </c>
      <c r="AS22" s="79">
        <v>0</v>
      </c>
      <c r="AT22" s="80">
        <v>0</v>
      </c>
      <c r="AU22" s="79">
        <v>0</v>
      </c>
      <c r="AV22" s="80" t="s">
        <v>2112</v>
      </c>
      <c r="AW22" s="80" t="s">
        <v>2113</v>
      </c>
      <c r="AX22" s="78">
        <v>0</v>
      </c>
      <c r="AY22" s="79">
        <v>0</v>
      </c>
      <c r="AZ22" s="80">
        <v>0</v>
      </c>
      <c r="BA22" s="79">
        <v>0</v>
      </c>
      <c r="BB22" s="80" t="s">
        <v>2114</v>
      </c>
      <c r="BC22" s="80"/>
      <c r="BD22" s="80"/>
      <c r="BE22" s="66" t="s">
        <v>161</v>
      </c>
      <c r="BF22" s="66" t="s">
        <v>162</v>
      </c>
      <c r="BG22" s="66" t="s">
        <v>163</v>
      </c>
      <c r="BH22" s="66" t="s">
        <v>71</v>
      </c>
      <c r="BI22" s="66" t="s">
        <v>164</v>
      </c>
      <c r="BJ22" s="66" t="s">
        <v>165</v>
      </c>
      <c r="BK22" s="66" t="s">
        <v>166</v>
      </c>
      <c r="BL22" s="66" t="s">
        <v>167</v>
      </c>
      <c r="BM22" s="124" t="s">
        <v>168</v>
      </c>
    </row>
    <row r="23" spans="1:65" s="14" customFormat="1" ht="409.5">
      <c r="A23" s="66"/>
      <c r="B23" s="66" t="s">
        <v>57</v>
      </c>
      <c r="C23" s="66"/>
      <c r="D23" s="66" t="s">
        <v>169</v>
      </c>
      <c r="E23" s="66"/>
      <c r="F23" s="68" t="s">
        <v>121</v>
      </c>
      <c r="G23" s="66" t="s">
        <v>107</v>
      </c>
      <c r="H23" s="118">
        <v>44197</v>
      </c>
      <c r="I23" s="69">
        <v>45473</v>
      </c>
      <c r="J23" s="66" t="s">
        <v>170</v>
      </c>
      <c r="K23" s="66" t="s">
        <v>171</v>
      </c>
      <c r="L23" s="66" t="s">
        <v>124</v>
      </c>
      <c r="M23" s="66" t="s">
        <v>64</v>
      </c>
      <c r="N23" s="72" t="s">
        <v>78</v>
      </c>
      <c r="O23" s="70" t="s">
        <v>78</v>
      </c>
      <c r="P23" s="72">
        <v>1</v>
      </c>
      <c r="Q23" s="70">
        <v>275200</v>
      </c>
      <c r="R23" s="72">
        <v>1</v>
      </c>
      <c r="S23" s="70">
        <v>275200</v>
      </c>
      <c r="T23" s="72">
        <v>1</v>
      </c>
      <c r="U23" s="70">
        <v>275200</v>
      </c>
      <c r="V23" s="72">
        <v>1</v>
      </c>
      <c r="W23" s="70">
        <v>275200</v>
      </c>
      <c r="X23" s="72">
        <v>1</v>
      </c>
      <c r="Y23" s="71">
        <v>1100800</v>
      </c>
      <c r="Z23" s="70">
        <v>0</v>
      </c>
      <c r="AA23" s="70">
        <v>0</v>
      </c>
      <c r="AB23" s="70">
        <v>0</v>
      </c>
      <c r="AC23" s="70">
        <v>0</v>
      </c>
      <c r="AD23" s="70" t="s">
        <v>78</v>
      </c>
      <c r="AE23" s="70" t="s">
        <v>78</v>
      </c>
      <c r="AF23" s="70">
        <v>0</v>
      </c>
      <c r="AG23" s="73">
        <v>0</v>
      </c>
      <c r="AH23" s="66">
        <v>0</v>
      </c>
      <c r="AI23" s="73">
        <v>0</v>
      </c>
      <c r="AJ23" s="73" t="s">
        <v>172</v>
      </c>
      <c r="AK23" s="66" t="s">
        <v>173</v>
      </c>
      <c r="AL23" s="85">
        <v>376000</v>
      </c>
      <c r="AM23" s="75">
        <v>1</v>
      </c>
      <c r="AN23" s="125">
        <v>1</v>
      </c>
      <c r="AO23" s="76">
        <v>1</v>
      </c>
      <c r="AP23" s="114" t="s">
        <v>1847</v>
      </c>
      <c r="AQ23" s="77" t="s">
        <v>1848</v>
      </c>
      <c r="AR23" s="78" t="s">
        <v>2115</v>
      </c>
      <c r="AS23" s="79">
        <v>1</v>
      </c>
      <c r="AT23" s="79">
        <v>1</v>
      </c>
      <c r="AU23" s="79">
        <v>1</v>
      </c>
      <c r="AV23" s="80" t="s">
        <v>2116</v>
      </c>
      <c r="AW23" s="80" t="s">
        <v>2117</v>
      </c>
      <c r="AX23" s="78" t="s">
        <v>2118</v>
      </c>
      <c r="AY23" s="79">
        <v>1</v>
      </c>
      <c r="AZ23" s="80">
        <v>88</v>
      </c>
      <c r="BA23" s="79">
        <v>1</v>
      </c>
      <c r="BB23" s="80" t="s">
        <v>2119</v>
      </c>
      <c r="BC23" s="80" t="s">
        <v>639</v>
      </c>
      <c r="BD23" s="80"/>
      <c r="BE23" s="66" t="s">
        <v>174</v>
      </c>
      <c r="BF23" s="66" t="s">
        <v>175</v>
      </c>
      <c r="BG23" s="66" t="s">
        <v>176</v>
      </c>
      <c r="BH23" s="66" t="s">
        <v>71</v>
      </c>
      <c r="BI23" s="66" t="s">
        <v>164</v>
      </c>
      <c r="BJ23" s="66" t="s">
        <v>177</v>
      </c>
      <c r="BK23" s="68" t="s">
        <v>178</v>
      </c>
      <c r="BL23" s="68" t="s">
        <v>179</v>
      </c>
      <c r="BM23" s="82" t="s">
        <v>180</v>
      </c>
    </row>
    <row r="24" spans="1:65" s="14" customFormat="1" ht="369.75">
      <c r="A24" s="66"/>
      <c r="B24" s="66" t="s">
        <v>87</v>
      </c>
      <c r="C24" s="66"/>
      <c r="D24" s="66" t="s">
        <v>181</v>
      </c>
      <c r="E24" s="66"/>
      <c r="F24" s="68" t="s">
        <v>121</v>
      </c>
      <c r="G24" s="66" t="s">
        <v>107</v>
      </c>
      <c r="H24" s="118">
        <v>44197</v>
      </c>
      <c r="I24" s="69">
        <v>45442</v>
      </c>
      <c r="J24" s="66" t="s">
        <v>182</v>
      </c>
      <c r="K24" s="66" t="s">
        <v>183</v>
      </c>
      <c r="L24" s="66" t="s">
        <v>124</v>
      </c>
      <c r="M24" s="66" t="s">
        <v>64</v>
      </c>
      <c r="N24" s="66" t="s">
        <v>78</v>
      </c>
      <c r="O24" s="66" t="s">
        <v>78</v>
      </c>
      <c r="P24" s="66">
        <v>8</v>
      </c>
      <c r="Q24" s="126" t="s">
        <v>184</v>
      </c>
      <c r="R24" s="66">
        <v>10</v>
      </c>
      <c r="S24" s="126" t="s">
        <v>185</v>
      </c>
      <c r="T24" s="66">
        <v>8</v>
      </c>
      <c r="U24" s="126" t="s">
        <v>184</v>
      </c>
      <c r="V24" s="66">
        <v>4</v>
      </c>
      <c r="W24" s="126" t="s">
        <v>186</v>
      </c>
      <c r="X24" s="66">
        <v>30</v>
      </c>
      <c r="Y24" s="126" t="s">
        <v>187</v>
      </c>
      <c r="Z24" s="70">
        <v>0</v>
      </c>
      <c r="AA24" s="70">
        <v>0</v>
      </c>
      <c r="AB24" s="70">
        <v>0</v>
      </c>
      <c r="AC24" s="70">
        <v>0</v>
      </c>
      <c r="AD24" s="70" t="s">
        <v>78</v>
      </c>
      <c r="AE24" s="70" t="s">
        <v>136</v>
      </c>
      <c r="AF24" s="70">
        <v>0</v>
      </c>
      <c r="AG24" s="73">
        <v>0</v>
      </c>
      <c r="AH24" s="66">
        <v>0</v>
      </c>
      <c r="AI24" s="73">
        <v>0</v>
      </c>
      <c r="AJ24" s="73" t="s">
        <v>188</v>
      </c>
      <c r="AK24" s="66" t="s">
        <v>189</v>
      </c>
      <c r="AL24" s="99">
        <v>0</v>
      </c>
      <c r="AM24" s="100">
        <v>0</v>
      </c>
      <c r="AN24" s="101">
        <v>0</v>
      </c>
      <c r="AO24" s="100">
        <v>0</v>
      </c>
      <c r="AP24" s="114" t="s">
        <v>1849</v>
      </c>
      <c r="AQ24" s="77" t="s">
        <v>1850</v>
      </c>
      <c r="AR24" s="78" t="s">
        <v>218</v>
      </c>
      <c r="AS24" s="79">
        <v>0</v>
      </c>
      <c r="AT24" s="80">
        <v>0</v>
      </c>
      <c r="AU24" s="79">
        <v>0</v>
      </c>
      <c r="AV24" s="80" t="s">
        <v>2120</v>
      </c>
      <c r="AW24" s="80" t="s">
        <v>2121</v>
      </c>
      <c r="AX24" s="78" t="s">
        <v>2122</v>
      </c>
      <c r="AY24" s="79">
        <v>0.1</v>
      </c>
      <c r="AZ24" s="80">
        <v>1</v>
      </c>
      <c r="BA24" s="79">
        <v>0.125</v>
      </c>
      <c r="BB24" s="80" t="s">
        <v>2123</v>
      </c>
      <c r="BC24" s="80" t="s">
        <v>2124</v>
      </c>
      <c r="BD24" s="80"/>
      <c r="BE24" s="66" t="s">
        <v>161</v>
      </c>
      <c r="BF24" s="66" t="s">
        <v>162</v>
      </c>
      <c r="BG24" s="66" t="s">
        <v>163</v>
      </c>
      <c r="BH24" s="66" t="s">
        <v>71</v>
      </c>
      <c r="BI24" s="66" t="s">
        <v>164</v>
      </c>
      <c r="BJ24" s="66" t="s">
        <v>165</v>
      </c>
      <c r="BK24" s="66" t="s">
        <v>166</v>
      </c>
      <c r="BL24" s="66" t="s">
        <v>167</v>
      </c>
      <c r="BM24" s="124" t="s">
        <v>168</v>
      </c>
    </row>
    <row r="25" spans="1:65" s="16" customFormat="1" ht="409.5">
      <c r="A25" s="15" t="s">
        <v>190</v>
      </c>
      <c r="B25" s="15" t="s">
        <v>191</v>
      </c>
      <c r="C25" s="15"/>
      <c r="D25" s="127" t="s">
        <v>192</v>
      </c>
      <c r="E25" s="15"/>
      <c r="F25" s="15" t="s">
        <v>193</v>
      </c>
      <c r="G25" s="15" t="s">
        <v>194</v>
      </c>
      <c r="H25" s="128">
        <v>44197</v>
      </c>
      <c r="I25" s="128">
        <v>45473</v>
      </c>
      <c r="J25" s="15" t="s">
        <v>195</v>
      </c>
      <c r="K25" s="15" t="s">
        <v>196</v>
      </c>
      <c r="L25" s="15" t="s">
        <v>124</v>
      </c>
      <c r="M25" s="15" t="s">
        <v>64</v>
      </c>
      <c r="N25" s="15"/>
      <c r="O25" s="40"/>
      <c r="P25" s="15">
        <v>1</v>
      </c>
      <c r="Q25" s="40">
        <v>20192308</v>
      </c>
      <c r="R25" s="15">
        <v>1</v>
      </c>
      <c r="S25" s="40">
        <v>20798077</v>
      </c>
      <c r="T25" s="15">
        <v>1</v>
      </c>
      <c r="U25" s="40">
        <v>21422019</v>
      </c>
      <c r="V25" s="41">
        <v>1</v>
      </c>
      <c r="W25" s="40">
        <v>22064680</v>
      </c>
      <c r="X25" s="42">
        <v>4</v>
      </c>
      <c r="Y25" s="43">
        <f t="shared" ref="Y25:Y27" si="1">O25+Q25+S25+U25+W25</f>
        <v>84477084</v>
      </c>
      <c r="Z25" s="44"/>
      <c r="AA25" s="45"/>
      <c r="AB25" s="15"/>
      <c r="AC25" s="45"/>
      <c r="AD25" s="15"/>
      <c r="AE25" s="15"/>
      <c r="AF25" s="40"/>
      <c r="AG25" s="45"/>
      <c r="AH25" s="55"/>
      <c r="AI25" s="45"/>
      <c r="AJ25" s="15" t="s">
        <v>197</v>
      </c>
      <c r="AK25" s="15" t="s">
        <v>198</v>
      </c>
      <c r="AL25" s="129">
        <v>0</v>
      </c>
      <c r="AM25" s="130">
        <v>0</v>
      </c>
      <c r="AN25" s="131">
        <v>0</v>
      </c>
      <c r="AO25" s="130">
        <v>0</v>
      </c>
      <c r="AP25" s="50" t="s">
        <v>1851</v>
      </c>
      <c r="AQ25" s="50"/>
      <c r="AR25" s="78">
        <v>0</v>
      </c>
      <c r="AS25" s="79">
        <v>0</v>
      </c>
      <c r="AT25" s="80">
        <v>0</v>
      </c>
      <c r="AU25" s="79">
        <v>0</v>
      </c>
      <c r="AV25" s="80" t="s">
        <v>2590</v>
      </c>
      <c r="AW25" s="80"/>
      <c r="AX25" s="78">
        <v>33600000</v>
      </c>
      <c r="AY25" s="79">
        <v>1.66</v>
      </c>
      <c r="AZ25" s="80">
        <v>1</v>
      </c>
      <c r="BA25" s="79">
        <v>1</v>
      </c>
      <c r="BB25" s="80" t="s">
        <v>2591</v>
      </c>
      <c r="BC25" s="80" t="s">
        <v>2592</v>
      </c>
      <c r="BD25" s="80" t="s">
        <v>2593</v>
      </c>
      <c r="BE25" s="15" t="s">
        <v>199</v>
      </c>
      <c r="BF25" s="15" t="s">
        <v>200</v>
      </c>
      <c r="BG25" s="15" t="s">
        <v>201</v>
      </c>
      <c r="BH25" s="15" t="s">
        <v>202</v>
      </c>
      <c r="BI25" s="15" t="s">
        <v>203</v>
      </c>
      <c r="BJ25" s="15" t="s">
        <v>204</v>
      </c>
      <c r="BK25" s="15" t="s">
        <v>205</v>
      </c>
      <c r="BL25" s="15" t="s">
        <v>206</v>
      </c>
      <c r="BM25" s="132" t="s">
        <v>207</v>
      </c>
    </row>
    <row r="26" spans="1:65" s="16" customFormat="1" ht="409.5">
      <c r="A26" s="18" t="s">
        <v>208</v>
      </c>
      <c r="B26" s="18" t="s">
        <v>191</v>
      </c>
      <c r="C26" s="18" t="s">
        <v>209</v>
      </c>
      <c r="D26" s="133" t="s">
        <v>210</v>
      </c>
      <c r="E26" s="18"/>
      <c r="F26" s="18" t="s">
        <v>211</v>
      </c>
      <c r="G26" s="18" t="s">
        <v>212</v>
      </c>
      <c r="H26" s="134">
        <v>44378</v>
      </c>
      <c r="I26" s="134">
        <v>45473</v>
      </c>
      <c r="J26" s="133" t="s">
        <v>213</v>
      </c>
      <c r="K26" s="133" t="s">
        <v>214</v>
      </c>
      <c r="L26" s="18" t="s">
        <v>215</v>
      </c>
      <c r="M26" s="18" t="s">
        <v>64</v>
      </c>
      <c r="N26" s="18">
        <v>2</v>
      </c>
      <c r="O26" s="19">
        <v>92000000</v>
      </c>
      <c r="P26" s="18">
        <v>2</v>
      </c>
      <c r="Q26" s="19">
        <v>92000000</v>
      </c>
      <c r="R26" s="18">
        <v>2</v>
      </c>
      <c r="S26" s="19">
        <v>92000000</v>
      </c>
      <c r="T26" s="18">
        <v>2</v>
      </c>
      <c r="U26" s="19">
        <v>92000000</v>
      </c>
      <c r="V26" s="18">
        <v>2</v>
      </c>
      <c r="W26" s="19">
        <v>92000000</v>
      </c>
      <c r="X26" s="18">
        <v>10</v>
      </c>
      <c r="Y26" s="21">
        <f t="shared" si="1"/>
        <v>460000000</v>
      </c>
      <c r="Z26" s="19">
        <v>92000000</v>
      </c>
      <c r="AA26" s="23">
        <f>IF(O26=0," ",Z26/O26)</f>
        <v>1</v>
      </c>
      <c r="AB26" s="18">
        <v>2</v>
      </c>
      <c r="AC26" s="23">
        <f>IF(N26=0," ",AB26/N26)</f>
        <v>1</v>
      </c>
      <c r="AD26" s="18" t="s">
        <v>216</v>
      </c>
      <c r="AE26" s="18" t="s">
        <v>217</v>
      </c>
      <c r="AF26" s="19" t="s">
        <v>218</v>
      </c>
      <c r="AG26" s="46" t="s">
        <v>219</v>
      </c>
      <c r="AH26" s="18">
        <v>1</v>
      </c>
      <c r="AI26" s="23">
        <v>0.5</v>
      </c>
      <c r="AJ26" s="133" t="s">
        <v>220</v>
      </c>
      <c r="AK26" s="133" t="s">
        <v>221</v>
      </c>
      <c r="AL26" s="135" t="s">
        <v>218</v>
      </c>
      <c r="AM26" s="130">
        <v>0</v>
      </c>
      <c r="AN26" s="56">
        <v>1</v>
      </c>
      <c r="AO26" s="57">
        <v>0.5</v>
      </c>
      <c r="AP26" s="18" t="s">
        <v>1852</v>
      </c>
      <c r="AQ26" s="133" t="s">
        <v>1853</v>
      </c>
      <c r="AR26" s="78">
        <v>48000000</v>
      </c>
      <c r="AS26" s="79">
        <f t="shared" ref="AS26:AS27" si="2">AR26/Q26</f>
        <v>0.52173913043478259</v>
      </c>
      <c r="AT26" s="80">
        <v>1</v>
      </c>
      <c r="AU26" s="79">
        <f t="shared" ref="AU26:AU27" si="3">AT26/P26</f>
        <v>0.5</v>
      </c>
      <c r="AV26" s="80" t="s">
        <v>2594</v>
      </c>
      <c r="AW26" s="80" t="s">
        <v>639</v>
      </c>
      <c r="AX26" s="78">
        <v>84000000</v>
      </c>
      <c r="AY26" s="79">
        <f t="shared" ref="AY26:AY27" si="4">AX26/W26</f>
        <v>0.91304347826086951</v>
      </c>
      <c r="AZ26" s="80">
        <v>1.5</v>
      </c>
      <c r="BA26" s="79">
        <f t="shared" ref="BA26:BA27" si="5">AZ26/V26</f>
        <v>0.75</v>
      </c>
      <c r="BB26" s="80" t="s">
        <v>2595</v>
      </c>
      <c r="BC26" s="80" t="s">
        <v>2596</v>
      </c>
      <c r="BD26" s="80" t="s">
        <v>2597</v>
      </c>
      <c r="BE26" s="18" t="s">
        <v>222</v>
      </c>
      <c r="BF26" s="133" t="s">
        <v>223</v>
      </c>
      <c r="BG26" s="18">
        <v>7600</v>
      </c>
      <c r="BH26" s="18" t="s">
        <v>202</v>
      </c>
      <c r="BI26" s="18" t="s">
        <v>224</v>
      </c>
      <c r="BJ26" s="18" t="s">
        <v>225</v>
      </c>
      <c r="BK26" s="18" t="s">
        <v>226</v>
      </c>
      <c r="BL26" s="18">
        <v>3795750</v>
      </c>
      <c r="BM26" t="s">
        <v>227</v>
      </c>
    </row>
    <row r="27" spans="1:65" s="16" customFormat="1" ht="409.5">
      <c r="A27" s="18" t="s">
        <v>228</v>
      </c>
      <c r="B27" s="18" t="s">
        <v>191</v>
      </c>
      <c r="C27" s="18" t="s">
        <v>209</v>
      </c>
      <c r="D27" s="18" t="s">
        <v>229</v>
      </c>
      <c r="E27" s="18"/>
      <c r="F27" s="18" t="s">
        <v>211</v>
      </c>
      <c r="G27" s="18" t="s">
        <v>230</v>
      </c>
      <c r="H27" s="134">
        <v>44378</v>
      </c>
      <c r="I27" s="134">
        <v>45473</v>
      </c>
      <c r="J27" s="18" t="s">
        <v>231</v>
      </c>
      <c r="K27" s="18" t="s">
        <v>232</v>
      </c>
      <c r="L27" s="18" t="s">
        <v>124</v>
      </c>
      <c r="M27" s="18" t="s">
        <v>64</v>
      </c>
      <c r="N27" s="18"/>
      <c r="O27" s="18">
        <v>0</v>
      </c>
      <c r="P27" s="18">
        <v>1</v>
      </c>
      <c r="Q27" s="19">
        <v>6200000</v>
      </c>
      <c r="R27" s="18">
        <v>1</v>
      </c>
      <c r="S27" s="19">
        <v>6230000</v>
      </c>
      <c r="T27" s="18">
        <v>1</v>
      </c>
      <c r="U27" s="19">
        <v>6260000</v>
      </c>
      <c r="V27" s="18">
        <v>1</v>
      </c>
      <c r="W27" s="40">
        <v>6300000</v>
      </c>
      <c r="X27" s="18">
        <v>4</v>
      </c>
      <c r="Y27" s="21">
        <f t="shared" si="1"/>
        <v>24990000</v>
      </c>
      <c r="Z27" s="19" t="s">
        <v>157</v>
      </c>
      <c r="AA27" s="23" t="s">
        <v>157</v>
      </c>
      <c r="AB27" s="18" t="s">
        <v>157</v>
      </c>
      <c r="AC27" s="23" t="s">
        <v>157</v>
      </c>
      <c r="AD27" s="18" t="s">
        <v>157</v>
      </c>
      <c r="AE27" s="18" t="s">
        <v>157</v>
      </c>
      <c r="AF27" s="19" t="s">
        <v>218</v>
      </c>
      <c r="AG27" s="46" t="s">
        <v>219</v>
      </c>
      <c r="AH27" s="18">
        <v>0.2</v>
      </c>
      <c r="AI27" s="23">
        <v>0.2</v>
      </c>
      <c r="AJ27" s="133" t="s">
        <v>233</v>
      </c>
      <c r="AK27" s="133" t="s">
        <v>234</v>
      </c>
      <c r="AL27" s="135" t="s">
        <v>218</v>
      </c>
      <c r="AM27" s="130">
        <v>0</v>
      </c>
      <c r="AN27" s="56">
        <v>0.2</v>
      </c>
      <c r="AO27" s="57">
        <v>0.2</v>
      </c>
      <c r="AP27" s="18" t="s">
        <v>1854</v>
      </c>
      <c r="AQ27" s="133" t="s">
        <v>1855</v>
      </c>
      <c r="AR27" s="78">
        <v>0</v>
      </c>
      <c r="AS27" s="79">
        <f t="shared" si="2"/>
        <v>0</v>
      </c>
      <c r="AT27" s="80">
        <v>0</v>
      </c>
      <c r="AU27" s="79">
        <f t="shared" si="3"/>
        <v>0</v>
      </c>
      <c r="AV27" s="80" t="s">
        <v>2598</v>
      </c>
      <c r="AW27" s="80" t="s">
        <v>2599</v>
      </c>
      <c r="AX27" s="78">
        <v>0</v>
      </c>
      <c r="AY27" s="79">
        <f t="shared" si="4"/>
        <v>0</v>
      </c>
      <c r="AZ27" s="80">
        <v>0</v>
      </c>
      <c r="BA27" s="79">
        <f t="shared" si="5"/>
        <v>0</v>
      </c>
      <c r="BB27" s="80" t="s">
        <v>2600</v>
      </c>
      <c r="BC27" s="80" t="s">
        <v>2601</v>
      </c>
      <c r="BD27" s="80" t="s">
        <v>2602</v>
      </c>
      <c r="BE27" s="18" t="s">
        <v>222</v>
      </c>
      <c r="BF27" s="133" t="s">
        <v>235</v>
      </c>
      <c r="BG27" s="18">
        <v>7625</v>
      </c>
      <c r="BH27" s="18" t="s">
        <v>202</v>
      </c>
      <c r="BI27" s="18" t="s">
        <v>236</v>
      </c>
      <c r="BJ27" s="18" t="s">
        <v>225</v>
      </c>
      <c r="BK27" s="18" t="s">
        <v>226</v>
      </c>
      <c r="BL27" s="18">
        <v>3795750</v>
      </c>
      <c r="BM27" t="s">
        <v>227</v>
      </c>
    </row>
    <row r="28" spans="1:65" s="16" customFormat="1" ht="409.5">
      <c r="A28" s="18" t="s">
        <v>237</v>
      </c>
      <c r="B28" s="18" t="s">
        <v>191</v>
      </c>
      <c r="C28" s="18"/>
      <c r="D28" s="18" t="s">
        <v>238</v>
      </c>
      <c r="E28" s="18"/>
      <c r="F28" s="18" t="s">
        <v>121</v>
      </c>
      <c r="G28" s="18" t="s">
        <v>239</v>
      </c>
      <c r="H28" s="136">
        <v>44197</v>
      </c>
      <c r="I28" s="136">
        <v>45473</v>
      </c>
      <c r="J28" s="18" t="s">
        <v>240</v>
      </c>
      <c r="K28" s="18" t="s">
        <v>241</v>
      </c>
      <c r="L28" s="18" t="s">
        <v>124</v>
      </c>
      <c r="M28" s="18" t="s">
        <v>64</v>
      </c>
      <c r="N28" s="18"/>
      <c r="O28" s="19">
        <v>0</v>
      </c>
      <c r="P28" s="18">
        <v>1</v>
      </c>
      <c r="Q28" s="19">
        <v>3800000</v>
      </c>
      <c r="R28" s="18">
        <v>1</v>
      </c>
      <c r="S28" s="19">
        <v>3800000</v>
      </c>
      <c r="T28" s="18">
        <v>1</v>
      </c>
      <c r="U28" s="19">
        <v>3800000</v>
      </c>
      <c r="V28" s="47">
        <v>1</v>
      </c>
      <c r="W28" s="40">
        <v>3800000</v>
      </c>
      <c r="X28" s="47">
        <v>4</v>
      </c>
      <c r="Y28" s="21">
        <v>15200000</v>
      </c>
      <c r="Z28" s="19"/>
      <c r="AA28" s="23"/>
      <c r="AB28" s="18"/>
      <c r="AC28" s="23"/>
      <c r="AD28" s="18"/>
      <c r="AE28" s="18"/>
      <c r="AF28" s="19" t="s">
        <v>79</v>
      </c>
      <c r="AG28" s="23">
        <v>0</v>
      </c>
      <c r="AH28" s="18">
        <v>0</v>
      </c>
      <c r="AI28" s="23">
        <v>0</v>
      </c>
      <c r="AJ28" s="137" t="s">
        <v>242</v>
      </c>
      <c r="AK28" s="138"/>
      <c r="AL28" s="99">
        <v>0</v>
      </c>
      <c r="AM28" s="75">
        <v>0</v>
      </c>
      <c r="AN28" s="66">
        <v>0</v>
      </c>
      <c r="AO28" s="76">
        <v>0</v>
      </c>
      <c r="AP28" s="66" t="s">
        <v>1857</v>
      </c>
      <c r="AQ28" s="139" t="s">
        <v>1858</v>
      </c>
      <c r="AR28" s="78">
        <v>0</v>
      </c>
      <c r="AS28" s="79">
        <v>0</v>
      </c>
      <c r="AT28" s="80">
        <v>0</v>
      </c>
      <c r="AU28" s="79">
        <v>0</v>
      </c>
      <c r="AV28" s="80" t="s">
        <v>1661</v>
      </c>
      <c r="AW28" s="80" t="s">
        <v>1858</v>
      </c>
      <c r="AX28" s="78">
        <v>0</v>
      </c>
      <c r="AY28" s="79">
        <v>0</v>
      </c>
      <c r="AZ28" s="80">
        <v>0</v>
      </c>
      <c r="BA28" s="79">
        <v>0</v>
      </c>
      <c r="BB28" s="80" t="s">
        <v>2603</v>
      </c>
      <c r="BC28" s="80" t="s">
        <v>2604</v>
      </c>
      <c r="BD28" s="80"/>
      <c r="BE28" s="18"/>
      <c r="BF28" s="18" t="s">
        <v>243</v>
      </c>
      <c r="BG28" s="18" t="s">
        <v>244</v>
      </c>
      <c r="BH28" s="18" t="s">
        <v>202</v>
      </c>
      <c r="BI28" s="18" t="s">
        <v>245</v>
      </c>
      <c r="BJ28" s="18" t="s">
        <v>246</v>
      </c>
      <c r="BK28" s="18" t="s">
        <v>247</v>
      </c>
      <c r="BL28" s="18">
        <v>4320410</v>
      </c>
      <c r="BM28" s="140" t="s">
        <v>248</v>
      </c>
    </row>
    <row r="29" spans="1:65" s="16" customFormat="1" ht="409.5">
      <c r="A29" s="18" t="s">
        <v>249</v>
      </c>
      <c r="B29" s="18" t="s">
        <v>191</v>
      </c>
      <c r="C29" s="18"/>
      <c r="D29" s="133" t="s">
        <v>250</v>
      </c>
      <c r="E29" s="18"/>
      <c r="F29" s="18" t="s">
        <v>211</v>
      </c>
      <c r="G29" s="18" t="s">
        <v>251</v>
      </c>
      <c r="H29" s="136">
        <v>44197</v>
      </c>
      <c r="I29" s="136">
        <v>45656</v>
      </c>
      <c r="J29" s="133" t="s">
        <v>252</v>
      </c>
      <c r="K29" s="18" t="s">
        <v>253</v>
      </c>
      <c r="L29" s="18">
        <v>0</v>
      </c>
      <c r="M29" s="18" t="s">
        <v>64</v>
      </c>
      <c r="N29" s="18">
        <v>1</v>
      </c>
      <c r="O29" s="48">
        <v>11250000</v>
      </c>
      <c r="P29" s="18">
        <v>1</v>
      </c>
      <c r="Q29" s="48">
        <v>11250000</v>
      </c>
      <c r="R29" s="18">
        <v>1</v>
      </c>
      <c r="S29" s="48">
        <v>11250000</v>
      </c>
      <c r="T29" s="18">
        <v>1</v>
      </c>
      <c r="U29" s="48">
        <v>11250000</v>
      </c>
      <c r="V29" s="18">
        <v>1</v>
      </c>
      <c r="W29" s="40">
        <v>11250000</v>
      </c>
      <c r="X29" s="18">
        <v>4</v>
      </c>
      <c r="Y29" s="48">
        <v>67500000</v>
      </c>
      <c r="Z29" s="49">
        <v>11250000</v>
      </c>
      <c r="AA29" s="23">
        <v>1</v>
      </c>
      <c r="AB29" s="18">
        <v>1</v>
      </c>
      <c r="AC29" s="23">
        <v>1</v>
      </c>
      <c r="AD29" s="18" t="s">
        <v>254</v>
      </c>
      <c r="AE29" s="18" t="s">
        <v>255</v>
      </c>
      <c r="AF29" s="49">
        <v>2812500</v>
      </c>
      <c r="AG29" s="23">
        <v>0.25</v>
      </c>
      <c r="AH29" s="17">
        <v>0.25</v>
      </c>
      <c r="AI29" s="23">
        <v>0.25</v>
      </c>
      <c r="AJ29" s="141" t="s">
        <v>256</v>
      </c>
      <c r="AK29" s="18" t="s">
        <v>257</v>
      </c>
      <c r="AL29" s="49">
        <f>2812500*2</f>
        <v>5625000</v>
      </c>
      <c r="AM29" s="142">
        <v>0.5</v>
      </c>
      <c r="AN29" s="140">
        <v>0.5</v>
      </c>
      <c r="AO29" s="142">
        <v>0.5</v>
      </c>
      <c r="AP29" s="18" t="s">
        <v>1859</v>
      </c>
      <c r="AQ29" s="133" t="s">
        <v>1860</v>
      </c>
      <c r="AR29" s="78">
        <f>2812500*3</f>
        <v>8437500</v>
      </c>
      <c r="AS29" s="79">
        <v>0.75</v>
      </c>
      <c r="AT29" s="80">
        <v>0.75</v>
      </c>
      <c r="AU29" s="79">
        <v>0.75</v>
      </c>
      <c r="AV29" s="80" t="s">
        <v>2605</v>
      </c>
      <c r="AW29" s="80" t="s">
        <v>2606</v>
      </c>
      <c r="AX29" s="78">
        <f>(5625000/2)*4</f>
        <v>11250000</v>
      </c>
      <c r="AY29" s="79">
        <v>1</v>
      </c>
      <c r="AZ29" s="80">
        <v>1</v>
      </c>
      <c r="BA29" s="79">
        <v>1</v>
      </c>
      <c r="BB29" s="80" t="s">
        <v>2607</v>
      </c>
      <c r="BC29" s="80" t="s">
        <v>2608</v>
      </c>
      <c r="BD29" s="80" t="s">
        <v>2609</v>
      </c>
      <c r="BE29" s="18" t="s">
        <v>78</v>
      </c>
      <c r="BF29" s="18" t="s">
        <v>78</v>
      </c>
      <c r="BG29" s="18" t="s">
        <v>78</v>
      </c>
      <c r="BH29" s="18" t="s">
        <v>202</v>
      </c>
      <c r="BI29" s="18" t="s">
        <v>258</v>
      </c>
      <c r="BJ29" s="18" t="s">
        <v>259</v>
      </c>
      <c r="BK29" s="18" t="s">
        <v>260</v>
      </c>
      <c r="BL29" s="18" t="s">
        <v>261</v>
      </c>
      <c r="BM29" s="140" t="s">
        <v>262</v>
      </c>
    </row>
    <row r="30" spans="1:65" s="16" customFormat="1" ht="409.5">
      <c r="A30" s="18" t="s">
        <v>263</v>
      </c>
      <c r="B30" s="66" t="s">
        <v>264</v>
      </c>
      <c r="C30" s="18"/>
      <c r="D30" s="133" t="s">
        <v>265</v>
      </c>
      <c r="E30" s="18"/>
      <c r="F30" s="18" t="s">
        <v>211</v>
      </c>
      <c r="G30" s="18" t="s">
        <v>266</v>
      </c>
      <c r="H30" s="136">
        <v>44197</v>
      </c>
      <c r="I30" s="136">
        <v>45443</v>
      </c>
      <c r="J30" s="18" t="s">
        <v>267</v>
      </c>
      <c r="K30" s="18" t="s">
        <v>268</v>
      </c>
      <c r="L30" s="18"/>
      <c r="M30" s="18" t="s">
        <v>64</v>
      </c>
      <c r="N30" s="18"/>
      <c r="O30" s="19"/>
      <c r="P30" s="18">
        <v>1</v>
      </c>
      <c r="Q30" s="19">
        <v>30000000</v>
      </c>
      <c r="R30" s="18">
        <v>1</v>
      </c>
      <c r="S30" s="19">
        <v>30000000</v>
      </c>
      <c r="T30" s="18">
        <v>1</v>
      </c>
      <c r="U30" s="19">
        <v>30000000</v>
      </c>
      <c r="V30" s="18">
        <v>1</v>
      </c>
      <c r="W30" s="40">
        <v>30000000</v>
      </c>
      <c r="X30" s="18">
        <v>4</v>
      </c>
      <c r="Y30" s="19">
        <f t="shared" ref="Y30:Y34" si="6">O30+Q30+S30+U30+W30</f>
        <v>120000000</v>
      </c>
      <c r="Z30" s="50"/>
      <c r="AA30" s="23"/>
      <c r="AB30" s="18"/>
      <c r="AC30" s="23"/>
      <c r="AD30" s="18"/>
      <c r="AE30" s="18"/>
      <c r="AF30" s="49">
        <v>0</v>
      </c>
      <c r="AG30" s="51">
        <v>0</v>
      </c>
      <c r="AH30" s="18">
        <v>0.2</v>
      </c>
      <c r="AI30" s="23">
        <v>0.2</v>
      </c>
      <c r="AJ30" s="18" t="s">
        <v>269</v>
      </c>
      <c r="AK30" s="18" t="s">
        <v>270</v>
      </c>
      <c r="AL30" s="143">
        <v>0</v>
      </c>
      <c r="AM30" s="142">
        <v>0</v>
      </c>
      <c r="AN30" s="144">
        <v>0.4</v>
      </c>
      <c r="AO30" s="142">
        <v>0.4</v>
      </c>
      <c r="AP30" s="144" t="s">
        <v>1861</v>
      </c>
      <c r="AQ30" s="145" t="s">
        <v>1862</v>
      </c>
      <c r="AR30" s="78">
        <v>21000000</v>
      </c>
      <c r="AS30" s="79">
        <v>0.7</v>
      </c>
      <c r="AT30" s="80">
        <v>1</v>
      </c>
      <c r="AU30" s="79">
        <v>1</v>
      </c>
      <c r="AV30" s="80" t="s">
        <v>2610</v>
      </c>
      <c r="AW30" s="80" t="s">
        <v>2611</v>
      </c>
      <c r="AX30" s="78">
        <v>30000000</v>
      </c>
      <c r="AY30" s="79">
        <v>1</v>
      </c>
      <c r="AZ30" s="80">
        <v>1</v>
      </c>
      <c r="BA30" s="79">
        <v>1</v>
      </c>
      <c r="BB30" s="80" t="s">
        <v>2612</v>
      </c>
      <c r="BC30" s="80"/>
      <c r="BD30" s="80" t="s">
        <v>2613</v>
      </c>
      <c r="BE30" s="18" t="s">
        <v>271</v>
      </c>
      <c r="BF30" s="18" t="s">
        <v>272</v>
      </c>
      <c r="BG30" s="18" t="s">
        <v>273</v>
      </c>
      <c r="BH30" s="18" t="s">
        <v>202</v>
      </c>
      <c r="BI30" s="18" t="s">
        <v>274</v>
      </c>
      <c r="BJ30" s="18" t="s">
        <v>275</v>
      </c>
      <c r="BK30" s="18" t="s">
        <v>276</v>
      </c>
      <c r="BL30" s="18">
        <v>3274850</v>
      </c>
      <c r="BM30" t="s">
        <v>277</v>
      </c>
    </row>
    <row r="31" spans="1:65" s="16" customFormat="1" ht="409.5">
      <c r="A31" s="18" t="s">
        <v>278</v>
      </c>
      <c r="B31" s="18" t="s">
        <v>191</v>
      </c>
      <c r="C31" s="18"/>
      <c r="D31" s="18" t="s">
        <v>279</v>
      </c>
      <c r="E31" s="18">
        <v>30</v>
      </c>
      <c r="F31" s="18" t="s">
        <v>121</v>
      </c>
      <c r="G31" s="18" t="s">
        <v>280</v>
      </c>
      <c r="H31" s="136">
        <v>43862</v>
      </c>
      <c r="I31" s="136">
        <v>45458</v>
      </c>
      <c r="J31" s="18" t="s">
        <v>281</v>
      </c>
      <c r="K31" s="133" t="s">
        <v>282</v>
      </c>
      <c r="L31" s="18">
        <v>2020</v>
      </c>
      <c r="M31" s="18" t="s">
        <v>64</v>
      </c>
      <c r="N31" s="23">
        <v>1</v>
      </c>
      <c r="O31" s="19">
        <v>60000000</v>
      </c>
      <c r="P31" s="23">
        <v>1</v>
      </c>
      <c r="Q31" s="19">
        <v>20000000</v>
      </c>
      <c r="R31" s="23">
        <v>1</v>
      </c>
      <c r="S31" s="19">
        <v>25000000</v>
      </c>
      <c r="T31" s="23">
        <v>1</v>
      </c>
      <c r="U31" s="19">
        <v>25000000</v>
      </c>
      <c r="V31" s="23">
        <v>1</v>
      </c>
      <c r="W31" s="40">
        <v>20000000</v>
      </c>
      <c r="X31" s="23">
        <v>1</v>
      </c>
      <c r="Y31" s="146">
        <f t="shared" si="6"/>
        <v>150000000</v>
      </c>
      <c r="Z31" s="19"/>
      <c r="AA31" s="23"/>
      <c r="AB31" s="18"/>
      <c r="AC31" s="23"/>
      <c r="AD31" s="18"/>
      <c r="AE31" s="18"/>
      <c r="AF31" s="50">
        <v>0</v>
      </c>
      <c r="AG31" s="147">
        <v>0</v>
      </c>
      <c r="AH31" s="133">
        <v>0</v>
      </c>
      <c r="AI31" s="147">
        <v>0</v>
      </c>
      <c r="AJ31" s="148" t="s">
        <v>283</v>
      </c>
      <c r="AK31" s="137" t="s">
        <v>284</v>
      </c>
      <c r="AL31" s="19">
        <v>0</v>
      </c>
      <c r="AM31" s="142">
        <v>0</v>
      </c>
      <c r="AN31" s="57">
        <v>0.1</v>
      </c>
      <c r="AO31" s="142">
        <v>0.1</v>
      </c>
      <c r="AP31" s="149" t="s">
        <v>1863</v>
      </c>
      <c r="AQ31" s="133" t="s">
        <v>1864</v>
      </c>
      <c r="AR31" s="78">
        <v>0</v>
      </c>
      <c r="AS31" s="79">
        <v>0</v>
      </c>
      <c r="AT31" s="79">
        <v>1</v>
      </c>
      <c r="AU31" s="79">
        <v>1</v>
      </c>
      <c r="AV31" s="80" t="s">
        <v>2614</v>
      </c>
      <c r="AW31" s="80" t="s">
        <v>2615</v>
      </c>
      <c r="AX31" s="78">
        <v>20000000</v>
      </c>
      <c r="AY31" s="79">
        <v>1</v>
      </c>
      <c r="AZ31" s="79">
        <v>1</v>
      </c>
      <c r="BA31" s="79">
        <v>1</v>
      </c>
      <c r="BB31" s="80" t="s">
        <v>2616</v>
      </c>
      <c r="BC31" s="80" t="s">
        <v>2617</v>
      </c>
      <c r="BD31" s="80" t="s">
        <v>2618</v>
      </c>
      <c r="BE31" s="18" t="s">
        <v>285</v>
      </c>
      <c r="BF31" s="18" t="s">
        <v>286</v>
      </c>
      <c r="BG31" s="18" t="s">
        <v>287</v>
      </c>
      <c r="BH31" s="18" t="s">
        <v>202</v>
      </c>
      <c r="BI31" s="18" t="s">
        <v>288</v>
      </c>
      <c r="BJ31" s="18" t="s">
        <v>289</v>
      </c>
      <c r="BK31" s="18" t="s">
        <v>290</v>
      </c>
      <c r="BL31" s="18">
        <v>3142641428</v>
      </c>
      <c r="BM31" s="140" t="s">
        <v>291</v>
      </c>
    </row>
    <row r="32" spans="1:65" s="16" customFormat="1" ht="409.5">
      <c r="A32" s="18" t="s">
        <v>292</v>
      </c>
      <c r="B32" s="18" t="s">
        <v>57</v>
      </c>
      <c r="C32" s="18"/>
      <c r="D32" s="18" t="s">
        <v>293</v>
      </c>
      <c r="E32" s="18"/>
      <c r="F32" s="18" t="s">
        <v>294</v>
      </c>
      <c r="G32" s="18" t="s">
        <v>280</v>
      </c>
      <c r="H32" s="136">
        <v>44197</v>
      </c>
      <c r="I32" s="136">
        <v>45473</v>
      </c>
      <c r="J32" s="18" t="s">
        <v>295</v>
      </c>
      <c r="K32" s="18" t="s">
        <v>296</v>
      </c>
      <c r="L32" s="18" t="s">
        <v>297</v>
      </c>
      <c r="M32" s="18" t="s">
        <v>64</v>
      </c>
      <c r="N32" s="18"/>
      <c r="O32" s="19">
        <v>0</v>
      </c>
      <c r="P32" s="18">
        <v>5</v>
      </c>
      <c r="Q32" s="19">
        <v>5000000</v>
      </c>
      <c r="R32" s="18">
        <v>5</v>
      </c>
      <c r="S32" s="19">
        <v>5000000</v>
      </c>
      <c r="T32" s="18">
        <v>5</v>
      </c>
      <c r="U32" s="19">
        <v>5000000</v>
      </c>
      <c r="V32" s="18">
        <v>5</v>
      </c>
      <c r="W32" s="40">
        <v>5000000</v>
      </c>
      <c r="X32" s="18">
        <v>20</v>
      </c>
      <c r="Y32" s="19">
        <f t="shared" si="6"/>
        <v>20000000</v>
      </c>
      <c r="Z32" s="19"/>
      <c r="AA32" s="23"/>
      <c r="AB32" s="18"/>
      <c r="AC32" s="23"/>
      <c r="AD32" s="18"/>
      <c r="AE32" s="18"/>
      <c r="AF32" s="150">
        <v>0</v>
      </c>
      <c r="AG32" s="23">
        <v>0</v>
      </c>
      <c r="AH32" s="151">
        <v>0</v>
      </c>
      <c r="AI32" s="23">
        <v>0</v>
      </c>
      <c r="AJ32" s="152" t="s">
        <v>298</v>
      </c>
      <c r="AK32" s="153" t="s">
        <v>299</v>
      </c>
      <c r="AL32" s="99">
        <v>0</v>
      </c>
      <c r="AM32" s="75">
        <v>0</v>
      </c>
      <c r="AN32" s="66">
        <v>0</v>
      </c>
      <c r="AO32" s="76">
        <v>0</v>
      </c>
      <c r="AP32" s="66" t="s">
        <v>1865</v>
      </c>
      <c r="AQ32" s="139" t="s">
        <v>1866</v>
      </c>
      <c r="AR32" s="78">
        <v>0</v>
      </c>
      <c r="AS32" s="79">
        <v>0</v>
      </c>
      <c r="AT32" s="80">
        <v>0</v>
      </c>
      <c r="AU32" s="79">
        <v>0</v>
      </c>
      <c r="AV32" s="80" t="s">
        <v>2619</v>
      </c>
      <c r="AW32" s="110" t="s">
        <v>1866</v>
      </c>
      <c r="AX32" s="78">
        <v>6000000</v>
      </c>
      <c r="AY32" s="79">
        <v>1</v>
      </c>
      <c r="AZ32" s="80">
        <v>7</v>
      </c>
      <c r="BA32" s="79">
        <v>1.4</v>
      </c>
      <c r="BB32" s="80" t="s">
        <v>2620</v>
      </c>
      <c r="BC32" s="110" t="s">
        <v>1866</v>
      </c>
      <c r="BD32" s="80"/>
      <c r="BE32" s="18" t="s">
        <v>300</v>
      </c>
      <c r="BF32" s="18" t="s">
        <v>301</v>
      </c>
      <c r="BG32" s="18" t="s">
        <v>302</v>
      </c>
      <c r="BH32" s="18" t="s">
        <v>202</v>
      </c>
      <c r="BI32" s="18" t="s">
        <v>245</v>
      </c>
      <c r="BJ32" s="18" t="s">
        <v>246</v>
      </c>
      <c r="BK32" s="18" t="s">
        <v>247</v>
      </c>
      <c r="BL32" s="18">
        <v>4320410</v>
      </c>
      <c r="BM32" s="140" t="s">
        <v>248</v>
      </c>
    </row>
    <row r="33" spans="1:65" s="16" customFormat="1" ht="409.5">
      <c r="A33" s="18" t="s">
        <v>303</v>
      </c>
      <c r="B33" s="18" t="s">
        <v>191</v>
      </c>
      <c r="C33" s="18"/>
      <c r="D33" s="18" t="s">
        <v>304</v>
      </c>
      <c r="E33" s="18"/>
      <c r="F33" s="18" t="s">
        <v>294</v>
      </c>
      <c r="G33" s="18" t="s">
        <v>280</v>
      </c>
      <c r="H33" s="136">
        <v>44927</v>
      </c>
      <c r="I33" s="136">
        <v>45473</v>
      </c>
      <c r="J33" s="18" t="s">
        <v>305</v>
      </c>
      <c r="K33" s="18" t="s">
        <v>306</v>
      </c>
      <c r="L33" s="18" t="s">
        <v>297</v>
      </c>
      <c r="M33" s="18" t="s">
        <v>64</v>
      </c>
      <c r="N33" s="18"/>
      <c r="O33" s="19">
        <v>0</v>
      </c>
      <c r="P33" s="18"/>
      <c r="Q33" s="19"/>
      <c r="R33" s="18">
        <v>0</v>
      </c>
      <c r="S33" s="19">
        <v>0</v>
      </c>
      <c r="T33" s="18">
        <v>1</v>
      </c>
      <c r="U33" s="19">
        <v>4000000</v>
      </c>
      <c r="V33" s="18">
        <v>1</v>
      </c>
      <c r="W33" s="40">
        <v>4000000</v>
      </c>
      <c r="X33" s="18">
        <v>1</v>
      </c>
      <c r="Y33" s="19">
        <f t="shared" si="6"/>
        <v>8000000</v>
      </c>
      <c r="Z33" s="19"/>
      <c r="AA33" s="23"/>
      <c r="AB33" s="18"/>
      <c r="AC33" s="23"/>
      <c r="AD33" s="18"/>
      <c r="AE33" s="18"/>
      <c r="AF33" s="19">
        <v>0</v>
      </c>
      <c r="AG33" s="23">
        <v>0</v>
      </c>
      <c r="AH33" s="18">
        <v>0</v>
      </c>
      <c r="AI33" s="23">
        <v>0</v>
      </c>
      <c r="AJ33" s="18"/>
      <c r="AK33" s="19" t="s">
        <v>307</v>
      </c>
      <c r="AL33" s="99">
        <v>0</v>
      </c>
      <c r="AM33" s="75">
        <v>0</v>
      </c>
      <c r="AN33" s="66" t="s">
        <v>79</v>
      </c>
      <c r="AO33" s="76">
        <v>0</v>
      </c>
      <c r="AP33" s="66" t="s">
        <v>307</v>
      </c>
      <c r="AQ33" s="77" t="s">
        <v>307</v>
      </c>
      <c r="AR33" s="78">
        <v>0</v>
      </c>
      <c r="AS33" s="79">
        <v>0</v>
      </c>
      <c r="AT33" s="80">
        <v>0</v>
      </c>
      <c r="AU33" s="79">
        <v>0</v>
      </c>
      <c r="AV33" s="80" t="s">
        <v>1466</v>
      </c>
      <c r="AW33" s="80" t="s">
        <v>307</v>
      </c>
      <c r="AX33" s="78">
        <v>0</v>
      </c>
      <c r="AY33" s="79">
        <v>0</v>
      </c>
      <c r="AZ33" s="80"/>
      <c r="BA33" s="79"/>
      <c r="BB33" s="80" t="s">
        <v>307</v>
      </c>
      <c r="BC33" s="80" t="s">
        <v>307</v>
      </c>
      <c r="BD33" s="80"/>
      <c r="BE33" s="18" t="s">
        <v>300</v>
      </c>
      <c r="BF33" s="18" t="s">
        <v>308</v>
      </c>
      <c r="BG33" s="18" t="s">
        <v>302</v>
      </c>
      <c r="BH33" s="18" t="s">
        <v>202</v>
      </c>
      <c r="BI33" s="18" t="s">
        <v>245</v>
      </c>
      <c r="BJ33" s="18" t="s">
        <v>246</v>
      </c>
      <c r="BK33" s="18" t="s">
        <v>247</v>
      </c>
      <c r="BL33" s="18">
        <v>4320410</v>
      </c>
      <c r="BM33" s="140" t="s">
        <v>248</v>
      </c>
    </row>
    <row r="34" spans="1:65" s="16" customFormat="1" ht="409.5">
      <c r="A34" s="18" t="s">
        <v>309</v>
      </c>
      <c r="B34" s="18" t="s">
        <v>191</v>
      </c>
      <c r="C34" s="18" t="s">
        <v>209</v>
      </c>
      <c r="D34" s="133" t="s">
        <v>310</v>
      </c>
      <c r="E34" s="18"/>
      <c r="F34" s="18" t="s">
        <v>211</v>
      </c>
      <c r="G34" s="18" t="s">
        <v>212</v>
      </c>
      <c r="H34" s="134">
        <v>44378</v>
      </c>
      <c r="I34" s="134">
        <v>45473</v>
      </c>
      <c r="J34" s="18" t="s">
        <v>311</v>
      </c>
      <c r="K34" s="18" t="s">
        <v>312</v>
      </c>
      <c r="L34" s="18" t="s">
        <v>313</v>
      </c>
      <c r="M34" s="18" t="s">
        <v>64</v>
      </c>
      <c r="N34" s="18"/>
      <c r="O34" s="18">
        <v>0</v>
      </c>
      <c r="P34" s="18">
        <v>4</v>
      </c>
      <c r="Q34" s="19">
        <v>24000000</v>
      </c>
      <c r="R34" s="18">
        <v>4</v>
      </c>
      <c r="S34" s="19">
        <v>24000000</v>
      </c>
      <c r="T34" s="18">
        <v>4</v>
      </c>
      <c r="U34" s="19">
        <v>24000000</v>
      </c>
      <c r="V34" s="18">
        <v>4</v>
      </c>
      <c r="W34" s="154">
        <v>24000000</v>
      </c>
      <c r="X34" s="18">
        <v>16</v>
      </c>
      <c r="Y34" s="19">
        <f t="shared" si="6"/>
        <v>96000000</v>
      </c>
      <c r="Z34" s="19" t="s">
        <v>157</v>
      </c>
      <c r="AA34" s="23" t="s">
        <v>157</v>
      </c>
      <c r="AB34" s="18" t="s">
        <v>157</v>
      </c>
      <c r="AC34" s="23" t="s">
        <v>157</v>
      </c>
      <c r="AD34" s="18" t="s">
        <v>157</v>
      </c>
      <c r="AE34" s="18" t="s">
        <v>157</v>
      </c>
      <c r="AF34" s="19" t="s">
        <v>218</v>
      </c>
      <c r="AG34" s="46" t="s">
        <v>219</v>
      </c>
      <c r="AH34" s="18">
        <v>0.4</v>
      </c>
      <c r="AI34" s="23">
        <v>0.1</v>
      </c>
      <c r="AJ34" s="155" t="s">
        <v>314</v>
      </c>
      <c r="AK34" s="133" t="s">
        <v>315</v>
      </c>
      <c r="AL34" s="135" t="s">
        <v>218</v>
      </c>
      <c r="AM34" s="130">
        <v>0</v>
      </c>
      <c r="AN34" s="18">
        <v>0</v>
      </c>
      <c r="AO34" s="142">
        <v>0</v>
      </c>
      <c r="AP34" s="18" t="s">
        <v>1867</v>
      </c>
      <c r="AQ34" s="133" t="s">
        <v>1868</v>
      </c>
      <c r="AR34" s="78">
        <v>0</v>
      </c>
      <c r="AS34" s="79">
        <f>AR34/Q34</f>
        <v>0</v>
      </c>
      <c r="AT34" s="80">
        <v>0</v>
      </c>
      <c r="AU34" s="79">
        <f>AT34/P34</f>
        <v>0</v>
      </c>
      <c r="AV34" s="80" t="s">
        <v>2621</v>
      </c>
      <c r="AW34" s="80" t="s">
        <v>2622</v>
      </c>
      <c r="AX34" s="78">
        <v>24000000</v>
      </c>
      <c r="AY34" s="156">
        <v>1</v>
      </c>
      <c r="AZ34" s="80">
        <v>4</v>
      </c>
      <c r="BA34" s="79">
        <f>AZ34/V34</f>
        <v>1</v>
      </c>
      <c r="BB34" s="80" t="s">
        <v>2623</v>
      </c>
      <c r="BC34" s="80" t="s">
        <v>2624</v>
      </c>
      <c r="BD34" s="80" t="s">
        <v>2625</v>
      </c>
      <c r="BE34" s="18" t="s">
        <v>222</v>
      </c>
      <c r="BF34" s="18" t="s">
        <v>316</v>
      </c>
      <c r="BG34" s="18">
        <v>7614</v>
      </c>
      <c r="BH34" s="18" t="s">
        <v>202</v>
      </c>
      <c r="BI34" s="18" t="s">
        <v>224</v>
      </c>
      <c r="BJ34" s="18" t="s">
        <v>317</v>
      </c>
      <c r="BK34" s="18" t="s">
        <v>318</v>
      </c>
      <c r="BL34" s="18">
        <v>3795750</v>
      </c>
      <c r="BM34" s="140" t="s">
        <v>319</v>
      </c>
    </row>
    <row r="35" spans="1:65" s="16" customFormat="1" ht="395.25">
      <c r="A35" s="18" t="s">
        <v>320</v>
      </c>
      <c r="B35" s="18" t="s">
        <v>191</v>
      </c>
      <c r="C35" s="18"/>
      <c r="D35" s="18" t="s">
        <v>321</v>
      </c>
      <c r="E35" s="18"/>
      <c r="F35" s="18" t="s">
        <v>322</v>
      </c>
      <c r="G35" s="18" t="s">
        <v>323</v>
      </c>
      <c r="H35" s="136">
        <v>44440</v>
      </c>
      <c r="I35" s="136">
        <v>45443</v>
      </c>
      <c r="J35" s="18" t="s">
        <v>324</v>
      </c>
      <c r="K35" s="18" t="s">
        <v>325</v>
      </c>
      <c r="L35" s="18" t="s">
        <v>326</v>
      </c>
      <c r="M35" s="18" t="s">
        <v>64</v>
      </c>
      <c r="N35" s="18"/>
      <c r="O35" s="18"/>
      <c r="P35" s="23">
        <v>1</v>
      </c>
      <c r="Q35" s="19">
        <f>(90400*3)*18</f>
        <v>4881600</v>
      </c>
      <c r="R35" s="23">
        <v>1</v>
      </c>
      <c r="S35" s="19">
        <v>20112192</v>
      </c>
      <c r="T35" s="23">
        <v>1</v>
      </c>
      <c r="U35" s="19">
        <f>+(S35*3%)+S35</f>
        <v>20715557.760000002</v>
      </c>
      <c r="V35" s="23">
        <v>1</v>
      </c>
      <c r="W35" s="154">
        <f>+(U35*3%)+U35</f>
        <v>21337024.492800001</v>
      </c>
      <c r="X35" s="23">
        <v>1</v>
      </c>
      <c r="Y35" s="21">
        <f>+Q35+S35+U35+W35</f>
        <v>67046374.252800003</v>
      </c>
      <c r="Z35" s="19"/>
      <c r="AA35" s="23"/>
      <c r="AB35" s="18"/>
      <c r="AC35" s="23"/>
      <c r="AD35" s="18"/>
      <c r="AE35" s="18"/>
      <c r="AF35" s="19"/>
      <c r="AG35" s="23"/>
      <c r="AH35" s="18"/>
      <c r="AI35" s="23"/>
      <c r="AJ35" s="18"/>
      <c r="AK35" s="18" t="s">
        <v>327</v>
      </c>
      <c r="AL35" s="99">
        <v>0</v>
      </c>
      <c r="AM35" s="100">
        <v>0</v>
      </c>
      <c r="AN35" s="66" t="s">
        <v>1856</v>
      </c>
      <c r="AO35" s="76" t="s">
        <v>1856</v>
      </c>
      <c r="AP35" s="18"/>
      <c r="AQ35" s="133" t="s">
        <v>327</v>
      </c>
      <c r="AR35" s="78" t="s">
        <v>79</v>
      </c>
      <c r="AS35" s="79">
        <v>0</v>
      </c>
      <c r="AT35" s="80">
        <v>0</v>
      </c>
      <c r="AU35" s="79">
        <v>0</v>
      </c>
      <c r="AV35" s="80" t="s">
        <v>1870</v>
      </c>
      <c r="AW35" s="80" t="s">
        <v>2626</v>
      </c>
      <c r="AX35" s="78">
        <v>0</v>
      </c>
      <c r="AY35" s="79">
        <v>0</v>
      </c>
      <c r="AZ35" s="80">
        <v>0</v>
      </c>
      <c r="BA35" s="79">
        <v>0</v>
      </c>
      <c r="BB35" s="80" t="s">
        <v>1870</v>
      </c>
      <c r="BC35" s="80" t="s">
        <v>2627</v>
      </c>
      <c r="BD35" s="80" t="s">
        <v>257</v>
      </c>
      <c r="BE35" s="18" t="s">
        <v>328</v>
      </c>
      <c r="BF35" s="18" t="s">
        <v>329</v>
      </c>
      <c r="BG35" s="18" t="s">
        <v>330</v>
      </c>
      <c r="BH35" s="18" t="s">
        <v>202</v>
      </c>
      <c r="BI35" s="157" t="s">
        <v>331</v>
      </c>
      <c r="BJ35" s="18" t="s">
        <v>332</v>
      </c>
      <c r="BK35" s="18" t="s">
        <v>333</v>
      </c>
      <c r="BL35" s="18" t="s">
        <v>334</v>
      </c>
      <c r="BM35" s="140" t="s">
        <v>335</v>
      </c>
    </row>
    <row r="36" spans="1:65" s="16" customFormat="1" ht="409.5">
      <c r="A36" s="18" t="s">
        <v>336</v>
      </c>
      <c r="B36" s="18" t="s">
        <v>191</v>
      </c>
      <c r="C36" s="18"/>
      <c r="D36" s="133" t="s">
        <v>337</v>
      </c>
      <c r="E36" s="18"/>
      <c r="F36" s="18" t="s">
        <v>121</v>
      </c>
      <c r="G36" s="18" t="s">
        <v>280</v>
      </c>
      <c r="H36" s="136">
        <v>44197</v>
      </c>
      <c r="I36" s="136">
        <v>45442</v>
      </c>
      <c r="J36" s="18" t="s">
        <v>241</v>
      </c>
      <c r="K36" s="18" t="s">
        <v>241</v>
      </c>
      <c r="L36" s="18" t="s">
        <v>297</v>
      </c>
      <c r="M36" s="18" t="s">
        <v>64</v>
      </c>
      <c r="N36" s="18"/>
      <c r="O36" s="19">
        <v>0</v>
      </c>
      <c r="P36" s="18">
        <v>1</v>
      </c>
      <c r="Q36" s="19">
        <v>20000000</v>
      </c>
      <c r="R36" s="18">
        <v>1</v>
      </c>
      <c r="S36" s="19">
        <v>20000000</v>
      </c>
      <c r="T36" s="18">
        <v>1</v>
      </c>
      <c r="U36" s="19">
        <v>20000000</v>
      </c>
      <c r="V36" s="18">
        <v>1</v>
      </c>
      <c r="W36" s="154">
        <v>20000000</v>
      </c>
      <c r="X36" s="18" t="s">
        <v>338</v>
      </c>
      <c r="Y36" s="21">
        <f>O36+Q36+S36+U36+W36</f>
        <v>80000000</v>
      </c>
      <c r="Z36" s="19"/>
      <c r="AA36" s="23"/>
      <c r="AB36" s="18"/>
      <c r="AC36" s="23"/>
      <c r="AD36" s="18"/>
      <c r="AE36" s="18"/>
      <c r="AF36" s="19" t="s">
        <v>79</v>
      </c>
      <c r="AG36" s="23">
        <v>0</v>
      </c>
      <c r="AH36" s="18">
        <v>0</v>
      </c>
      <c r="AI36" s="23">
        <v>0</v>
      </c>
      <c r="AJ36" s="148" t="s">
        <v>242</v>
      </c>
      <c r="AK36" s="158"/>
      <c r="AL36" s="99">
        <v>0</v>
      </c>
      <c r="AM36" s="100">
        <v>0</v>
      </c>
      <c r="AN36" s="66" t="s">
        <v>1856</v>
      </c>
      <c r="AO36" s="76" t="s">
        <v>1856</v>
      </c>
      <c r="AP36" s="66" t="s">
        <v>1869</v>
      </c>
      <c r="AQ36" s="139" t="s">
        <v>78</v>
      </c>
      <c r="AR36" s="78">
        <v>0</v>
      </c>
      <c r="AS36" s="79">
        <v>0</v>
      </c>
      <c r="AT36" s="80">
        <v>0</v>
      </c>
      <c r="AU36" s="79">
        <v>0</v>
      </c>
      <c r="AV36" s="80" t="s">
        <v>2628</v>
      </c>
      <c r="AW36" s="80"/>
      <c r="AX36" s="78">
        <v>0</v>
      </c>
      <c r="AY36" s="79">
        <v>0</v>
      </c>
      <c r="AZ36" s="80">
        <v>0</v>
      </c>
      <c r="BA36" s="79">
        <v>0</v>
      </c>
      <c r="BB36" s="80" t="s">
        <v>2629</v>
      </c>
      <c r="BC36" s="80" t="s">
        <v>2630</v>
      </c>
      <c r="BD36" s="80"/>
      <c r="BE36" s="18" t="s">
        <v>339</v>
      </c>
      <c r="BF36" s="18" t="s">
        <v>340</v>
      </c>
      <c r="BG36" s="18" t="s">
        <v>341</v>
      </c>
      <c r="BH36" s="18" t="s">
        <v>202</v>
      </c>
      <c r="BI36" s="18" t="s">
        <v>245</v>
      </c>
      <c r="BJ36" s="18" t="s">
        <v>342</v>
      </c>
      <c r="BK36" s="18" t="s">
        <v>343</v>
      </c>
      <c r="BL36" s="18">
        <v>3424100</v>
      </c>
      <c r="BM36" s="140" t="s">
        <v>344</v>
      </c>
    </row>
    <row r="37" spans="1:65" s="16" customFormat="1" ht="409.5">
      <c r="A37" s="18" t="s">
        <v>345</v>
      </c>
      <c r="B37" s="18" t="s">
        <v>191</v>
      </c>
      <c r="C37" s="18"/>
      <c r="D37" s="18" t="s">
        <v>346</v>
      </c>
      <c r="E37" s="18"/>
      <c r="F37" s="18" t="s">
        <v>322</v>
      </c>
      <c r="G37" s="18" t="s">
        <v>323</v>
      </c>
      <c r="H37" s="136">
        <v>44287</v>
      </c>
      <c r="I37" s="136">
        <v>44561</v>
      </c>
      <c r="J37" s="18" t="s">
        <v>347</v>
      </c>
      <c r="K37" s="18" t="s">
        <v>348</v>
      </c>
      <c r="L37" s="18" t="s">
        <v>326</v>
      </c>
      <c r="M37" s="18" t="s">
        <v>64</v>
      </c>
      <c r="N37" s="18" t="s">
        <v>78</v>
      </c>
      <c r="O37" s="18" t="s">
        <v>78</v>
      </c>
      <c r="P37" s="159">
        <v>1</v>
      </c>
      <c r="Q37" s="19">
        <v>6780131</v>
      </c>
      <c r="R37" s="18"/>
      <c r="S37" s="19"/>
      <c r="T37" s="18"/>
      <c r="U37" s="19"/>
      <c r="V37" s="18"/>
      <c r="W37" s="154"/>
      <c r="X37" s="159">
        <f t="shared" ref="X37:Y37" si="7">+P37</f>
        <v>1</v>
      </c>
      <c r="Y37" s="21">
        <f t="shared" si="7"/>
        <v>6780131</v>
      </c>
      <c r="Z37" s="19"/>
      <c r="AA37" s="23"/>
      <c r="AB37" s="18"/>
      <c r="AC37" s="23"/>
      <c r="AD37" s="18"/>
      <c r="AE37" s="18"/>
      <c r="AF37" s="19"/>
      <c r="AG37" s="23"/>
      <c r="AH37" s="18"/>
      <c r="AI37" s="23"/>
      <c r="AJ37" s="18"/>
      <c r="AK37" s="153" t="s">
        <v>349</v>
      </c>
      <c r="AL37" s="99">
        <v>0</v>
      </c>
      <c r="AM37" s="100">
        <v>0</v>
      </c>
      <c r="AN37" s="66" t="s">
        <v>1856</v>
      </c>
      <c r="AO37" s="76" t="s">
        <v>1856</v>
      </c>
      <c r="AP37" s="18" t="s">
        <v>1870</v>
      </c>
      <c r="AQ37" s="133" t="s">
        <v>1871</v>
      </c>
      <c r="AR37" s="160" t="s">
        <v>2631</v>
      </c>
      <c r="AS37" s="79">
        <v>0</v>
      </c>
      <c r="AT37" s="80">
        <v>0</v>
      </c>
      <c r="AU37" s="79">
        <v>0</v>
      </c>
      <c r="AV37" s="80" t="s">
        <v>1870</v>
      </c>
      <c r="AW37" s="80" t="s">
        <v>2632</v>
      </c>
      <c r="AX37" s="78">
        <v>0</v>
      </c>
      <c r="AY37" s="79">
        <v>0</v>
      </c>
      <c r="AZ37" s="80">
        <v>0</v>
      </c>
      <c r="BA37" s="79">
        <v>0</v>
      </c>
      <c r="BB37" s="80" t="s">
        <v>1870</v>
      </c>
      <c r="BC37" s="80" t="s">
        <v>2633</v>
      </c>
      <c r="BD37" s="80" t="s">
        <v>257</v>
      </c>
      <c r="BE37" s="18" t="s">
        <v>328</v>
      </c>
      <c r="BF37" s="18" t="s">
        <v>350</v>
      </c>
      <c r="BG37" s="18" t="s">
        <v>351</v>
      </c>
      <c r="BH37" s="18" t="s">
        <v>202</v>
      </c>
      <c r="BI37" s="18" t="s">
        <v>331</v>
      </c>
      <c r="BJ37" s="18" t="s">
        <v>352</v>
      </c>
      <c r="BK37" s="161" t="s">
        <v>353</v>
      </c>
      <c r="BL37" s="161">
        <v>6605400</v>
      </c>
      <c r="BM37" t="s">
        <v>354</v>
      </c>
    </row>
    <row r="38" spans="1:65" s="16" customFormat="1" ht="409.5">
      <c r="A38" s="18" t="s">
        <v>355</v>
      </c>
      <c r="B38" s="18" t="s">
        <v>191</v>
      </c>
      <c r="C38" s="18"/>
      <c r="D38" s="133" t="s">
        <v>356</v>
      </c>
      <c r="E38" s="18">
        <v>40</v>
      </c>
      <c r="F38" s="18" t="s">
        <v>193</v>
      </c>
      <c r="G38" s="18" t="s">
        <v>280</v>
      </c>
      <c r="H38" s="162">
        <v>44378</v>
      </c>
      <c r="I38" s="136">
        <v>45474</v>
      </c>
      <c r="J38" s="18" t="s">
        <v>357</v>
      </c>
      <c r="K38" s="18" t="s">
        <v>358</v>
      </c>
      <c r="L38" s="18" t="s">
        <v>124</v>
      </c>
      <c r="M38" s="18" t="s">
        <v>64</v>
      </c>
      <c r="N38" s="18"/>
      <c r="O38" s="19">
        <v>0</v>
      </c>
      <c r="P38" s="18">
        <v>10</v>
      </c>
      <c r="Q38" s="19">
        <v>23300000</v>
      </c>
      <c r="R38" s="18">
        <v>10</v>
      </c>
      <c r="S38" s="19">
        <v>23300000</v>
      </c>
      <c r="T38" s="18">
        <v>10</v>
      </c>
      <c r="U38" s="19">
        <v>23300000</v>
      </c>
      <c r="V38" s="19">
        <v>0</v>
      </c>
      <c r="W38" s="154">
        <v>0</v>
      </c>
      <c r="X38" s="18">
        <v>30</v>
      </c>
      <c r="Y38" s="21">
        <f t="shared" ref="Y38:Y47" si="8">O38+Q38+S38+U38+W38</f>
        <v>69900000</v>
      </c>
      <c r="Z38" s="19"/>
      <c r="AA38" s="23"/>
      <c r="AB38" s="18"/>
      <c r="AC38" s="23"/>
      <c r="AD38" s="18"/>
      <c r="AE38" s="18"/>
      <c r="AF38" s="19"/>
      <c r="AG38" s="23"/>
      <c r="AH38" s="18"/>
      <c r="AI38" s="23"/>
      <c r="AJ38" s="148" t="s">
        <v>359</v>
      </c>
      <c r="AK38" s="137" t="s">
        <v>360</v>
      </c>
      <c r="AL38" s="19">
        <v>0</v>
      </c>
      <c r="AM38" s="142">
        <v>0</v>
      </c>
      <c r="AN38" s="18">
        <v>0</v>
      </c>
      <c r="AO38" s="163">
        <v>0</v>
      </c>
      <c r="AP38" s="18" t="s">
        <v>1872</v>
      </c>
      <c r="AQ38" s="133" t="s">
        <v>1864</v>
      </c>
      <c r="AR38" s="78">
        <v>0</v>
      </c>
      <c r="AS38" s="79">
        <v>0</v>
      </c>
      <c r="AT38" s="80">
        <v>0</v>
      </c>
      <c r="AU38" s="79">
        <v>0</v>
      </c>
      <c r="AV38" s="80" t="s">
        <v>2634</v>
      </c>
      <c r="AW38" s="80" t="s">
        <v>2635</v>
      </c>
      <c r="AX38" s="78">
        <v>0</v>
      </c>
      <c r="AY38" s="79">
        <v>0</v>
      </c>
      <c r="AZ38" s="80">
        <v>0</v>
      </c>
      <c r="BA38" s="79">
        <v>0</v>
      </c>
      <c r="BB38" s="80" t="s">
        <v>2636</v>
      </c>
      <c r="BC38" s="80" t="s">
        <v>2637</v>
      </c>
      <c r="BD38" s="80"/>
      <c r="BE38" s="18" t="s">
        <v>361</v>
      </c>
      <c r="BF38" s="18" t="s">
        <v>362</v>
      </c>
      <c r="BG38" s="18" t="s">
        <v>363</v>
      </c>
      <c r="BH38" s="18" t="s">
        <v>202</v>
      </c>
      <c r="BI38" s="18" t="s">
        <v>288</v>
      </c>
      <c r="BJ38" s="18" t="s">
        <v>364</v>
      </c>
      <c r="BK38" s="18" t="s">
        <v>365</v>
      </c>
      <c r="BL38" s="18">
        <v>3163708651</v>
      </c>
      <c r="BM38" s="140" t="s">
        <v>366</v>
      </c>
    </row>
    <row r="39" spans="1:65" s="16" customFormat="1" ht="409.5">
      <c r="A39" s="18" t="s">
        <v>367</v>
      </c>
      <c r="B39" s="18" t="s">
        <v>191</v>
      </c>
      <c r="C39" s="18" t="s">
        <v>209</v>
      </c>
      <c r="D39" s="18" t="s">
        <v>368</v>
      </c>
      <c r="E39" s="18"/>
      <c r="F39" s="18" t="s">
        <v>211</v>
      </c>
      <c r="G39" s="18" t="s">
        <v>212</v>
      </c>
      <c r="H39" s="134">
        <v>44378</v>
      </c>
      <c r="I39" s="134">
        <v>45473</v>
      </c>
      <c r="J39" s="18" t="s">
        <v>369</v>
      </c>
      <c r="K39" s="18" t="s">
        <v>370</v>
      </c>
      <c r="L39" s="18" t="s">
        <v>313</v>
      </c>
      <c r="M39" s="18" t="s">
        <v>64</v>
      </c>
      <c r="N39" s="18"/>
      <c r="O39" s="19"/>
      <c r="P39" s="18">
        <v>2</v>
      </c>
      <c r="Q39" s="19">
        <v>56000000</v>
      </c>
      <c r="R39" s="18">
        <v>2</v>
      </c>
      <c r="S39" s="19">
        <v>56000000</v>
      </c>
      <c r="T39" s="18">
        <v>2</v>
      </c>
      <c r="U39" s="19">
        <v>56000000</v>
      </c>
      <c r="V39" s="18">
        <v>2</v>
      </c>
      <c r="W39" s="154">
        <v>56000000</v>
      </c>
      <c r="X39" s="18">
        <v>8</v>
      </c>
      <c r="Y39" s="21">
        <f t="shared" si="8"/>
        <v>224000000</v>
      </c>
      <c r="Z39" s="19" t="s">
        <v>157</v>
      </c>
      <c r="AA39" s="23" t="s">
        <v>157</v>
      </c>
      <c r="AB39" s="18" t="s">
        <v>157</v>
      </c>
      <c r="AC39" s="23" t="s">
        <v>157</v>
      </c>
      <c r="AD39" s="18" t="s">
        <v>157</v>
      </c>
      <c r="AE39" s="18" t="s">
        <v>157</v>
      </c>
      <c r="AF39" s="19" t="s">
        <v>218</v>
      </c>
      <c r="AG39" s="46" t="s">
        <v>219</v>
      </c>
      <c r="AH39" s="18">
        <v>0.2</v>
      </c>
      <c r="AI39" s="23">
        <v>0.1</v>
      </c>
      <c r="AJ39" s="133" t="s">
        <v>371</v>
      </c>
      <c r="AK39" s="133" t="s">
        <v>372</v>
      </c>
      <c r="AL39" s="135" t="s">
        <v>218</v>
      </c>
      <c r="AM39" s="130">
        <v>0</v>
      </c>
      <c r="AN39" s="56">
        <v>0.2</v>
      </c>
      <c r="AO39" s="57">
        <v>0.1</v>
      </c>
      <c r="AP39" s="15" t="s">
        <v>1873</v>
      </c>
      <c r="AQ39" s="133" t="s">
        <v>1874</v>
      </c>
      <c r="AR39" s="78">
        <v>0</v>
      </c>
      <c r="AS39" s="79">
        <f t="shared" ref="AS39:AS41" si="9">AR39/Q39</f>
        <v>0</v>
      </c>
      <c r="AT39" s="80">
        <v>0</v>
      </c>
      <c r="AU39" s="79">
        <f t="shared" ref="AU39:AU41" si="10">AT39/P39</f>
        <v>0</v>
      </c>
      <c r="AV39" s="80" t="s">
        <v>2638</v>
      </c>
      <c r="AW39" s="80" t="s">
        <v>2639</v>
      </c>
      <c r="AX39" s="78">
        <v>0</v>
      </c>
      <c r="AY39" s="79">
        <f t="shared" ref="AY39:AY41" si="11">AX39/W39</f>
        <v>0</v>
      </c>
      <c r="AZ39" s="80">
        <v>0</v>
      </c>
      <c r="BA39" s="79">
        <f t="shared" ref="BA39:BA41" si="12">AZ39/V39</f>
        <v>0</v>
      </c>
      <c r="BB39" s="80" t="s">
        <v>2640</v>
      </c>
      <c r="BC39" s="80" t="s">
        <v>2641</v>
      </c>
      <c r="BD39" s="80" t="s">
        <v>2642</v>
      </c>
      <c r="BE39" s="18" t="s">
        <v>373</v>
      </c>
      <c r="BF39" s="18" t="s">
        <v>374</v>
      </c>
      <c r="BG39" s="149">
        <v>7619</v>
      </c>
      <c r="BH39" s="18" t="s">
        <v>202</v>
      </c>
      <c r="BI39" s="18" t="s">
        <v>224</v>
      </c>
      <c r="BJ39" s="18" t="s">
        <v>375</v>
      </c>
      <c r="BK39" s="18" t="s">
        <v>376</v>
      </c>
      <c r="BL39" s="18">
        <v>3795750</v>
      </c>
      <c r="BM39" s="140" t="s">
        <v>377</v>
      </c>
    </row>
    <row r="40" spans="1:65" s="16" customFormat="1" ht="409.5">
      <c r="A40" s="18" t="s">
        <v>378</v>
      </c>
      <c r="B40" s="18" t="s">
        <v>379</v>
      </c>
      <c r="C40" s="18" t="s">
        <v>209</v>
      </c>
      <c r="D40" s="18" t="s">
        <v>380</v>
      </c>
      <c r="E40" s="18"/>
      <c r="F40" s="18" t="s">
        <v>211</v>
      </c>
      <c r="G40" s="18" t="s">
        <v>212</v>
      </c>
      <c r="H40" s="134">
        <v>44378</v>
      </c>
      <c r="I40" s="134">
        <v>45473</v>
      </c>
      <c r="J40" s="133" t="s">
        <v>381</v>
      </c>
      <c r="K40" s="18" t="s">
        <v>382</v>
      </c>
      <c r="L40" s="18" t="s">
        <v>313</v>
      </c>
      <c r="M40" s="18" t="s">
        <v>64</v>
      </c>
      <c r="N40" s="18"/>
      <c r="O40" s="19"/>
      <c r="P40" s="18">
        <v>1</v>
      </c>
      <c r="Q40" s="19">
        <v>17520000</v>
      </c>
      <c r="R40" s="18">
        <v>1</v>
      </c>
      <c r="S40" s="19">
        <v>17520000</v>
      </c>
      <c r="T40" s="18">
        <v>1</v>
      </c>
      <c r="U40" s="19">
        <v>17520000</v>
      </c>
      <c r="V40" s="18">
        <v>1</v>
      </c>
      <c r="W40" s="154">
        <v>17520000</v>
      </c>
      <c r="X40" s="18">
        <v>4</v>
      </c>
      <c r="Y40" s="21">
        <f t="shared" si="8"/>
        <v>70080000</v>
      </c>
      <c r="Z40" s="19" t="s">
        <v>157</v>
      </c>
      <c r="AA40" s="23" t="s">
        <v>157</v>
      </c>
      <c r="AB40" s="18" t="s">
        <v>157</v>
      </c>
      <c r="AC40" s="23" t="s">
        <v>157</v>
      </c>
      <c r="AD40" s="18" t="s">
        <v>157</v>
      </c>
      <c r="AE40" s="18" t="s">
        <v>157</v>
      </c>
      <c r="AF40" s="19" t="s">
        <v>218</v>
      </c>
      <c r="AG40" s="46" t="s">
        <v>219</v>
      </c>
      <c r="AH40" s="18">
        <v>0.1</v>
      </c>
      <c r="AI40" s="23">
        <v>0.1</v>
      </c>
      <c r="AJ40" s="133" t="s">
        <v>383</v>
      </c>
      <c r="AK40" s="18" t="s">
        <v>384</v>
      </c>
      <c r="AL40" s="135" t="s">
        <v>218</v>
      </c>
      <c r="AM40" s="130">
        <v>0</v>
      </c>
      <c r="AN40" s="56">
        <v>0.1</v>
      </c>
      <c r="AO40" s="57">
        <v>0.1</v>
      </c>
      <c r="AP40" s="18" t="s">
        <v>1875</v>
      </c>
      <c r="AQ40" s="133" t="s">
        <v>1876</v>
      </c>
      <c r="AR40" s="78">
        <v>0</v>
      </c>
      <c r="AS40" s="79">
        <f t="shared" si="9"/>
        <v>0</v>
      </c>
      <c r="AT40" s="80">
        <v>0</v>
      </c>
      <c r="AU40" s="79">
        <f t="shared" si="10"/>
        <v>0</v>
      </c>
      <c r="AV40" s="80" t="s">
        <v>2643</v>
      </c>
      <c r="AW40" s="80" t="s">
        <v>2639</v>
      </c>
      <c r="AX40" s="78">
        <v>0</v>
      </c>
      <c r="AY40" s="79">
        <f t="shared" si="11"/>
        <v>0</v>
      </c>
      <c r="AZ40" s="80">
        <v>0</v>
      </c>
      <c r="BA40" s="79">
        <f t="shared" si="12"/>
        <v>0</v>
      </c>
      <c r="BB40" s="80" t="s">
        <v>2644</v>
      </c>
      <c r="BC40" s="80" t="s">
        <v>2645</v>
      </c>
      <c r="BD40" s="80" t="s">
        <v>2642</v>
      </c>
      <c r="BE40" s="18" t="s">
        <v>385</v>
      </c>
      <c r="BF40" s="133" t="s">
        <v>386</v>
      </c>
      <c r="BG40" s="18">
        <v>7617</v>
      </c>
      <c r="BH40" s="18" t="s">
        <v>202</v>
      </c>
      <c r="BI40" s="18" t="s">
        <v>224</v>
      </c>
      <c r="BJ40" s="18" t="s">
        <v>375</v>
      </c>
      <c r="BK40" s="18" t="s">
        <v>376</v>
      </c>
      <c r="BL40" s="18">
        <v>3795750</v>
      </c>
      <c r="BM40" s="140" t="s">
        <v>377</v>
      </c>
    </row>
    <row r="41" spans="1:65" s="16" customFormat="1" ht="409.5">
      <c r="A41" s="18" t="s">
        <v>387</v>
      </c>
      <c r="B41" s="18" t="s">
        <v>379</v>
      </c>
      <c r="C41" s="18" t="s">
        <v>209</v>
      </c>
      <c r="D41" s="18" t="s">
        <v>388</v>
      </c>
      <c r="E41" s="18"/>
      <c r="F41" s="18" t="s">
        <v>211</v>
      </c>
      <c r="G41" s="18" t="s">
        <v>389</v>
      </c>
      <c r="H41" s="134">
        <v>44378</v>
      </c>
      <c r="I41" s="134">
        <v>45473</v>
      </c>
      <c r="J41" s="133" t="s">
        <v>390</v>
      </c>
      <c r="K41" s="18" t="s">
        <v>391</v>
      </c>
      <c r="L41" s="18" t="s">
        <v>313</v>
      </c>
      <c r="M41" s="18" t="s">
        <v>64</v>
      </c>
      <c r="N41" s="18"/>
      <c r="O41" s="18"/>
      <c r="P41" s="18">
        <v>8</v>
      </c>
      <c r="Q41" s="19">
        <v>40000000</v>
      </c>
      <c r="R41" s="18">
        <v>8</v>
      </c>
      <c r="S41" s="19">
        <v>40000000</v>
      </c>
      <c r="T41" s="18">
        <v>8</v>
      </c>
      <c r="U41" s="19">
        <v>40000000</v>
      </c>
      <c r="V41" s="18">
        <v>8</v>
      </c>
      <c r="W41" s="154">
        <v>40000000</v>
      </c>
      <c r="X41" s="18">
        <v>32</v>
      </c>
      <c r="Y41" s="21">
        <f t="shared" si="8"/>
        <v>160000000</v>
      </c>
      <c r="Z41" s="19" t="s">
        <v>157</v>
      </c>
      <c r="AA41" s="23" t="s">
        <v>157</v>
      </c>
      <c r="AB41" s="18" t="s">
        <v>157</v>
      </c>
      <c r="AC41" s="23" t="s">
        <v>157</v>
      </c>
      <c r="AD41" s="18" t="s">
        <v>157</v>
      </c>
      <c r="AE41" s="18" t="s">
        <v>157</v>
      </c>
      <c r="AF41" s="19" t="s">
        <v>218</v>
      </c>
      <c r="AG41" s="46" t="s">
        <v>219</v>
      </c>
      <c r="AH41" s="18">
        <v>0.8</v>
      </c>
      <c r="AI41" s="23">
        <v>0.1</v>
      </c>
      <c r="AJ41" s="18" t="s">
        <v>392</v>
      </c>
      <c r="AK41" s="18" t="s">
        <v>393</v>
      </c>
      <c r="AL41" s="135" t="s">
        <v>218</v>
      </c>
      <c r="AM41" s="130">
        <v>0</v>
      </c>
      <c r="AN41" s="56">
        <v>0.8</v>
      </c>
      <c r="AO41" s="57">
        <v>0.1</v>
      </c>
      <c r="AP41" s="18" t="s">
        <v>1877</v>
      </c>
      <c r="AQ41" s="133" t="s">
        <v>1878</v>
      </c>
      <c r="AR41" s="78">
        <v>0</v>
      </c>
      <c r="AS41" s="79">
        <f t="shared" si="9"/>
        <v>0</v>
      </c>
      <c r="AT41" s="80">
        <v>0</v>
      </c>
      <c r="AU41" s="79">
        <f t="shared" si="10"/>
        <v>0</v>
      </c>
      <c r="AV41" s="80" t="s">
        <v>2643</v>
      </c>
      <c r="AW41" s="80" t="s">
        <v>2639</v>
      </c>
      <c r="AX41" s="78">
        <v>20000000</v>
      </c>
      <c r="AY41" s="79">
        <f t="shared" si="11"/>
        <v>0.5</v>
      </c>
      <c r="AZ41" s="80">
        <v>4</v>
      </c>
      <c r="BA41" s="79">
        <f t="shared" si="12"/>
        <v>0.5</v>
      </c>
      <c r="BB41" s="80" t="s">
        <v>2646</v>
      </c>
      <c r="BC41" s="80" t="s">
        <v>2647</v>
      </c>
      <c r="BD41" s="80" t="s">
        <v>2625</v>
      </c>
      <c r="BE41" s="18" t="s">
        <v>222</v>
      </c>
      <c r="BF41" s="18" t="s">
        <v>316</v>
      </c>
      <c r="BG41" s="18">
        <v>7614</v>
      </c>
      <c r="BH41" s="18" t="s">
        <v>202</v>
      </c>
      <c r="BI41" s="18" t="s">
        <v>224</v>
      </c>
      <c r="BJ41" s="18" t="s">
        <v>317</v>
      </c>
      <c r="BK41" s="18" t="s">
        <v>318</v>
      </c>
      <c r="BL41" s="18">
        <v>3795750</v>
      </c>
      <c r="BM41" s="140" t="s">
        <v>319</v>
      </c>
    </row>
    <row r="42" spans="1:65" s="16" customFormat="1" ht="357">
      <c r="A42" s="18" t="s">
        <v>394</v>
      </c>
      <c r="B42" s="18" t="s">
        <v>379</v>
      </c>
      <c r="C42" s="18"/>
      <c r="D42" s="18" t="s">
        <v>395</v>
      </c>
      <c r="E42" s="18"/>
      <c r="F42" s="18" t="s">
        <v>193</v>
      </c>
      <c r="G42" s="18" t="s">
        <v>194</v>
      </c>
      <c r="H42" s="136">
        <v>44197</v>
      </c>
      <c r="I42" s="136">
        <v>45473</v>
      </c>
      <c r="J42" s="18" t="s">
        <v>396</v>
      </c>
      <c r="K42" s="18" t="s">
        <v>397</v>
      </c>
      <c r="L42" s="18"/>
      <c r="M42" s="18" t="s">
        <v>64</v>
      </c>
      <c r="N42" s="18"/>
      <c r="O42" s="19"/>
      <c r="P42" s="18">
        <v>25</v>
      </c>
      <c r="Q42" s="19">
        <v>15898550</v>
      </c>
      <c r="R42" s="18">
        <v>25</v>
      </c>
      <c r="S42" s="19">
        <v>16216525</v>
      </c>
      <c r="T42" s="18">
        <v>25</v>
      </c>
      <c r="U42" s="19">
        <v>16540850</v>
      </c>
      <c r="V42" s="47">
        <v>25</v>
      </c>
      <c r="W42" s="154">
        <v>16871650</v>
      </c>
      <c r="X42" s="47">
        <v>100</v>
      </c>
      <c r="Y42" s="21">
        <f t="shared" si="8"/>
        <v>65527575</v>
      </c>
      <c r="Z42" s="19"/>
      <c r="AA42" s="23"/>
      <c r="AB42" s="18"/>
      <c r="AC42" s="23"/>
      <c r="AD42" s="18"/>
      <c r="AE42" s="18"/>
      <c r="AF42" s="164">
        <v>24994.499</v>
      </c>
      <c r="AG42" s="23"/>
      <c r="AH42" s="56"/>
      <c r="AI42" s="23"/>
      <c r="AJ42" s="18" t="s">
        <v>398</v>
      </c>
      <c r="AK42" s="18" t="s">
        <v>399</v>
      </c>
      <c r="AL42" s="19">
        <v>28617390</v>
      </c>
      <c r="AM42" s="142">
        <v>1.8</v>
      </c>
      <c r="AN42" s="18">
        <v>45</v>
      </c>
      <c r="AO42" s="142">
        <v>1.8</v>
      </c>
      <c r="AP42" s="18" t="s">
        <v>1879</v>
      </c>
      <c r="AQ42" s="133"/>
      <c r="AR42" s="78">
        <v>10811014</v>
      </c>
      <c r="AS42" s="79">
        <v>0.68</v>
      </c>
      <c r="AT42" s="80">
        <v>17</v>
      </c>
      <c r="AU42" s="79">
        <v>0.38</v>
      </c>
      <c r="AV42" s="80" t="s">
        <v>2648</v>
      </c>
      <c r="AW42" s="80" t="s">
        <v>2649</v>
      </c>
      <c r="AX42" s="78">
        <v>12718840</v>
      </c>
      <c r="AY42" s="79">
        <v>0.8</v>
      </c>
      <c r="AZ42" s="80">
        <v>20</v>
      </c>
      <c r="BA42" s="79">
        <v>0.8</v>
      </c>
      <c r="BB42" s="80" t="s">
        <v>2650</v>
      </c>
      <c r="BC42" s="80" t="s">
        <v>2651</v>
      </c>
      <c r="BD42" s="80" t="s">
        <v>2652</v>
      </c>
      <c r="BE42" s="18" t="s">
        <v>400</v>
      </c>
      <c r="BF42" s="18" t="s">
        <v>401</v>
      </c>
      <c r="BG42" s="18" t="s">
        <v>402</v>
      </c>
      <c r="BH42" s="18" t="s">
        <v>202</v>
      </c>
      <c r="BI42" s="18" t="s">
        <v>203</v>
      </c>
      <c r="BJ42" s="18" t="s">
        <v>403</v>
      </c>
      <c r="BK42" s="18" t="s">
        <v>404</v>
      </c>
      <c r="BL42" s="18" t="s">
        <v>405</v>
      </c>
      <c r="BM42" s="140" t="s">
        <v>406</v>
      </c>
    </row>
    <row r="43" spans="1:65" s="16" customFormat="1" ht="409.5">
      <c r="A43" s="18" t="s">
        <v>407</v>
      </c>
      <c r="B43" s="18" t="s">
        <v>408</v>
      </c>
      <c r="C43" s="18"/>
      <c r="D43" s="18" t="s">
        <v>2125</v>
      </c>
      <c r="E43" s="18"/>
      <c r="F43" s="18" t="s">
        <v>211</v>
      </c>
      <c r="G43" s="18" t="s">
        <v>409</v>
      </c>
      <c r="H43" s="136">
        <v>44197</v>
      </c>
      <c r="I43" s="136">
        <v>44561</v>
      </c>
      <c r="J43" s="18" t="s">
        <v>410</v>
      </c>
      <c r="K43" s="18" t="s">
        <v>411</v>
      </c>
      <c r="L43" s="18"/>
      <c r="M43" s="18" t="s">
        <v>135</v>
      </c>
      <c r="N43" s="18" t="s">
        <v>78</v>
      </c>
      <c r="O43" s="19"/>
      <c r="P43" s="18">
        <v>1</v>
      </c>
      <c r="Q43" s="19">
        <v>200000</v>
      </c>
      <c r="R43" s="18"/>
      <c r="S43" s="19"/>
      <c r="T43" s="18"/>
      <c r="U43" s="19"/>
      <c r="V43" s="47"/>
      <c r="W43" s="154"/>
      <c r="X43" s="47">
        <v>1</v>
      </c>
      <c r="Y43" s="21">
        <f t="shared" si="8"/>
        <v>200000</v>
      </c>
      <c r="Z43" s="19"/>
      <c r="AA43" s="23"/>
      <c r="AB43" s="18"/>
      <c r="AC43" s="23"/>
      <c r="AD43" s="18"/>
      <c r="AE43" s="18"/>
      <c r="AF43" s="19"/>
      <c r="AG43" s="23"/>
      <c r="AH43" s="18">
        <v>0.1</v>
      </c>
      <c r="AI43" s="23">
        <v>0.1</v>
      </c>
      <c r="AJ43" s="20" t="s">
        <v>412</v>
      </c>
      <c r="AK43" s="20" t="s">
        <v>413</v>
      </c>
      <c r="AL43" s="143">
        <v>0</v>
      </c>
      <c r="AM43" s="142">
        <v>0</v>
      </c>
      <c r="AN43" s="144">
        <v>0.2</v>
      </c>
      <c r="AO43" s="142">
        <v>0.2</v>
      </c>
      <c r="AP43" s="144" t="s">
        <v>1880</v>
      </c>
      <c r="AQ43" s="145" t="s">
        <v>1881</v>
      </c>
      <c r="AR43" s="78" t="s">
        <v>2653</v>
      </c>
      <c r="AS43" s="79">
        <v>1</v>
      </c>
      <c r="AT43" s="80">
        <v>0.7</v>
      </c>
      <c r="AU43" s="79">
        <v>1</v>
      </c>
      <c r="AV43" s="80" t="s">
        <v>2654</v>
      </c>
      <c r="AW43" s="80" t="s">
        <v>1881</v>
      </c>
      <c r="AX43" s="78">
        <v>200000</v>
      </c>
      <c r="AY43" s="79">
        <v>1</v>
      </c>
      <c r="AZ43" s="80">
        <v>1</v>
      </c>
      <c r="BA43" s="79">
        <v>1</v>
      </c>
      <c r="BB43" s="80" t="s">
        <v>2655</v>
      </c>
      <c r="BC43" s="80" t="s">
        <v>2656</v>
      </c>
      <c r="BD43" s="80" t="s">
        <v>2657</v>
      </c>
      <c r="BE43" s="18" t="s">
        <v>414</v>
      </c>
      <c r="BF43" s="18" t="s">
        <v>415</v>
      </c>
      <c r="BG43" s="18" t="s">
        <v>416</v>
      </c>
      <c r="BH43" s="18" t="s">
        <v>202</v>
      </c>
      <c r="BI43" s="18" t="s">
        <v>274</v>
      </c>
      <c r="BJ43" s="18" t="s">
        <v>417</v>
      </c>
      <c r="BK43" s="18" t="s">
        <v>418</v>
      </c>
      <c r="BL43" s="18">
        <v>3274850</v>
      </c>
      <c r="BM43" s="140" t="s">
        <v>419</v>
      </c>
    </row>
    <row r="44" spans="1:65" s="16" customFormat="1" ht="409.5">
      <c r="A44" s="18" t="s">
        <v>420</v>
      </c>
      <c r="B44" s="18" t="s">
        <v>408</v>
      </c>
      <c r="C44" s="18"/>
      <c r="D44" s="18" t="s">
        <v>421</v>
      </c>
      <c r="E44" s="18"/>
      <c r="F44" s="18" t="s">
        <v>211</v>
      </c>
      <c r="G44" s="18" t="s">
        <v>409</v>
      </c>
      <c r="H44" s="136">
        <v>44197</v>
      </c>
      <c r="I44" s="136">
        <v>45443</v>
      </c>
      <c r="J44" s="18" t="s">
        <v>422</v>
      </c>
      <c r="K44" s="18" t="s">
        <v>423</v>
      </c>
      <c r="L44" s="18"/>
      <c r="M44" s="18" t="s">
        <v>135</v>
      </c>
      <c r="N44" s="18"/>
      <c r="O44" s="19"/>
      <c r="P44" s="18">
        <v>1</v>
      </c>
      <c r="Q44" s="19">
        <v>200000</v>
      </c>
      <c r="R44" s="18">
        <v>1</v>
      </c>
      <c r="S44" s="19">
        <v>200000</v>
      </c>
      <c r="T44" s="18">
        <v>1</v>
      </c>
      <c r="U44" s="19">
        <v>200000</v>
      </c>
      <c r="V44" s="47">
        <v>1</v>
      </c>
      <c r="W44" s="154">
        <v>200000</v>
      </c>
      <c r="X44" s="47">
        <v>4</v>
      </c>
      <c r="Y44" s="21">
        <f t="shared" si="8"/>
        <v>800000</v>
      </c>
      <c r="Z44" s="19"/>
      <c r="AA44" s="23"/>
      <c r="AB44" s="18"/>
      <c r="AC44" s="23"/>
      <c r="AD44" s="18"/>
      <c r="AE44" s="18"/>
      <c r="AF44" s="19"/>
      <c r="AG44" s="23"/>
      <c r="AH44" s="18">
        <v>0.1</v>
      </c>
      <c r="AI44" s="23">
        <v>0.1</v>
      </c>
      <c r="AJ44" s="18" t="s">
        <v>424</v>
      </c>
      <c r="AK44" s="18" t="s">
        <v>425</v>
      </c>
      <c r="AL44" s="143">
        <v>650000</v>
      </c>
      <c r="AM44" s="142">
        <v>1</v>
      </c>
      <c r="AN44" s="56">
        <v>0.1</v>
      </c>
      <c r="AO44" s="57">
        <v>0.1</v>
      </c>
      <c r="AP44" s="165" t="s">
        <v>1882</v>
      </c>
      <c r="AQ44" s="133"/>
      <c r="AR44" s="78"/>
      <c r="AS44" s="79"/>
      <c r="AT44" s="80">
        <v>1</v>
      </c>
      <c r="AU44" s="79">
        <v>1</v>
      </c>
      <c r="AV44" s="80" t="s">
        <v>2658</v>
      </c>
      <c r="AW44" s="80"/>
      <c r="AX44" s="78">
        <v>1786448</v>
      </c>
      <c r="AY44" s="79">
        <v>1</v>
      </c>
      <c r="AZ44" s="80">
        <v>1</v>
      </c>
      <c r="BA44" s="79">
        <v>1</v>
      </c>
      <c r="BB44" s="80" t="s">
        <v>2659</v>
      </c>
      <c r="BC44" s="80" t="s">
        <v>2660</v>
      </c>
      <c r="BD44" s="80"/>
      <c r="BE44" s="18" t="s">
        <v>414</v>
      </c>
      <c r="BF44" s="18" t="s">
        <v>415</v>
      </c>
      <c r="BG44" s="18" t="s">
        <v>416</v>
      </c>
      <c r="BH44" s="18" t="s">
        <v>202</v>
      </c>
      <c r="BI44" s="18" t="s">
        <v>274</v>
      </c>
      <c r="BJ44" s="18" t="s">
        <v>417</v>
      </c>
      <c r="BK44" s="18" t="s">
        <v>418</v>
      </c>
      <c r="BL44" s="149">
        <v>3274850</v>
      </c>
      <c r="BM44" s="140" t="s">
        <v>419</v>
      </c>
    </row>
    <row r="45" spans="1:65" s="16" customFormat="1" ht="409.5">
      <c r="A45" s="166" t="s">
        <v>426</v>
      </c>
      <c r="B45" s="167" t="s">
        <v>427</v>
      </c>
      <c r="C45" s="166"/>
      <c r="D45" s="167" t="s">
        <v>428</v>
      </c>
      <c r="E45" s="166">
        <v>10</v>
      </c>
      <c r="F45" s="166" t="s">
        <v>121</v>
      </c>
      <c r="G45" s="166" t="s">
        <v>280</v>
      </c>
      <c r="H45" s="168">
        <v>43891</v>
      </c>
      <c r="I45" s="168">
        <v>45458</v>
      </c>
      <c r="J45" s="166" t="s">
        <v>429</v>
      </c>
      <c r="K45" s="166" t="s">
        <v>430</v>
      </c>
      <c r="L45" s="166" t="s">
        <v>124</v>
      </c>
      <c r="M45" s="166" t="s">
        <v>64</v>
      </c>
      <c r="N45" s="166">
        <v>0</v>
      </c>
      <c r="O45" s="169">
        <v>0</v>
      </c>
      <c r="P45" s="166">
        <v>0</v>
      </c>
      <c r="Q45" s="169">
        <v>15000000</v>
      </c>
      <c r="R45" s="166">
        <v>0</v>
      </c>
      <c r="S45" s="169">
        <v>20000000</v>
      </c>
      <c r="T45" s="166">
        <v>1</v>
      </c>
      <c r="U45" s="169">
        <v>30000000</v>
      </c>
      <c r="V45" s="169"/>
      <c r="W45" s="170"/>
      <c r="X45" s="166">
        <v>1</v>
      </c>
      <c r="Y45" s="171">
        <f t="shared" si="8"/>
        <v>65000000</v>
      </c>
      <c r="Z45" s="169"/>
      <c r="AA45" s="172"/>
      <c r="AB45" s="166"/>
      <c r="AC45" s="172"/>
      <c r="AD45" s="166"/>
      <c r="AE45" s="166"/>
      <c r="AF45" s="169"/>
      <c r="AG45" s="172"/>
      <c r="AH45" s="166"/>
      <c r="AI45" s="172"/>
      <c r="AJ45" s="173" t="s">
        <v>431</v>
      </c>
      <c r="AK45" s="166"/>
      <c r="AL45" s="19">
        <v>0</v>
      </c>
      <c r="AM45" s="142">
        <v>0</v>
      </c>
      <c r="AN45" s="18">
        <v>0</v>
      </c>
      <c r="AO45" s="163">
        <v>0</v>
      </c>
      <c r="AP45" s="18" t="s">
        <v>1872</v>
      </c>
      <c r="AQ45" s="133" t="s">
        <v>1864</v>
      </c>
      <c r="AR45" s="78">
        <v>0</v>
      </c>
      <c r="AS45" s="79">
        <v>0</v>
      </c>
      <c r="AT45" s="80">
        <v>0</v>
      </c>
      <c r="AU45" s="79">
        <v>0</v>
      </c>
      <c r="AV45" s="80" t="s">
        <v>2661</v>
      </c>
      <c r="AW45" s="80" t="s">
        <v>2662</v>
      </c>
      <c r="AX45" s="78">
        <v>0</v>
      </c>
      <c r="AY45" s="79">
        <v>0</v>
      </c>
      <c r="AZ45" s="80">
        <v>0</v>
      </c>
      <c r="BA45" s="79">
        <v>0</v>
      </c>
      <c r="BB45" s="80" t="s">
        <v>2663</v>
      </c>
      <c r="BC45" s="80" t="s">
        <v>2664</v>
      </c>
      <c r="BD45" s="80"/>
      <c r="BE45" s="166" t="s">
        <v>285</v>
      </c>
      <c r="BF45" s="166" t="s">
        <v>432</v>
      </c>
      <c r="BG45" s="166" t="s">
        <v>287</v>
      </c>
      <c r="BH45" s="166" t="s">
        <v>202</v>
      </c>
      <c r="BI45" s="166" t="s">
        <v>288</v>
      </c>
      <c r="BJ45" s="166" t="s">
        <v>433</v>
      </c>
      <c r="BK45" s="166" t="s">
        <v>434</v>
      </c>
      <c r="BL45" s="166">
        <v>3124065964</v>
      </c>
      <c r="BM45" s="174" t="s">
        <v>435</v>
      </c>
    </row>
    <row r="46" spans="1:65" s="16" customFormat="1" ht="409.5">
      <c r="A46" s="166" t="s">
        <v>436</v>
      </c>
      <c r="B46" s="166" t="s">
        <v>191</v>
      </c>
      <c r="C46" s="166"/>
      <c r="D46" s="167" t="s">
        <v>437</v>
      </c>
      <c r="E46" s="166">
        <v>10</v>
      </c>
      <c r="F46" s="166" t="s">
        <v>121</v>
      </c>
      <c r="G46" s="166" t="s">
        <v>280</v>
      </c>
      <c r="H46" s="168">
        <v>43891</v>
      </c>
      <c r="I46" s="168">
        <v>45458</v>
      </c>
      <c r="J46" s="166" t="s">
        <v>438</v>
      </c>
      <c r="K46" s="166" t="s">
        <v>439</v>
      </c>
      <c r="L46" s="166" t="s">
        <v>124</v>
      </c>
      <c r="M46" s="166" t="s">
        <v>64</v>
      </c>
      <c r="N46" s="166">
        <v>0</v>
      </c>
      <c r="O46" s="169">
        <v>0</v>
      </c>
      <c r="P46" s="166">
        <v>0</v>
      </c>
      <c r="Q46" s="169">
        <v>20000000</v>
      </c>
      <c r="R46" s="166">
        <v>0</v>
      </c>
      <c r="S46" s="169">
        <v>20000000</v>
      </c>
      <c r="T46" s="166">
        <v>0</v>
      </c>
      <c r="U46" s="169">
        <v>20000000</v>
      </c>
      <c r="V46" s="166">
        <v>1</v>
      </c>
      <c r="W46" s="170">
        <v>10000000</v>
      </c>
      <c r="X46" s="166">
        <v>1</v>
      </c>
      <c r="Y46" s="171">
        <f>O46+Q46+S46+U46+W46</f>
        <v>70000000</v>
      </c>
      <c r="Z46" s="169"/>
      <c r="AA46" s="172"/>
      <c r="AB46" s="166"/>
      <c r="AC46" s="172"/>
      <c r="AD46" s="166"/>
      <c r="AE46" s="166"/>
      <c r="AF46" s="169"/>
      <c r="AG46" s="172"/>
      <c r="AH46" s="166"/>
      <c r="AI46" s="172"/>
      <c r="AJ46" s="173" t="s">
        <v>440</v>
      </c>
      <c r="AK46" s="166"/>
      <c r="AL46" s="19">
        <v>0</v>
      </c>
      <c r="AM46" s="142">
        <v>0</v>
      </c>
      <c r="AN46" s="18">
        <v>0</v>
      </c>
      <c r="AO46" s="163">
        <v>0</v>
      </c>
      <c r="AP46" s="18" t="s">
        <v>1872</v>
      </c>
      <c r="AQ46" s="133" t="s">
        <v>1864</v>
      </c>
      <c r="AR46" s="78">
        <v>0</v>
      </c>
      <c r="AS46" s="79">
        <v>0</v>
      </c>
      <c r="AT46" s="80">
        <v>0</v>
      </c>
      <c r="AU46" s="79">
        <v>0</v>
      </c>
      <c r="AV46" s="80" t="s">
        <v>2661</v>
      </c>
      <c r="AW46" s="80" t="s">
        <v>2662</v>
      </c>
      <c r="AX46" s="78">
        <v>0</v>
      </c>
      <c r="AY46" s="79">
        <v>0</v>
      </c>
      <c r="AZ46" s="80">
        <v>0</v>
      </c>
      <c r="BA46" s="79">
        <v>0</v>
      </c>
      <c r="BB46" s="80" t="s">
        <v>2663</v>
      </c>
      <c r="BC46" s="80" t="s">
        <v>2664</v>
      </c>
      <c r="BD46" s="80"/>
      <c r="BE46" s="166" t="s">
        <v>285</v>
      </c>
      <c r="BF46" s="166" t="s">
        <v>432</v>
      </c>
      <c r="BG46" s="167" t="s">
        <v>287</v>
      </c>
      <c r="BH46" s="166" t="s">
        <v>202</v>
      </c>
      <c r="BI46" s="166" t="s">
        <v>288</v>
      </c>
      <c r="BJ46" s="166" t="s">
        <v>441</v>
      </c>
      <c r="BK46" s="166" t="s">
        <v>442</v>
      </c>
      <c r="BL46" s="166">
        <v>3017107981</v>
      </c>
      <c r="BM46" s="174" t="s">
        <v>443</v>
      </c>
    </row>
    <row r="47" spans="1:65" s="16" customFormat="1" ht="409.5">
      <c r="A47" s="166" t="s">
        <v>444</v>
      </c>
      <c r="B47" s="166" t="s">
        <v>191</v>
      </c>
      <c r="C47" s="166"/>
      <c r="D47" s="166" t="s">
        <v>445</v>
      </c>
      <c r="E47" s="166">
        <v>10</v>
      </c>
      <c r="F47" s="166" t="s">
        <v>121</v>
      </c>
      <c r="G47" s="166" t="s">
        <v>280</v>
      </c>
      <c r="H47" s="168">
        <v>43845</v>
      </c>
      <c r="I47" s="168">
        <v>45458</v>
      </c>
      <c r="J47" s="166" t="s">
        <v>446</v>
      </c>
      <c r="K47" s="166" t="s">
        <v>447</v>
      </c>
      <c r="L47" s="166" t="s">
        <v>124</v>
      </c>
      <c r="M47" s="166" t="s">
        <v>64</v>
      </c>
      <c r="N47" s="166">
        <v>0</v>
      </c>
      <c r="O47" s="169">
        <v>0</v>
      </c>
      <c r="P47" s="172">
        <v>1</v>
      </c>
      <c r="Q47" s="169">
        <v>10000000</v>
      </c>
      <c r="R47" s="172">
        <v>1</v>
      </c>
      <c r="S47" s="169">
        <v>10000000</v>
      </c>
      <c r="T47" s="172">
        <v>1</v>
      </c>
      <c r="U47" s="169">
        <v>10000000</v>
      </c>
      <c r="V47" s="172">
        <v>1</v>
      </c>
      <c r="W47" s="170">
        <v>10000000</v>
      </c>
      <c r="X47" s="172">
        <v>1</v>
      </c>
      <c r="Y47" s="171">
        <f t="shared" si="8"/>
        <v>40000000</v>
      </c>
      <c r="Z47" s="169"/>
      <c r="AA47" s="172"/>
      <c r="AB47" s="166"/>
      <c r="AC47" s="172"/>
      <c r="AD47" s="166"/>
      <c r="AE47" s="166"/>
      <c r="AF47" s="169"/>
      <c r="AG47" s="172"/>
      <c r="AH47" s="166"/>
      <c r="AI47" s="172"/>
      <c r="AJ47" s="175" t="s">
        <v>448</v>
      </c>
      <c r="AK47" s="176"/>
      <c r="AL47" s="19">
        <v>0</v>
      </c>
      <c r="AM47" s="142">
        <v>0</v>
      </c>
      <c r="AN47" s="18">
        <v>0</v>
      </c>
      <c r="AO47" s="163">
        <v>0</v>
      </c>
      <c r="AP47" s="18" t="s">
        <v>1872</v>
      </c>
      <c r="AQ47" s="133" t="s">
        <v>1864</v>
      </c>
      <c r="AR47" s="78">
        <v>0</v>
      </c>
      <c r="AS47" s="79">
        <v>0</v>
      </c>
      <c r="AT47" s="80">
        <v>0</v>
      </c>
      <c r="AU47" s="79">
        <v>0</v>
      </c>
      <c r="AV47" s="80" t="s">
        <v>2661</v>
      </c>
      <c r="AW47" s="80" t="s">
        <v>2665</v>
      </c>
      <c r="AX47" s="78">
        <v>0</v>
      </c>
      <c r="AY47" s="79">
        <v>0</v>
      </c>
      <c r="AZ47" s="80">
        <v>0</v>
      </c>
      <c r="BA47" s="79">
        <v>0</v>
      </c>
      <c r="BB47" s="80" t="s">
        <v>2666</v>
      </c>
      <c r="BC47" s="80"/>
      <c r="BD47" s="80"/>
      <c r="BE47" s="166" t="s">
        <v>285</v>
      </c>
      <c r="BF47" s="166" t="s">
        <v>449</v>
      </c>
      <c r="BG47" s="166" t="s">
        <v>287</v>
      </c>
      <c r="BH47" s="166" t="s">
        <v>202</v>
      </c>
      <c r="BI47" s="166" t="s">
        <v>288</v>
      </c>
      <c r="BJ47" s="166" t="s">
        <v>450</v>
      </c>
      <c r="BK47" s="166" t="s">
        <v>451</v>
      </c>
      <c r="BL47" s="166">
        <v>3153100141</v>
      </c>
      <c r="BM47" s="174" t="s">
        <v>452</v>
      </c>
    </row>
    <row r="48" spans="1:65" s="16" customFormat="1" ht="409.5">
      <c r="A48" s="166" t="s">
        <v>453</v>
      </c>
      <c r="B48" s="166" t="s">
        <v>191</v>
      </c>
      <c r="C48" s="166"/>
      <c r="D48" s="166" t="s">
        <v>454</v>
      </c>
      <c r="E48" s="166"/>
      <c r="F48" s="166" t="s">
        <v>322</v>
      </c>
      <c r="G48" s="166" t="s">
        <v>455</v>
      </c>
      <c r="H48" s="168">
        <v>44287</v>
      </c>
      <c r="I48" s="168">
        <v>45443</v>
      </c>
      <c r="J48" s="166" t="s">
        <v>456</v>
      </c>
      <c r="K48" s="166" t="s">
        <v>457</v>
      </c>
      <c r="L48" s="166" t="s">
        <v>458</v>
      </c>
      <c r="M48" s="166" t="s">
        <v>64</v>
      </c>
      <c r="N48" s="166"/>
      <c r="O48" s="166">
        <v>0</v>
      </c>
      <c r="P48" s="166">
        <v>20</v>
      </c>
      <c r="Q48" s="177">
        <f>+(6780131*2)</f>
        <v>13560262</v>
      </c>
      <c r="R48" s="166">
        <v>20</v>
      </c>
      <c r="S48" s="177">
        <f>(+Q48*3%)+Q48</f>
        <v>13967069.859999999</v>
      </c>
      <c r="T48" s="166">
        <v>20</v>
      </c>
      <c r="U48" s="177">
        <f>(+S48*3%)+S48</f>
        <v>14386081.955799999</v>
      </c>
      <c r="V48" s="166">
        <v>20</v>
      </c>
      <c r="W48" s="170">
        <f>(+U48*3%)+U48</f>
        <v>14817664.414473999</v>
      </c>
      <c r="X48" s="166">
        <v>80</v>
      </c>
      <c r="Y48" s="171">
        <f>+Q48++S48+U48+W48</f>
        <v>56731078.230273992</v>
      </c>
      <c r="Z48" s="169"/>
      <c r="AA48" s="172"/>
      <c r="AB48" s="166"/>
      <c r="AC48" s="172"/>
      <c r="AD48" s="166"/>
      <c r="AE48" s="166"/>
      <c r="AF48" s="169"/>
      <c r="AG48" s="172"/>
      <c r="AH48" s="166"/>
      <c r="AI48" s="172"/>
      <c r="AJ48" s="178"/>
      <c r="AK48" s="179" t="s">
        <v>459</v>
      </c>
      <c r="AL48" s="99">
        <v>0</v>
      </c>
      <c r="AM48" s="100">
        <v>0</v>
      </c>
      <c r="AN48" s="66" t="s">
        <v>1856</v>
      </c>
      <c r="AO48" s="76" t="s">
        <v>1856</v>
      </c>
      <c r="AP48" s="15" t="s">
        <v>1870</v>
      </c>
      <c r="AQ48" s="180" t="s">
        <v>1871</v>
      </c>
      <c r="AR48" s="78">
        <v>0</v>
      </c>
      <c r="AS48" s="79">
        <v>0</v>
      </c>
      <c r="AT48" s="80">
        <v>0</v>
      </c>
      <c r="AU48" s="79">
        <v>0</v>
      </c>
      <c r="AV48" s="80" t="s">
        <v>1870</v>
      </c>
      <c r="AW48" s="80" t="s">
        <v>2667</v>
      </c>
      <c r="AX48" s="78" t="s">
        <v>79</v>
      </c>
      <c r="AY48" s="79" t="s">
        <v>2668</v>
      </c>
      <c r="AZ48" s="80" t="s">
        <v>1856</v>
      </c>
      <c r="BA48" s="79">
        <v>0</v>
      </c>
      <c r="BB48" s="80" t="s">
        <v>1870</v>
      </c>
      <c r="BC48" s="80" t="s">
        <v>2669</v>
      </c>
      <c r="BD48" s="80" t="s">
        <v>257</v>
      </c>
      <c r="BE48" s="166" t="s">
        <v>328</v>
      </c>
      <c r="BF48" s="166" t="s">
        <v>350</v>
      </c>
      <c r="BG48" s="166" t="s">
        <v>351</v>
      </c>
      <c r="BH48" s="166" t="s">
        <v>202</v>
      </c>
      <c r="BI48" s="166" t="s">
        <v>331</v>
      </c>
      <c r="BJ48" s="166" t="s">
        <v>352</v>
      </c>
      <c r="BK48" s="166" t="s">
        <v>353</v>
      </c>
      <c r="BL48" s="166">
        <v>6605400</v>
      </c>
      <c r="BM48" t="s">
        <v>354</v>
      </c>
    </row>
    <row r="49" spans="1:65" s="16" customFormat="1" ht="409.5">
      <c r="A49" s="176" t="s">
        <v>460</v>
      </c>
      <c r="B49" s="176" t="s">
        <v>191</v>
      </c>
      <c r="C49" s="176"/>
      <c r="D49" s="176" t="s">
        <v>461</v>
      </c>
      <c r="E49" s="176"/>
      <c r="F49" s="176" t="s">
        <v>322</v>
      </c>
      <c r="G49" s="176" t="s">
        <v>323</v>
      </c>
      <c r="H49" s="181">
        <v>44440</v>
      </c>
      <c r="I49" s="181">
        <v>45443</v>
      </c>
      <c r="J49" s="176" t="s">
        <v>462</v>
      </c>
      <c r="K49" s="176" t="s">
        <v>463</v>
      </c>
      <c r="L49" s="176" t="s">
        <v>458</v>
      </c>
      <c r="M49" s="176" t="s">
        <v>64</v>
      </c>
      <c r="N49" s="176"/>
      <c r="O49" s="176">
        <v>0</v>
      </c>
      <c r="P49" s="182">
        <v>1</v>
      </c>
      <c r="Q49" s="183">
        <v>1966160</v>
      </c>
      <c r="R49" s="182">
        <v>1</v>
      </c>
      <c r="S49" s="183">
        <f>+(Q49*3%)+Q49</f>
        <v>2025144.8</v>
      </c>
      <c r="T49" s="182">
        <v>1</v>
      </c>
      <c r="U49" s="183">
        <f>+(S49*3%)+S49</f>
        <v>2085899.1440000001</v>
      </c>
      <c r="V49" s="182">
        <v>1</v>
      </c>
      <c r="W49" s="184">
        <f>+(U49*3%)+U49</f>
        <v>2148476.1183199999</v>
      </c>
      <c r="X49" s="182">
        <v>1</v>
      </c>
      <c r="Y49" s="183">
        <f>+Q49+S49+U49+W49</f>
        <v>8225680.0623199996</v>
      </c>
      <c r="Z49" s="183"/>
      <c r="AA49" s="182"/>
      <c r="AB49" s="176"/>
      <c r="AC49" s="182"/>
      <c r="AD49" s="176"/>
      <c r="AE49" s="176"/>
      <c r="AF49" s="183"/>
      <c r="AG49" s="182"/>
      <c r="AH49" s="176"/>
      <c r="AI49" s="182"/>
      <c r="AJ49" s="185"/>
      <c r="AK49" s="176" t="s">
        <v>327</v>
      </c>
      <c r="AL49" s="186">
        <v>0</v>
      </c>
      <c r="AM49" s="100">
        <v>0</v>
      </c>
      <c r="AN49" s="93" t="s">
        <v>1856</v>
      </c>
      <c r="AO49" s="187" t="s">
        <v>1856</v>
      </c>
      <c r="AP49" s="188"/>
      <c r="AQ49" s="189" t="s">
        <v>327</v>
      </c>
      <c r="AR49" s="78">
        <v>0</v>
      </c>
      <c r="AS49" s="79">
        <v>0</v>
      </c>
      <c r="AT49" s="80">
        <v>0</v>
      </c>
      <c r="AU49" s="79">
        <v>0</v>
      </c>
      <c r="AV49" s="80" t="s">
        <v>1870</v>
      </c>
      <c r="AW49" s="80" t="s">
        <v>2670</v>
      </c>
      <c r="AX49" s="78" t="s">
        <v>79</v>
      </c>
      <c r="AY49" s="79" t="s">
        <v>2668</v>
      </c>
      <c r="AZ49" s="80" t="s">
        <v>1856</v>
      </c>
      <c r="BA49" s="79">
        <v>0</v>
      </c>
      <c r="BB49" s="80" t="s">
        <v>1870</v>
      </c>
      <c r="BC49" s="80" t="s">
        <v>2671</v>
      </c>
      <c r="BD49" s="80" t="s">
        <v>257</v>
      </c>
      <c r="BE49" s="176" t="s">
        <v>328</v>
      </c>
      <c r="BF49" s="176" t="s">
        <v>329</v>
      </c>
      <c r="BG49" s="176" t="s">
        <v>330</v>
      </c>
      <c r="BH49" s="176" t="s">
        <v>202</v>
      </c>
      <c r="BI49" s="190" t="s">
        <v>331</v>
      </c>
      <c r="BJ49" s="176" t="s">
        <v>332</v>
      </c>
      <c r="BK49" s="176" t="s">
        <v>333</v>
      </c>
      <c r="BL49" s="176" t="s">
        <v>334</v>
      </c>
      <c r="BM49" s="191" t="s">
        <v>335</v>
      </c>
    </row>
    <row r="50" spans="1:65" s="60" customFormat="1" ht="409.5">
      <c r="A50" s="192" t="s">
        <v>464</v>
      </c>
      <c r="B50" s="192" t="s">
        <v>191</v>
      </c>
      <c r="C50" s="192"/>
      <c r="D50" s="192" t="s">
        <v>465</v>
      </c>
      <c r="E50" s="192"/>
      <c r="F50" s="192" t="s">
        <v>211</v>
      </c>
      <c r="G50" s="192" t="s">
        <v>409</v>
      </c>
      <c r="H50" s="193">
        <v>44197</v>
      </c>
      <c r="I50" s="193">
        <v>44561</v>
      </c>
      <c r="J50" s="192" t="s">
        <v>466</v>
      </c>
      <c r="K50" s="192" t="s">
        <v>467</v>
      </c>
      <c r="L50" s="192"/>
      <c r="M50" s="192" t="s">
        <v>135</v>
      </c>
      <c r="N50" s="192" t="s">
        <v>78</v>
      </c>
      <c r="O50" s="192"/>
      <c r="P50" s="192">
        <v>1</v>
      </c>
      <c r="Q50" s="194">
        <v>200000</v>
      </c>
      <c r="R50" s="192"/>
      <c r="S50" s="192"/>
      <c r="T50" s="192"/>
      <c r="U50" s="192"/>
      <c r="V50" s="192"/>
      <c r="W50" s="195"/>
      <c r="X50" s="192">
        <v>1</v>
      </c>
      <c r="Y50" s="194">
        <f t="shared" ref="Y50:Y63" si="13">O50+Q50+S50+U50+W50</f>
        <v>200000</v>
      </c>
      <c r="Z50" s="194"/>
      <c r="AA50" s="196"/>
      <c r="AB50" s="192"/>
      <c r="AC50" s="196"/>
      <c r="AD50" s="192"/>
      <c r="AE50" s="192"/>
      <c r="AF50" s="194"/>
      <c r="AG50" s="196"/>
      <c r="AH50" s="192"/>
      <c r="AI50" s="196"/>
      <c r="AJ50" s="197"/>
      <c r="AK50" s="198" t="s">
        <v>468</v>
      </c>
      <c r="AL50" s="199">
        <v>0</v>
      </c>
      <c r="AM50" s="200">
        <v>0</v>
      </c>
      <c r="AN50" s="105">
        <v>0</v>
      </c>
      <c r="AO50" s="200">
        <v>0</v>
      </c>
      <c r="AP50" s="105" t="s">
        <v>1883</v>
      </c>
      <c r="AQ50" s="201" t="s">
        <v>1881</v>
      </c>
      <c r="AR50" s="78">
        <v>0</v>
      </c>
      <c r="AS50" s="79">
        <v>0</v>
      </c>
      <c r="AT50" s="80">
        <v>0</v>
      </c>
      <c r="AU50" s="79">
        <v>0</v>
      </c>
      <c r="AV50" s="80" t="s">
        <v>2672</v>
      </c>
      <c r="AW50" s="80" t="s">
        <v>2673</v>
      </c>
      <c r="AX50" s="78">
        <v>200000</v>
      </c>
      <c r="AY50" s="79">
        <v>1</v>
      </c>
      <c r="AZ50" s="80">
        <v>1</v>
      </c>
      <c r="BA50" s="79">
        <v>1</v>
      </c>
      <c r="BB50" s="80" t="s">
        <v>2674</v>
      </c>
      <c r="BC50" s="80" t="s">
        <v>2173</v>
      </c>
      <c r="BD50" s="80" t="s">
        <v>2675</v>
      </c>
      <c r="BE50" s="192" t="s">
        <v>271</v>
      </c>
      <c r="BF50" s="192" t="s">
        <v>272</v>
      </c>
      <c r="BG50" s="192" t="s">
        <v>273</v>
      </c>
      <c r="BH50" s="192" t="s">
        <v>202</v>
      </c>
      <c r="BI50" s="192" t="s">
        <v>274</v>
      </c>
      <c r="BJ50" s="192" t="s">
        <v>275</v>
      </c>
      <c r="BK50" s="192" t="s">
        <v>276</v>
      </c>
      <c r="BL50" s="192">
        <v>3274850</v>
      </c>
      <c r="BM50" s="192" t="s">
        <v>277</v>
      </c>
    </row>
    <row r="51" spans="1:65" s="22" customFormat="1" ht="409.5">
      <c r="A51" s="202" t="s">
        <v>469</v>
      </c>
      <c r="B51" s="202" t="s">
        <v>264</v>
      </c>
      <c r="C51" s="202"/>
      <c r="D51" s="202" t="s">
        <v>470</v>
      </c>
      <c r="E51" s="202"/>
      <c r="F51" s="203" t="s">
        <v>294</v>
      </c>
      <c r="G51" s="202" t="s">
        <v>471</v>
      </c>
      <c r="H51" s="204">
        <v>44197</v>
      </c>
      <c r="I51" s="205">
        <v>45657</v>
      </c>
      <c r="J51" s="55" t="s">
        <v>472</v>
      </c>
      <c r="K51" s="55" t="s">
        <v>473</v>
      </c>
      <c r="L51" s="202" t="s">
        <v>474</v>
      </c>
      <c r="M51" s="202" t="s">
        <v>64</v>
      </c>
      <c r="N51" s="206">
        <v>0</v>
      </c>
      <c r="O51" s="202"/>
      <c r="P51" s="55">
        <v>25</v>
      </c>
      <c r="Q51" s="207">
        <f>+P51*4980000</f>
        <v>124500000</v>
      </c>
      <c r="R51" s="55">
        <v>25</v>
      </c>
      <c r="S51" s="207">
        <f>+R51*4980000</f>
        <v>124500000</v>
      </c>
      <c r="T51" s="55">
        <v>25</v>
      </c>
      <c r="U51" s="207">
        <f>+T51*4980000</f>
        <v>124500000</v>
      </c>
      <c r="V51" s="55">
        <v>25</v>
      </c>
      <c r="W51" s="207">
        <f>+V51*4980000</f>
        <v>124500000</v>
      </c>
      <c r="X51" s="55">
        <f>+P51+R51+T51+V51</f>
        <v>100</v>
      </c>
      <c r="Y51" s="171">
        <f t="shared" si="13"/>
        <v>498000000</v>
      </c>
      <c r="Z51" s="208"/>
      <c r="AA51" s="209"/>
      <c r="AB51" s="202"/>
      <c r="AC51" s="209"/>
      <c r="AD51" s="202"/>
      <c r="AE51" s="202"/>
      <c r="AF51" s="210">
        <v>0</v>
      </c>
      <c r="AG51" s="209">
        <v>0</v>
      </c>
      <c r="AH51" s="202">
        <v>0</v>
      </c>
      <c r="AI51" s="209">
        <v>0</v>
      </c>
      <c r="AJ51" s="202"/>
      <c r="AK51" s="202"/>
      <c r="AL51" s="211">
        <v>0</v>
      </c>
      <c r="AM51" s="212">
        <v>0</v>
      </c>
      <c r="AN51" s="213">
        <v>0</v>
      </c>
      <c r="AO51" s="212">
        <v>0</v>
      </c>
      <c r="AP51" s="202"/>
      <c r="AQ51" s="202"/>
      <c r="AR51" s="208"/>
      <c r="AS51" s="209"/>
      <c r="AT51" s="202"/>
      <c r="AU51" s="209">
        <v>0</v>
      </c>
      <c r="AV51" s="202"/>
      <c r="AW51" s="202"/>
      <c r="AX51" s="208"/>
      <c r="AY51" s="209"/>
      <c r="AZ51" s="202"/>
      <c r="BA51" s="209">
        <v>0</v>
      </c>
      <c r="BB51" s="202"/>
      <c r="BC51" s="202"/>
      <c r="BD51" s="202"/>
      <c r="BE51" s="202" t="s">
        <v>475</v>
      </c>
      <c r="BF51" s="202" t="s">
        <v>476</v>
      </c>
      <c r="BG51" s="202" t="s">
        <v>477</v>
      </c>
      <c r="BH51" s="202" t="s">
        <v>478</v>
      </c>
      <c r="BI51" s="202" t="s">
        <v>479</v>
      </c>
      <c r="BJ51" s="55" t="s">
        <v>480</v>
      </c>
      <c r="BK51" s="55" t="s">
        <v>481</v>
      </c>
      <c r="BL51" s="55" t="s">
        <v>482</v>
      </c>
      <c r="BM51" s="214" t="s">
        <v>483</v>
      </c>
    </row>
    <row r="52" spans="1:65" s="22" customFormat="1" ht="409.5">
      <c r="A52" s="215" t="s">
        <v>484</v>
      </c>
      <c r="B52" s="215" t="s">
        <v>264</v>
      </c>
      <c r="C52" s="215"/>
      <c r="D52" s="216" t="s">
        <v>485</v>
      </c>
      <c r="E52" s="215"/>
      <c r="F52" s="217" t="s">
        <v>294</v>
      </c>
      <c r="G52" s="216" t="s">
        <v>471</v>
      </c>
      <c r="H52" s="218">
        <v>44197</v>
      </c>
      <c r="I52" s="218">
        <v>45657</v>
      </c>
      <c r="J52" s="215" t="s">
        <v>486</v>
      </c>
      <c r="K52" s="215" t="s">
        <v>487</v>
      </c>
      <c r="L52" s="215" t="s">
        <v>474</v>
      </c>
      <c r="M52" s="215" t="s">
        <v>135</v>
      </c>
      <c r="N52" s="215">
        <v>0</v>
      </c>
      <c r="O52" s="215">
        <v>0</v>
      </c>
      <c r="P52" s="166">
        <v>2</v>
      </c>
      <c r="Q52" s="170">
        <v>10000000</v>
      </c>
      <c r="R52" s="166">
        <v>2</v>
      </c>
      <c r="S52" s="170">
        <v>10000000</v>
      </c>
      <c r="T52" s="166">
        <v>2</v>
      </c>
      <c r="U52" s="170">
        <v>10000000</v>
      </c>
      <c r="V52" s="166">
        <v>2</v>
      </c>
      <c r="W52" s="170">
        <v>10000000</v>
      </c>
      <c r="X52" s="215">
        <f t="shared" ref="X52:X55" si="14">N52+P52+R52+T52+V52</f>
        <v>8</v>
      </c>
      <c r="Y52" s="219">
        <f t="shared" si="13"/>
        <v>40000000</v>
      </c>
      <c r="Z52" s="220"/>
      <c r="AA52" s="87"/>
      <c r="AB52" s="215"/>
      <c r="AC52" s="87"/>
      <c r="AD52" s="215"/>
      <c r="AE52" s="215"/>
      <c r="AF52" s="220"/>
      <c r="AG52" s="87"/>
      <c r="AH52" s="215">
        <v>0</v>
      </c>
      <c r="AI52" s="209">
        <v>0</v>
      </c>
      <c r="AJ52" s="215" t="s">
        <v>488</v>
      </c>
      <c r="AK52" s="215" t="s">
        <v>489</v>
      </c>
      <c r="AL52" s="99">
        <v>0</v>
      </c>
      <c r="AM52" s="100">
        <v>0</v>
      </c>
      <c r="AN52" s="101">
        <v>0</v>
      </c>
      <c r="AO52" s="100">
        <v>0</v>
      </c>
      <c r="AP52" s="215"/>
      <c r="AQ52" s="215"/>
      <c r="AR52" s="220"/>
      <c r="AS52" s="87"/>
      <c r="AT52" s="215"/>
      <c r="AU52" s="87">
        <v>0</v>
      </c>
      <c r="AV52" s="215"/>
      <c r="AW52" s="215"/>
      <c r="AX52" s="220"/>
      <c r="AY52" s="87"/>
      <c r="AZ52" s="215"/>
      <c r="BA52" s="87">
        <v>0</v>
      </c>
      <c r="BB52" s="215"/>
      <c r="BC52" s="215"/>
      <c r="BD52" s="215"/>
      <c r="BE52" s="215" t="s">
        <v>257</v>
      </c>
      <c r="BF52" s="215" t="s">
        <v>257</v>
      </c>
      <c r="BG52" s="215" t="s">
        <v>257</v>
      </c>
      <c r="BH52" s="215" t="s">
        <v>478</v>
      </c>
      <c r="BI52" s="215" t="s">
        <v>490</v>
      </c>
      <c r="BJ52" s="215" t="s">
        <v>491</v>
      </c>
      <c r="BK52" s="217" t="s">
        <v>492</v>
      </c>
      <c r="BL52" s="217">
        <v>3693777</v>
      </c>
      <c r="BM52" s="221" t="s">
        <v>493</v>
      </c>
    </row>
    <row r="53" spans="1:65" s="22" customFormat="1" ht="409.5">
      <c r="A53" s="215" t="s">
        <v>494</v>
      </c>
      <c r="B53" s="215" t="s">
        <v>264</v>
      </c>
      <c r="C53" s="215"/>
      <c r="D53" s="216" t="s">
        <v>495</v>
      </c>
      <c r="E53" s="215"/>
      <c r="F53" s="217" t="s">
        <v>294</v>
      </c>
      <c r="G53" s="216" t="s">
        <v>471</v>
      </c>
      <c r="H53" s="218">
        <v>44197</v>
      </c>
      <c r="I53" s="218">
        <v>45657</v>
      </c>
      <c r="J53" s="166" t="s">
        <v>496</v>
      </c>
      <c r="K53" s="166" t="s">
        <v>497</v>
      </c>
      <c r="L53" s="215" t="s">
        <v>474</v>
      </c>
      <c r="M53" s="215" t="s">
        <v>64</v>
      </c>
      <c r="N53" s="215"/>
      <c r="O53" s="215"/>
      <c r="P53" s="166">
        <v>5</v>
      </c>
      <c r="Q53" s="170">
        <f>+P53*15000000</f>
        <v>75000000</v>
      </c>
      <c r="R53" s="166">
        <v>5</v>
      </c>
      <c r="S53" s="170">
        <f>+R53*15000000</f>
        <v>75000000</v>
      </c>
      <c r="T53" s="166">
        <v>5</v>
      </c>
      <c r="U53" s="170">
        <f>+T53*15000000</f>
        <v>75000000</v>
      </c>
      <c r="V53" s="166">
        <v>5</v>
      </c>
      <c r="W53" s="170">
        <f>+V53*15000000</f>
        <v>75000000</v>
      </c>
      <c r="X53" s="166">
        <f>+P53+R53+T53+V53</f>
        <v>20</v>
      </c>
      <c r="Y53" s="171">
        <f t="shared" si="13"/>
        <v>300000000</v>
      </c>
      <c r="Z53" s="215"/>
      <c r="AA53" s="87"/>
      <c r="AB53" s="215"/>
      <c r="AC53" s="87"/>
      <c r="AD53" s="215"/>
      <c r="AE53" s="215"/>
      <c r="AF53" s="215"/>
      <c r="AG53" s="87"/>
      <c r="AH53" s="215"/>
      <c r="AI53" s="87"/>
      <c r="AJ53" s="215"/>
      <c r="AK53" s="215"/>
      <c r="AL53" s="101">
        <v>0</v>
      </c>
      <c r="AM53" s="100">
        <v>0</v>
      </c>
      <c r="AN53" s="101">
        <v>0</v>
      </c>
      <c r="AO53" s="100">
        <v>0</v>
      </c>
      <c r="AP53" s="215"/>
      <c r="AQ53" s="215"/>
      <c r="AR53" s="215"/>
      <c r="AS53" s="87"/>
      <c r="AT53" s="215"/>
      <c r="AU53" s="87">
        <v>0</v>
      </c>
      <c r="AV53" s="215"/>
      <c r="AW53" s="215"/>
      <c r="AX53" s="215"/>
      <c r="AY53" s="87"/>
      <c r="AZ53" s="215"/>
      <c r="BA53" s="87">
        <v>0</v>
      </c>
      <c r="BB53" s="215"/>
      <c r="BC53" s="215"/>
      <c r="BD53" s="215"/>
      <c r="BE53" s="215" t="s">
        <v>475</v>
      </c>
      <c r="BF53" s="215" t="s">
        <v>498</v>
      </c>
      <c r="BG53" s="215" t="s">
        <v>499</v>
      </c>
      <c r="BH53" s="215" t="s">
        <v>478</v>
      </c>
      <c r="BI53" s="215" t="s">
        <v>479</v>
      </c>
      <c r="BJ53" s="215" t="s">
        <v>500</v>
      </c>
      <c r="BK53" s="166" t="s">
        <v>501</v>
      </c>
      <c r="BL53" s="166" t="s">
        <v>502</v>
      </c>
      <c r="BM53" s="174" t="s">
        <v>503</v>
      </c>
    </row>
    <row r="54" spans="1:65" s="22" customFormat="1" ht="409.5">
      <c r="A54" s="215" t="s">
        <v>504</v>
      </c>
      <c r="B54" s="215" t="s">
        <v>264</v>
      </c>
      <c r="C54" s="215"/>
      <c r="D54" s="215" t="s">
        <v>505</v>
      </c>
      <c r="E54" s="215"/>
      <c r="F54" s="217" t="s">
        <v>294</v>
      </c>
      <c r="G54" s="215" t="s">
        <v>471</v>
      </c>
      <c r="H54" s="222">
        <v>44197</v>
      </c>
      <c r="I54" s="218">
        <v>45657</v>
      </c>
      <c r="J54" s="166" t="s">
        <v>506</v>
      </c>
      <c r="K54" s="166" t="s">
        <v>507</v>
      </c>
      <c r="L54" s="215" t="s">
        <v>474</v>
      </c>
      <c r="M54" s="215" t="s">
        <v>64</v>
      </c>
      <c r="N54" s="215"/>
      <c r="O54" s="223"/>
      <c r="P54" s="172">
        <v>1</v>
      </c>
      <c r="Q54" s="170">
        <v>2880000</v>
      </c>
      <c r="R54" s="172">
        <v>1</v>
      </c>
      <c r="S54" s="170">
        <v>2880000</v>
      </c>
      <c r="T54" s="172">
        <v>1</v>
      </c>
      <c r="U54" s="170">
        <v>2880000</v>
      </c>
      <c r="V54" s="172">
        <v>1</v>
      </c>
      <c r="W54" s="170">
        <v>2880000</v>
      </c>
      <c r="X54" s="224">
        <v>1</v>
      </c>
      <c r="Y54" s="219">
        <f t="shared" si="13"/>
        <v>11520000</v>
      </c>
      <c r="Z54" s="215"/>
      <c r="AA54" s="87"/>
      <c r="AB54" s="215"/>
      <c r="AC54" s="87"/>
      <c r="AD54" s="215"/>
      <c r="AE54" s="215"/>
      <c r="AF54" s="215"/>
      <c r="AG54" s="87"/>
      <c r="AH54" s="215"/>
      <c r="AI54" s="87"/>
      <c r="AJ54" s="215"/>
      <c r="AK54" s="215"/>
      <c r="AL54" s="101">
        <v>0</v>
      </c>
      <c r="AM54" s="100">
        <v>0</v>
      </c>
      <c r="AN54" s="101">
        <v>0</v>
      </c>
      <c r="AO54" s="100">
        <v>0</v>
      </c>
      <c r="AP54" s="215"/>
      <c r="AQ54" s="215"/>
      <c r="AR54" s="215"/>
      <c r="AS54" s="87"/>
      <c r="AT54" s="215"/>
      <c r="AU54" s="87">
        <v>0</v>
      </c>
      <c r="AV54" s="215"/>
      <c r="AW54" s="215"/>
      <c r="AX54" s="215"/>
      <c r="AY54" s="87"/>
      <c r="AZ54" s="215"/>
      <c r="BA54" s="87">
        <v>0</v>
      </c>
      <c r="BB54" s="215"/>
      <c r="BC54" s="215"/>
      <c r="BD54" s="215"/>
      <c r="BE54" s="215" t="s">
        <v>475</v>
      </c>
      <c r="BF54" s="215" t="s">
        <v>498</v>
      </c>
      <c r="BG54" s="215" t="s">
        <v>499</v>
      </c>
      <c r="BH54" s="215" t="s">
        <v>478</v>
      </c>
      <c r="BI54" s="215" t="s">
        <v>479</v>
      </c>
      <c r="BJ54" s="215" t="s">
        <v>500</v>
      </c>
      <c r="BK54" s="166" t="s">
        <v>501</v>
      </c>
      <c r="BL54" s="166" t="s">
        <v>502</v>
      </c>
      <c r="BM54" s="174" t="s">
        <v>503</v>
      </c>
    </row>
    <row r="55" spans="1:65" s="14" customFormat="1" ht="409.5">
      <c r="A55" s="215" t="s">
        <v>508</v>
      </c>
      <c r="B55" s="215" t="s">
        <v>264</v>
      </c>
      <c r="C55" s="215"/>
      <c r="D55" s="215" t="s">
        <v>509</v>
      </c>
      <c r="E55" s="215"/>
      <c r="F55" s="217" t="s">
        <v>294</v>
      </c>
      <c r="G55" s="215" t="s">
        <v>471</v>
      </c>
      <c r="H55" s="222">
        <v>44197</v>
      </c>
      <c r="I55" s="222">
        <v>45657</v>
      </c>
      <c r="J55" s="215" t="s">
        <v>510</v>
      </c>
      <c r="K55" s="215" t="s">
        <v>511</v>
      </c>
      <c r="L55" s="215"/>
      <c r="M55" s="215" t="s">
        <v>64</v>
      </c>
      <c r="N55" s="215"/>
      <c r="O55" s="215"/>
      <c r="P55" s="215">
        <v>100</v>
      </c>
      <c r="Q55" s="225">
        <v>45864000</v>
      </c>
      <c r="R55" s="215">
        <v>100</v>
      </c>
      <c r="S55" s="225">
        <v>45864000</v>
      </c>
      <c r="T55" s="215">
        <v>100</v>
      </c>
      <c r="U55" s="225">
        <v>45864000</v>
      </c>
      <c r="V55" s="215">
        <v>100</v>
      </c>
      <c r="W55" s="170">
        <v>45864000</v>
      </c>
      <c r="X55" s="215">
        <f t="shared" si="14"/>
        <v>400</v>
      </c>
      <c r="Y55" s="219">
        <f>O55+Q55+S55+U55+W55</f>
        <v>183456000</v>
      </c>
      <c r="Z55" s="215"/>
      <c r="AA55" s="87"/>
      <c r="AB55" s="215"/>
      <c r="AC55" s="87"/>
      <c r="AD55" s="215"/>
      <c r="AE55" s="215"/>
      <c r="AF55" s="215"/>
      <c r="AG55" s="87"/>
      <c r="AH55" s="215"/>
      <c r="AI55" s="87"/>
      <c r="AJ55" s="215"/>
      <c r="AK55" s="215"/>
      <c r="AL55" s="101">
        <v>0</v>
      </c>
      <c r="AM55" s="100">
        <v>0</v>
      </c>
      <c r="AN55" s="101">
        <v>0</v>
      </c>
      <c r="AO55" s="100">
        <v>0</v>
      </c>
      <c r="AP55" s="215"/>
      <c r="AQ55" s="215"/>
      <c r="AR55" s="215"/>
      <c r="AS55" s="87"/>
      <c r="AT55" s="215"/>
      <c r="AU55" s="87">
        <v>0</v>
      </c>
      <c r="AV55" s="215"/>
      <c r="AW55" s="215"/>
      <c r="AX55" s="215"/>
      <c r="AY55" s="87"/>
      <c r="AZ55" s="215"/>
      <c r="BA55" s="87">
        <v>0</v>
      </c>
      <c r="BB55" s="215"/>
      <c r="BC55" s="215"/>
      <c r="BD55" s="215"/>
      <c r="BE55" s="215" t="s">
        <v>475</v>
      </c>
      <c r="BF55" s="215" t="s">
        <v>512</v>
      </c>
      <c r="BG55" s="215" t="s">
        <v>513</v>
      </c>
      <c r="BH55" s="215" t="s">
        <v>478</v>
      </c>
      <c r="BI55" s="215" t="s">
        <v>479</v>
      </c>
      <c r="BJ55" s="215" t="s">
        <v>500</v>
      </c>
      <c r="BK55" s="166" t="s">
        <v>501</v>
      </c>
      <c r="BL55" s="166" t="s">
        <v>502</v>
      </c>
      <c r="BM55" s="174" t="s">
        <v>503</v>
      </c>
    </row>
    <row r="56" spans="1:65" s="22" customFormat="1" ht="409.5">
      <c r="A56" s="215" t="s">
        <v>514</v>
      </c>
      <c r="B56" s="215" t="s">
        <v>264</v>
      </c>
      <c r="C56" s="215"/>
      <c r="D56" s="215" t="s">
        <v>515</v>
      </c>
      <c r="E56" s="215"/>
      <c r="F56" s="217" t="s">
        <v>294</v>
      </c>
      <c r="G56" s="215" t="s">
        <v>471</v>
      </c>
      <c r="H56" s="222">
        <v>44197</v>
      </c>
      <c r="I56" s="222">
        <v>45473</v>
      </c>
      <c r="J56" s="215" t="s">
        <v>516</v>
      </c>
      <c r="K56" s="215" t="s">
        <v>517</v>
      </c>
      <c r="L56" s="215" t="s">
        <v>518</v>
      </c>
      <c r="M56" s="215" t="s">
        <v>64</v>
      </c>
      <c r="N56" s="215"/>
      <c r="O56" s="215"/>
      <c r="P56" s="226">
        <v>1</v>
      </c>
      <c r="Q56" s="225">
        <v>11210000</v>
      </c>
      <c r="R56" s="226">
        <v>1</v>
      </c>
      <c r="S56" s="225">
        <v>11210000</v>
      </c>
      <c r="T56" s="226">
        <v>1</v>
      </c>
      <c r="U56" s="225">
        <v>11210000</v>
      </c>
      <c r="V56" s="226">
        <v>1</v>
      </c>
      <c r="W56" s="170">
        <v>11210000</v>
      </c>
      <c r="X56" s="226">
        <v>1</v>
      </c>
      <c r="Y56" s="219">
        <f t="shared" si="13"/>
        <v>44840000</v>
      </c>
      <c r="Z56" s="215"/>
      <c r="AA56" s="87"/>
      <c r="AB56" s="215"/>
      <c r="AC56" s="87"/>
      <c r="AD56" s="215"/>
      <c r="AE56" s="215"/>
      <c r="AF56" s="215"/>
      <c r="AG56" s="87"/>
      <c r="AH56" s="226">
        <v>0</v>
      </c>
      <c r="AI56" s="209">
        <v>0</v>
      </c>
      <c r="AJ56" s="215" t="s">
        <v>519</v>
      </c>
      <c r="AK56" s="215" t="s">
        <v>520</v>
      </c>
      <c r="AL56" s="101">
        <v>0</v>
      </c>
      <c r="AM56" s="100">
        <v>0</v>
      </c>
      <c r="AN56" s="101">
        <v>0</v>
      </c>
      <c r="AO56" s="100">
        <v>0</v>
      </c>
      <c r="AP56" s="215"/>
      <c r="AQ56" s="215"/>
      <c r="AR56" s="215"/>
      <c r="AS56" s="87"/>
      <c r="AT56" s="215"/>
      <c r="AU56" s="87">
        <v>0</v>
      </c>
      <c r="AV56" s="215"/>
      <c r="AW56" s="215"/>
      <c r="AX56" s="215"/>
      <c r="AY56" s="87"/>
      <c r="AZ56" s="215"/>
      <c r="BA56" s="87">
        <v>0</v>
      </c>
      <c r="BB56" s="215"/>
      <c r="BC56" s="215"/>
      <c r="BD56" s="215"/>
      <c r="BE56" s="215" t="s">
        <v>475</v>
      </c>
      <c r="BF56" s="215" t="s">
        <v>521</v>
      </c>
      <c r="BG56" s="215" t="s">
        <v>522</v>
      </c>
      <c r="BH56" s="215" t="s">
        <v>478</v>
      </c>
      <c r="BI56" s="215" t="s">
        <v>490</v>
      </c>
      <c r="BJ56" s="215" t="s">
        <v>523</v>
      </c>
      <c r="BK56" s="217" t="s">
        <v>524</v>
      </c>
      <c r="BL56" s="217">
        <v>3172144089</v>
      </c>
      <c r="BM56" s="227" t="s">
        <v>525</v>
      </c>
    </row>
    <row r="57" spans="1:65" s="22" customFormat="1" ht="409.5">
      <c r="A57" s="215" t="s">
        <v>526</v>
      </c>
      <c r="B57" s="215" t="s">
        <v>264</v>
      </c>
      <c r="C57" s="215"/>
      <c r="D57" s="215" t="s">
        <v>527</v>
      </c>
      <c r="E57" s="215"/>
      <c r="F57" s="217" t="s">
        <v>294</v>
      </c>
      <c r="G57" s="215" t="s">
        <v>471</v>
      </c>
      <c r="H57" s="222">
        <v>44197</v>
      </c>
      <c r="I57" s="222">
        <v>45473</v>
      </c>
      <c r="J57" s="215" t="s">
        <v>528</v>
      </c>
      <c r="K57" s="215" t="s">
        <v>529</v>
      </c>
      <c r="L57" s="215" t="s">
        <v>530</v>
      </c>
      <c r="M57" s="215" t="s">
        <v>64</v>
      </c>
      <c r="N57" s="215"/>
      <c r="O57" s="215"/>
      <c r="P57" s="226">
        <v>1</v>
      </c>
      <c r="Q57" s="225">
        <v>32340000</v>
      </c>
      <c r="R57" s="226">
        <v>1</v>
      </c>
      <c r="S57" s="225">
        <v>32340000</v>
      </c>
      <c r="T57" s="226">
        <v>100</v>
      </c>
      <c r="U57" s="225">
        <v>32340000</v>
      </c>
      <c r="V57" s="226">
        <v>1</v>
      </c>
      <c r="W57" s="170">
        <v>32340000</v>
      </c>
      <c r="X57" s="226">
        <v>1</v>
      </c>
      <c r="Y57" s="219">
        <f t="shared" si="13"/>
        <v>129360000</v>
      </c>
      <c r="Z57" s="215"/>
      <c r="AA57" s="87"/>
      <c r="AB57" s="215"/>
      <c r="AC57" s="87"/>
      <c r="AD57" s="215"/>
      <c r="AE57" s="215"/>
      <c r="AF57" s="215"/>
      <c r="AG57" s="87"/>
      <c r="AH57" s="226">
        <v>0</v>
      </c>
      <c r="AI57" s="209">
        <v>0</v>
      </c>
      <c r="AJ57" s="215" t="s">
        <v>531</v>
      </c>
      <c r="AK57" s="215" t="s">
        <v>520</v>
      </c>
      <c r="AL57" s="101">
        <v>0</v>
      </c>
      <c r="AM57" s="100">
        <v>0</v>
      </c>
      <c r="AN57" s="101">
        <v>0</v>
      </c>
      <c r="AO57" s="100">
        <v>0</v>
      </c>
      <c r="AP57" s="215"/>
      <c r="AQ57" s="215"/>
      <c r="AR57" s="215"/>
      <c r="AS57" s="87"/>
      <c r="AT57" s="215"/>
      <c r="AU57" s="87">
        <v>0</v>
      </c>
      <c r="AV57" s="215"/>
      <c r="AW57" s="215"/>
      <c r="AX57" s="215"/>
      <c r="AY57" s="87"/>
      <c r="AZ57" s="215"/>
      <c r="BA57" s="87">
        <v>0</v>
      </c>
      <c r="BB57" s="215"/>
      <c r="BC57" s="215"/>
      <c r="BD57" s="215"/>
      <c r="BE57" s="215" t="s">
        <v>475</v>
      </c>
      <c r="BF57" s="215" t="s">
        <v>532</v>
      </c>
      <c r="BG57" s="215" t="s">
        <v>522</v>
      </c>
      <c r="BH57" s="215" t="s">
        <v>478</v>
      </c>
      <c r="BI57" s="215" t="s">
        <v>490</v>
      </c>
      <c r="BJ57" s="215" t="s">
        <v>523</v>
      </c>
      <c r="BK57" s="217" t="s">
        <v>524</v>
      </c>
      <c r="BL57" s="217">
        <v>3172144089</v>
      </c>
      <c r="BM57" s="227" t="s">
        <v>525</v>
      </c>
    </row>
    <row r="58" spans="1:65" s="22" customFormat="1" ht="409.5">
      <c r="A58" s="215" t="s">
        <v>533</v>
      </c>
      <c r="B58" s="215" t="s">
        <v>264</v>
      </c>
      <c r="C58" s="215"/>
      <c r="D58" s="215" t="s">
        <v>534</v>
      </c>
      <c r="E58" s="215"/>
      <c r="F58" s="217" t="s">
        <v>294</v>
      </c>
      <c r="G58" s="215" t="s">
        <v>471</v>
      </c>
      <c r="H58" s="222">
        <v>44197</v>
      </c>
      <c r="I58" s="222">
        <v>45473</v>
      </c>
      <c r="J58" s="215" t="s">
        <v>535</v>
      </c>
      <c r="K58" s="215" t="s">
        <v>536</v>
      </c>
      <c r="L58" s="215" t="s">
        <v>537</v>
      </c>
      <c r="M58" s="215" t="s">
        <v>64</v>
      </c>
      <c r="N58" s="215"/>
      <c r="O58" s="215"/>
      <c r="P58" s="226">
        <v>1</v>
      </c>
      <c r="Q58" s="225">
        <v>9600000</v>
      </c>
      <c r="R58" s="226">
        <v>1</v>
      </c>
      <c r="S58" s="225">
        <v>6000000</v>
      </c>
      <c r="T58" s="226">
        <v>1</v>
      </c>
      <c r="U58" s="225">
        <v>5400000</v>
      </c>
      <c r="V58" s="226">
        <v>1</v>
      </c>
      <c r="W58" s="170">
        <v>3400000</v>
      </c>
      <c r="X58" s="226">
        <v>1</v>
      </c>
      <c r="Y58" s="219">
        <f>O58+Q58+S58+U58+W58</f>
        <v>24400000</v>
      </c>
      <c r="Z58" s="215"/>
      <c r="AA58" s="87"/>
      <c r="AB58" s="215"/>
      <c r="AC58" s="87"/>
      <c r="AD58" s="215"/>
      <c r="AE58" s="215"/>
      <c r="AF58" s="215"/>
      <c r="AG58" s="87"/>
      <c r="AH58" s="226">
        <v>0</v>
      </c>
      <c r="AI58" s="209">
        <v>0</v>
      </c>
      <c r="AJ58" s="215" t="s">
        <v>531</v>
      </c>
      <c r="AK58" s="215" t="s">
        <v>520</v>
      </c>
      <c r="AL58" s="101">
        <v>0</v>
      </c>
      <c r="AM58" s="100">
        <v>0</v>
      </c>
      <c r="AN58" s="101">
        <v>0</v>
      </c>
      <c r="AO58" s="100">
        <v>0</v>
      </c>
      <c r="AP58" s="215"/>
      <c r="AQ58" s="215"/>
      <c r="AR58" s="215"/>
      <c r="AS58" s="87"/>
      <c r="AT58" s="215"/>
      <c r="AU58" s="87">
        <v>0</v>
      </c>
      <c r="AV58" s="215"/>
      <c r="AW58" s="215"/>
      <c r="AX58" s="215"/>
      <c r="AY58" s="87"/>
      <c r="AZ58" s="215"/>
      <c r="BA58" s="87">
        <v>0</v>
      </c>
      <c r="BB58" s="215"/>
      <c r="BC58" s="215"/>
      <c r="BD58" s="215"/>
      <c r="BE58" s="215" t="s">
        <v>475</v>
      </c>
      <c r="BF58" s="215" t="s">
        <v>538</v>
      </c>
      <c r="BG58" s="215" t="s">
        <v>539</v>
      </c>
      <c r="BH58" s="215" t="s">
        <v>478</v>
      </c>
      <c r="BI58" s="215" t="s">
        <v>490</v>
      </c>
      <c r="BJ58" s="215" t="s">
        <v>540</v>
      </c>
      <c r="BK58" s="217" t="s">
        <v>541</v>
      </c>
      <c r="BL58" s="217">
        <v>3693777</v>
      </c>
      <c r="BM58" s="227" t="s">
        <v>542</v>
      </c>
    </row>
    <row r="59" spans="1:65" s="22" customFormat="1" ht="409.5">
      <c r="A59" s="215" t="s">
        <v>543</v>
      </c>
      <c r="B59" s="215" t="s">
        <v>264</v>
      </c>
      <c r="C59" s="215"/>
      <c r="D59" s="215" t="s">
        <v>544</v>
      </c>
      <c r="E59" s="215"/>
      <c r="F59" s="217" t="s">
        <v>294</v>
      </c>
      <c r="G59" s="215" t="s">
        <v>471</v>
      </c>
      <c r="H59" s="222">
        <v>44197</v>
      </c>
      <c r="I59" s="222">
        <v>45473</v>
      </c>
      <c r="J59" s="215" t="s">
        <v>545</v>
      </c>
      <c r="K59" s="215" t="s">
        <v>546</v>
      </c>
      <c r="L59" s="215" t="s">
        <v>547</v>
      </c>
      <c r="M59" s="215" t="s">
        <v>64</v>
      </c>
      <c r="N59" s="215"/>
      <c r="O59" s="215"/>
      <c r="P59" s="226">
        <v>1</v>
      </c>
      <c r="Q59" s="225">
        <v>14900000</v>
      </c>
      <c r="R59" s="226">
        <v>1</v>
      </c>
      <c r="S59" s="225">
        <v>21300000</v>
      </c>
      <c r="T59" s="226">
        <v>1</v>
      </c>
      <c r="U59" s="225">
        <v>12500000</v>
      </c>
      <c r="V59" s="226">
        <v>1</v>
      </c>
      <c r="W59" s="170">
        <v>12100000</v>
      </c>
      <c r="X59" s="226">
        <v>1</v>
      </c>
      <c r="Y59" s="219">
        <f t="shared" si="13"/>
        <v>60800000</v>
      </c>
      <c r="Z59" s="215"/>
      <c r="AA59" s="87"/>
      <c r="AB59" s="215"/>
      <c r="AC59" s="87"/>
      <c r="AD59" s="215"/>
      <c r="AE59" s="215"/>
      <c r="AF59" s="215"/>
      <c r="AG59" s="87"/>
      <c r="AH59" s="226">
        <v>0</v>
      </c>
      <c r="AI59" s="209">
        <v>0</v>
      </c>
      <c r="AJ59" s="215" t="s">
        <v>531</v>
      </c>
      <c r="AK59" s="215" t="s">
        <v>520</v>
      </c>
      <c r="AL59" s="101">
        <v>0</v>
      </c>
      <c r="AM59" s="100">
        <v>0</v>
      </c>
      <c r="AN59" s="101">
        <v>0</v>
      </c>
      <c r="AO59" s="100">
        <v>0</v>
      </c>
      <c r="AP59" s="215"/>
      <c r="AQ59" s="215"/>
      <c r="AR59" s="215"/>
      <c r="AS59" s="87"/>
      <c r="AT59" s="215"/>
      <c r="AU59" s="87">
        <v>0</v>
      </c>
      <c r="AV59" s="215"/>
      <c r="AW59" s="215"/>
      <c r="AX59" s="215"/>
      <c r="AY59" s="87"/>
      <c r="AZ59" s="215"/>
      <c r="BA59" s="87">
        <v>0</v>
      </c>
      <c r="BB59" s="215"/>
      <c r="BC59" s="215"/>
      <c r="BD59" s="215"/>
      <c r="BE59" s="215" t="s">
        <v>475</v>
      </c>
      <c r="BF59" s="215" t="s">
        <v>548</v>
      </c>
      <c r="BG59" s="215" t="s">
        <v>549</v>
      </c>
      <c r="BH59" s="215" t="s">
        <v>478</v>
      </c>
      <c r="BI59" s="215" t="s">
        <v>490</v>
      </c>
      <c r="BJ59" s="215" t="s">
        <v>550</v>
      </c>
      <c r="BK59" s="217" t="s">
        <v>551</v>
      </c>
      <c r="BL59" s="217">
        <v>3693777</v>
      </c>
      <c r="BM59" s="227" t="s">
        <v>552</v>
      </c>
    </row>
    <row r="60" spans="1:65" s="22" customFormat="1" ht="409.5">
      <c r="A60" s="215" t="s">
        <v>553</v>
      </c>
      <c r="B60" s="215" t="s">
        <v>264</v>
      </c>
      <c r="C60" s="215"/>
      <c r="D60" s="215" t="s">
        <v>554</v>
      </c>
      <c r="E60" s="215"/>
      <c r="F60" s="217" t="s">
        <v>294</v>
      </c>
      <c r="G60" s="215" t="s">
        <v>471</v>
      </c>
      <c r="H60" s="222">
        <v>44197</v>
      </c>
      <c r="I60" s="222">
        <v>45473</v>
      </c>
      <c r="J60" s="215" t="s">
        <v>555</v>
      </c>
      <c r="K60" s="215" t="s">
        <v>556</v>
      </c>
      <c r="L60" s="215" t="s">
        <v>474</v>
      </c>
      <c r="M60" s="215" t="s">
        <v>64</v>
      </c>
      <c r="N60" s="215"/>
      <c r="O60" s="215"/>
      <c r="P60" s="226">
        <v>1</v>
      </c>
      <c r="Q60" s="225">
        <v>585000</v>
      </c>
      <c r="R60" s="226">
        <v>1</v>
      </c>
      <c r="S60" s="225">
        <v>585000</v>
      </c>
      <c r="T60" s="226">
        <v>1</v>
      </c>
      <c r="U60" s="225">
        <v>585000</v>
      </c>
      <c r="V60" s="226">
        <v>1</v>
      </c>
      <c r="W60" s="170">
        <v>585000</v>
      </c>
      <c r="X60" s="226">
        <v>1</v>
      </c>
      <c r="Y60" s="219">
        <f t="shared" si="13"/>
        <v>2340000</v>
      </c>
      <c r="Z60" s="215"/>
      <c r="AA60" s="87"/>
      <c r="AB60" s="215"/>
      <c r="AC60" s="87"/>
      <c r="AD60" s="215"/>
      <c r="AE60" s="215"/>
      <c r="AF60" s="215"/>
      <c r="AG60" s="87"/>
      <c r="AH60" s="226">
        <v>0</v>
      </c>
      <c r="AI60" s="209">
        <v>0</v>
      </c>
      <c r="AJ60" s="215" t="s">
        <v>531</v>
      </c>
      <c r="AK60" s="215" t="s">
        <v>520</v>
      </c>
      <c r="AL60" s="101">
        <v>0</v>
      </c>
      <c r="AM60" s="100">
        <v>0</v>
      </c>
      <c r="AN60" s="101">
        <v>0</v>
      </c>
      <c r="AO60" s="100">
        <v>0</v>
      </c>
      <c r="AP60" s="215"/>
      <c r="AQ60" s="215"/>
      <c r="AR60" s="215"/>
      <c r="AS60" s="87"/>
      <c r="AT60" s="215"/>
      <c r="AU60" s="87">
        <v>0</v>
      </c>
      <c r="AV60" s="215"/>
      <c r="AW60" s="215"/>
      <c r="AX60" s="215"/>
      <c r="AY60" s="87"/>
      <c r="AZ60" s="215"/>
      <c r="BA60" s="87">
        <v>0</v>
      </c>
      <c r="BB60" s="215"/>
      <c r="BC60" s="215"/>
      <c r="BD60" s="215"/>
      <c r="BE60" s="215" t="s">
        <v>475</v>
      </c>
      <c r="BF60" s="215" t="s">
        <v>557</v>
      </c>
      <c r="BG60" s="215" t="s">
        <v>549</v>
      </c>
      <c r="BH60" s="215" t="s">
        <v>478</v>
      </c>
      <c r="BI60" s="215" t="s">
        <v>490</v>
      </c>
      <c r="BJ60" s="215" t="s">
        <v>558</v>
      </c>
      <c r="BK60" s="217" t="s">
        <v>559</v>
      </c>
      <c r="BL60" s="217">
        <v>3693777</v>
      </c>
      <c r="BM60" s="227" t="s">
        <v>560</v>
      </c>
    </row>
    <row r="61" spans="1:65" s="22" customFormat="1" ht="409.5">
      <c r="A61" s="215" t="s">
        <v>561</v>
      </c>
      <c r="B61" s="215" t="s">
        <v>264</v>
      </c>
      <c r="C61" s="215"/>
      <c r="D61" s="215" t="s">
        <v>562</v>
      </c>
      <c r="E61" s="215"/>
      <c r="F61" s="217" t="s">
        <v>294</v>
      </c>
      <c r="G61" s="215" t="s">
        <v>471</v>
      </c>
      <c r="H61" s="222">
        <v>44197</v>
      </c>
      <c r="I61" s="222">
        <v>45473</v>
      </c>
      <c r="J61" s="215" t="s">
        <v>563</v>
      </c>
      <c r="K61" s="215" t="s">
        <v>564</v>
      </c>
      <c r="L61" s="215" t="s">
        <v>565</v>
      </c>
      <c r="M61" s="215" t="s">
        <v>64</v>
      </c>
      <c r="N61" s="215"/>
      <c r="O61" s="215"/>
      <c r="P61" s="226">
        <v>1</v>
      </c>
      <c r="Q61" s="225">
        <v>4000000</v>
      </c>
      <c r="R61" s="226">
        <v>1</v>
      </c>
      <c r="S61" s="225">
        <v>4000000</v>
      </c>
      <c r="T61" s="226">
        <v>1</v>
      </c>
      <c r="U61" s="225">
        <v>4000000</v>
      </c>
      <c r="V61" s="226">
        <v>1</v>
      </c>
      <c r="W61" s="170">
        <v>2000000</v>
      </c>
      <c r="X61" s="226">
        <v>1</v>
      </c>
      <c r="Y61" s="219">
        <f t="shared" si="13"/>
        <v>14000000</v>
      </c>
      <c r="Z61" s="215"/>
      <c r="AA61" s="87"/>
      <c r="AB61" s="215"/>
      <c r="AC61" s="87"/>
      <c r="AD61" s="215"/>
      <c r="AE61" s="215"/>
      <c r="AF61" s="215"/>
      <c r="AG61" s="87"/>
      <c r="AH61" s="226">
        <v>0</v>
      </c>
      <c r="AI61" s="209">
        <v>0</v>
      </c>
      <c r="AJ61" s="215" t="s">
        <v>531</v>
      </c>
      <c r="AK61" s="215" t="s">
        <v>520</v>
      </c>
      <c r="AL61" s="101">
        <v>0</v>
      </c>
      <c r="AM61" s="100">
        <v>0</v>
      </c>
      <c r="AN61" s="101">
        <v>0</v>
      </c>
      <c r="AO61" s="100">
        <v>0</v>
      </c>
      <c r="AP61" s="215"/>
      <c r="AQ61" s="215"/>
      <c r="AR61" s="215"/>
      <c r="AS61" s="87"/>
      <c r="AT61" s="215"/>
      <c r="AU61" s="87">
        <v>0</v>
      </c>
      <c r="AV61" s="215"/>
      <c r="AW61" s="215"/>
      <c r="AX61" s="215"/>
      <c r="AY61" s="87"/>
      <c r="AZ61" s="215"/>
      <c r="BA61" s="87">
        <v>0</v>
      </c>
      <c r="BB61" s="215"/>
      <c r="BC61" s="215"/>
      <c r="BD61" s="215"/>
      <c r="BE61" s="215" t="s">
        <v>566</v>
      </c>
      <c r="BF61" s="215" t="s">
        <v>567</v>
      </c>
      <c r="BG61" s="215" t="s">
        <v>568</v>
      </c>
      <c r="BH61" s="215" t="s">
        <v>478</v>
      </c>
      <c r="BI61" s="215" t="s">
        <v>490</v>
      </c>
      <c r="BJ61" s="215" t="s">
        <v>569</v>
      </c>
      <c r="BK61" s="217" t="s">
        <v>570</v>
      </c>
      <c r="BL61" s="217"/>
      <c r="BM61" t="s">
        <v>571</v>
      </c>
    </row>
    <row r="62" spans="1:65" s="22" customFormat="1" ht="409.5">
      <c r="A62" s="215" t="s">
        <v>572</v>
      </c>
      <c r="B62" s="215" t="s">
        <v>264</v>
      </c>
      <c r="C62" s="215"/>
      <c r="D62" s="215" t="s">
        <v>573</v>
      </c>
      <c r="E62" s="215"/>
      <c r="F62" s="217" t="s">
        <v>294</v>
      </c>
      <c r="G62" s="215" t="s">
        <v>471</v>
      </c>
      <c r="H62" s="222">
        <v>44197</v>
      </c>
      <c r="I62" s="222">
        <v>45473</v>
      </c>
      <c r="J62" s="215" t="s">
        <v>574</v>
      </c>
      <c r="K62" s="215" t="s">
        <v>575</v>
      </c>
      <c r="L62" s="215" t="s">
        <v>565</v>
      </c>
      <c r="M62" s="215" t="s">
        <v>64</v>
      </c>
      <c r="N62" s="215"/>
      <c r="O62" s="215"/>
      <c r="P62" s="226">
        <v>1</v>
      </c>
      <c r="Q62" s="225">
        <v>1000000</v>
      </c>
      <c r="R62" s="226">
        <v>1</v>
      </c>
      <c r="S62" s="225">
        <v>1000000</v>
      </c>
      <c r="T62" s="226">
        <v>1</v>
      </c>
      <c r="U62" s="225">
        <v>1000000</v>
      </c>
      <c r="V62" s="226">
        <v>1</v>
      </c>
      <c r="W62" s="170">
        <v>500000</v>
      </c>
      <c r="X62" s="226">
        <v>1</v>
      </c>
      <c r="Y62" s="219">
        <f t="shared" si="13"/>
        <v>3500000</v>
      </c>
      <c r="Z62" s="215"/>
      <c r="AA62" s="87"/>
      <c r="AB62" s="215"/>
      <c r="AC62" s="87"/>
      <c r="AD62" s="215"/>
      <c r="AE62" s="215"/>
      <c r="AF62" s="215"/>
      <c r="AG62" s="87"/>
      <c r="AH62" s="226">
        <v>0</v>
      </c>
      <c r="AI62" s="209">
        <v>0</v>
      </c>
      <c r="AJ62" s="215" t="s">
        <v>531</v>
      </c>
      <c r="AK62" s="215" t="s">
        <v>520</v>
      </c>
      <c r="AL62" s="101">
        <v>0</v>
      </c>
      <c r="AM62" s="100">
        <v>0</v>
      </c>
      <c r="AN62" s="101">
        <v>0</v>
      </c>
      <c r="AO62" s="100">
        <v>0</v>
      </c>
      <c r="AP62" s="215"/>
      <c r="AQ62" s="215"/>
      <c r="AR62" s="215"/>
      <c r="AS62" s="87"/>
      <c r="AT62" s="215"/>
      <c r="AU62" s="87">
        <v>0</v>
      </c>
      <c r="AV62" s="215"/>
      <c r="AW62" s="215"/>
      <c r="AX62" s="215"/>
      <c r="AY62" s="87"/>
      <c r="AZ62" s="215"/>
      <c r="BA62" s="87">
        <v>0</v>
      </c>
      <c r="BB62" s="215"/>
      <c r="BC62" s="215"/>
      <c r="BD62" s="215"/>
      <c r="BE62" s="215" t="s">
        <v>566</v>
      </c>
      <c r="BF62" s="215" t="s">
        <v>576</v>
      </c>
      <c r="BG62" s="215" t="s">
        <v>568</v>
      </c>
      <c r="BH62" s="215" t="s">
        <v>478</v>
      </c>
      <c r="BI62" s="215" t="s">
        <v>490</v>
      </c>
      <c r="BJ62" s="215" t="s">
        <v>569</v>
      </c>
      <c r="BK62" s="217" t="s">
        <v>570</v>
      </c>
      <c r="BL62" s="217"/>
      <c r="BM62" t="s">
        <v>571</v>
      </c>
    </row>
    <row r="63" spans="1:65" s="22" customFormat="1" ht="409.5">
      <c r="A63" s="215" t="s">
        <v>577</v>
      </c>
      <c r="B63" s="215" t="s">
        <v>264</v>
      </c>
      <c r="C63" s="215"/>
      <c r="D63" s="215" t="s">
        <v>578</v>
      </c>
      <c r="E63" s="215"/>
      <c r="F63" s="217" t="s">
        <v>294</v>
      </c>
      <c r="G63" s="215" t="s">
        <v>471</v>
      </c>
      <c r="H63" s="222">
        <v>44197</v>
      </c>
      <c r="I63" s="222">
        <v>45473</v>
      </c>
      <c r="J63" s="215" t="s">
        <v>579</v>
      </c>
      <c r="K63" s="215" t="s">
        <v>580</v>
      </c>
      <c r="L63" s="215" t="s">
        <v>474</v>
      </c>
      <c r="M63" s="215" t="s">
        <v>64</v>
      </c>
      <c r="N63" s="215"/>
      <c r="O63" s="215">
        <v>0</v>
      </c>
      <c r="P63" s="226">
        <v>1</v>
      </c>
      <c r="Q63" s="228">
        <v>200000</v>
      </c>
      <c r="R63" s="226">
        <v>1</v>
      </c>
      <c r="S63" s="228">
        <v>200000</v>
      </c>
      <c r="T63" s="226">
        <v>1</v>
      </c>
      <c r="U63" s="228">
        <v>200000</v>
      </c>
      <c r="V63" s="226">
        <v>1</v>
      </c>
      <c r="W63" s="170">
        <v>200000</v>
      </c>
      <c r="X63" s="226">
        <v>1</v>
      </c>
      <c r="Y63" s="219">
        <f t="shared" si="13"/>
        <v>800000</v>
      </c>
      <c r="Z63" s="215"/>
      <c r="AA63" s="87"/>
      <c r="AB63" s="215"/>
      <c r="AC63" s="87"/>
      <c r="AD63" s="215"/>
      <c r="AE63" s="215"/>
      <c r="AF63" s="215"/>
      <c r="AG63" s="87"/>
      <c r="AH63" s="226">
        <v>0</v>
      </c>
      <c r="AI63" s="209">
        <v>0</v>
      </c>
      <c r="AJ63" s="215" t="s">
        <v>531</v>
      </c>
      <c r="AK63" s="215" t="s">
        <v>520</v>
      </c>
      <c r="AL63" s="101">
        <v>0</v>
      </c>
      <c r="AM63" s="100">
        <v>0</v>
      </c>
      <c r="AN63" s="101">
        <v>0</v>
      </c>
      <c r="AO63" s="100">
        <v>0</v>
      </c>
      <c r="AP63" s="215"/>
      <c r="AQ63" s="215"/>
      <c r="AR63" s="215"/>
      <c r="AS63" s="87"/>
      <c r="AT63" s="215"/>
      <c r="AU63" s="87">
        <v>0</v>
      </c>
      <c r="AV63" s="215"/>
      <c r="AW63" s="215"/>
      <c r="AX63" s="215"/>
      <c r="AY63" s="87"/>
      <c r="AZ63" s="215"/>
      <c r="BA63" s="87">
        <v>0</v>
      </c>
      <c r="BB63" s="215"/>
      <c r="BC63" s="215"/>
      <c r="BD63" s="215"/>
      <c r="BE63" s="215" t="s">
        <v>566</v>
      </c>
      <c r="BF63" s="215" t="s">
        <v>581</v>
      </c>
      <c r="BG63" s="215" t="s">
        <v>582</v>
      </c>
      <c r="BH63" s="215" t="s">
        <v>478</v>
      </c>
      <c r="BI63" s="215" t="s">
        <v>490</v>
      </c>
      <c r="BJ63" s="215" t="s">
        <v>583</v>
      </c>
      <c r="BK63" s="229" t="s">
        <v>584</v>
      </c>
      <c r="BL63" s="229" t="s">
        <v>585</v>
      </c>
      <c r="BM63" s="230" t="s">
        <v>586</v>
      </c>
    </row>
    <row r="64" spans="1:65" s="24" customFormat="1" ht="409.5">
      <c r="A64" s="231" t="s">
        <v>587</v>
      </c>
      <c r="B64" s="232" t="s">
        <v>57</v>
      </c>
      <c r="C64" s="232"/>
      <c r="D64" s="232" t="s">
        <v>588</v>
      </c>
      <c r="E64" s="231"/>
      <c r="F64" s="233" t="s">
        <v>589</v>
      </c>
      <c r="G64" s="234" t="s">
        <v>590</v>
      </c>
      <c r="H64" s="235">
        <v>44197</v>
      </c>
      <c r="I64" s="235">
        <v>45442</v>
      </c>
      <c r="J64" s="234" t="s">
        <v>591</v>
      </c>
      <c r="K64" s="234" t="s">
        <v>592</v>
      </c>
      <c r="L64" s="234" t="s">
        <v>593</v>
      </c>
      <c r="M64" s="234" t="s">
        <v>64</v>
      </c>
      <c r="N64" s="236">
        <v>0</v>
      </c>
      <c r="O64" s="237">
        <v>0</v>
      </c>
      <c r="P64" s="236">
        <v>1</v>
      </c>
      <c r="Q64" s="237">
        <v>193976640</v>
      </c>
      <c r="R64" s="236">
        <v>1</v>
      </c>
      <c r="S64" s="237">
        <v>201735720</v>
      </c>
      <c r="T64" s="236">
        <v>1</v>
      </c>
      <c r="U64" s="237">
        <v>209805120</v>
      </c>
      <c r="V64" s="236">
        <v>1</v>
      </c>
      <c r="W64" s="170">
        <v>218197320</v>
      </c>
      <c r="X64" s="236">
        <v>1</v>
      </c>
      <c r="Y64" s="237">
        <f t="shared" ref="Y64:Y88" si="15">O64+Q64+S64+U64+W64</f>
        <v>823714800</v>
      </c>
      <c r="Z64" s="238"/>
      <c r="AA64" s="239" t="str">
        <f t="shared" ref="AA64:AA102" si="16">IF(O64=0," ",Z64/O64)</f>
        <v xml:space="preserve"> </v>
      </c>
      <c r="AB64" s="202"/>
      <c r="AC64" s="240" t="str">
        <f t="shared" ref="AC64:AC102" si="17">IF(N64=0," ",AB64/N64)</f>
        <v xml:space="preserve"> </v>
      </c>
      <c r="AD64" s="202"/>
      <c r="AE64" s="231"/>
      <c r="AF64" s="238">
        <v>92138904</v>
      </c>
      <c r="AG64" s="239">
        <f t="shared" ref="AG64:AG88" si="18">IF(Q64=0," ",AF64/Q64)</f>
        <v>0.47499999999999998</v>
      </c>
      <c r="AH64" s="241">
        <v>1</v>
      </c>
      <c r="AI64" s="240">
        <f t="shared" ref="AI64:AI102" si="19">IF(P64=0," ",AH64/P64)</f>
        <v>1</v>
      </c>
      <c r="AJ64" s="242" t="s">
        <v>594</v>
      </c>
      <c r="AK64" s="242" t="s">
        <v>595</v>
      </c>
      <c r="AL64" s="243">
        <v>92138904</v>
      </c>
      <c r="AM64" s="244">
        <f t="shared" ref="AM64:AM88" si="20">IF(Q64=0," ",AL64/Q64)</f>
        <v>0.47499999999999998</v>
      </c>
      <c r="AN64" s="245">
        <v>1</v>
      </c>
      <c r="AO64" s="76">
        <f t="shared" ref="AO64:AO102" si="21">IF(P64=0," ",AN64/P64)</f>
        <v>1</v>
      </c>
      <c r="AP64" s="246" t="s">
        <v>1884</v>
      </c>
      <c r="AQ64" s="247" t="s">
        <v>1885</v>
      </c>
      <c r="AR64" s="92" t="s">
        <v>2126</v>
      </c>
      <c r="AS64" s="156">
        <v>0.48</v>
      </c>
      <c r="AT64" s="79">
        <v>1</v>
      </c>
      <c r="AU64" s="79">
        <v>1</v>
      </c>
      <c r="AV64" s="80" t="s">
        <v>2127</v>
      </c>
      <c r="AW64" s="80" t="s">
        <v>2128</v>
      </c>
      <c r="AX64" s="92">
        <v>116385984</v>
      </c>
      <c r="AY64" s="156">
        <v>0.6</v>
      </c>
      <c r="AZ64" s="79">
        <v>1</v>
      </c>
      <c r="BA64" s="79">
        <v>1</v>
      </c>
      <c r="BB64" s="80" t="s">
        <v>2129</v>
      </c>
      <c r="BC64" s="80" t="s">
        <v>2130</v>
      </c>
      <c r="BD64" s="80" t="s">
        <v>2131</v>
      </c>
      <c r="BE64" s="234" t="s">
        <v>596</v>
      </c>
      <c r="BF64" s="234" t="s">
        <v>597</v>
      </c>
      <c r="BG64" s="234" t="s">
        <v>598</v>
      </c>
      <c r="BH64" s="234" t="s">
        <v>599</v>
      </c>
      <c r="BI64" s="234" t="s">
        <v>600</v>
      </c>
      <c r="BJ64" s="234" t="s">
        <v>601</v>
      </c>
      <c r="BK64" s="234" t="s">
        <v>602</v>
      </c>
      <c r="BL64" s="197">
        <v>3241000</v>
      </c>
      <c r="BM64" s="248" t="s">
        <v>603</v>
      </c>
    </row>
    <row r="65" spans="1:65" s="24" customFormat="1" ht="409.5">
      <c r="A65" s="249" t="s">
        <v>604</v>
      </c>
      <c r="B65" s="250" t="s">
        <v>57</v>
      </c>
      <c r="C65" s="250"/>
      <c r="D65" s="250" t="s">
        <v>605</v>
      </c>
      <c r="E65" s="249"/>
      <c r="F65" s="251" t="s">
        <v>589</v>
      </c>
      <c r="G65" s="197" t="s">
        <v>590</v>
      </c>
      <c r="H65" s="252">
        <v>44197</v>
      </c>
      <c r="I65" s="252">
        <v>45442</v>
      </c>
      <c r="J65" s="197" t="s">
        <v>606</v>
      </c>
      <c r="K65" s="197" t="s">
        <v>607</v>
      </c>
      <c r="L65" s="197" t="s">
        <v>608</v>
      </c>
      <c r="M65" s="197" t="s">
        <v>64</v>
      </c>
      <c r="N65" s="253">
        <v>0</v>
      </c>
      <c r="O65" s="237">
        <v>0</v>
      </c>
      <c r="P65" s="253">
        <v>1</v>
      </c>
      <c r="Q65" s="237">
        <v>68810251</v>
      </c>
      <c r="R65" s="253">
        <v>1</v>
      </c>
      <c r="S65" s="237">
        <v>75819718</v>
      </c>
      <c r="T65" s="253">
        <v>1</v>
      </c>
      <c r="U65" s="237">
        <v>83551300</v>
      </c>
      <c r="V65" s="253">
        <v>1</v>
      </c>
      <c r="W65" s="170">
        <v>45595989</v>
      </c>
      <c r="X65" s="253">
        <v>1</v>
      </c>
      <c r="Y65" s="237">
        <f t="shared" si="15"/>
        <v>273777258</v>
      </c>
      <c r="Z65" s="254"/>
      <c r="AA65" s="255" t="str">
        <f t="shared" si="16"/>
        <v xml:space="preserve"> </v>
      </c>
      <c r="AB65" s="215"/>
      <c r="AC65" s="256" t="str">
        <f t="shared" si="17"/>
        <v xml:space="preserve"> </v>
      </c>
      <c r="AD65" s="215"/>
      <c r="AE65" s="249"/>
      <c r="AF65" s="254">
        <v>7326297</v>
      </c>
      <c r="AG65" s="255">
        <f t="shared" si="18"/>
        <v>0.10647101112885056</v>
      </c>
      <c r="AH65" s="257">
        <v>1</v>
      </c>
      <c r="AI65" s="256">
        <f t="shared" si="19"/>
        <v>1</v>
      </c>
      <c r="AJ65" s="258" t="s">
        <v>609</v>
      </c>
      <c r="AK65" s="258" t="s">
        <v>610</v>
      </c>
      <c r="AL65" s="243">
        <v>7326297</v>
      </c>
      <c r="AM65" s="244">
        <f t="shared" si="20"/>
        <v>0.10647101112885056</v>
      </c>
      <c r="AN65" s="245">
        <v>1</v>
      </c>
      <c r="AO65" s="76">
        <f t="shared" si="21"/>
        <v>1</v>
      </c>
      <c r="AP65" s="259" t="s">
        <v>1886</v>
      </c>
      <c r="AQ65" s="260" t="s">
        <v>1887</v>
      </c>
      <c r="AR65" s="92" t="s">
        <v>2132</v>
      </c>
      <c r="AS65" s="156">
        <v>0.11</v>
      </c>
      <c r="AT65" s="79">
        <v>1</v>
      </c>
      <c r="AU65" s="79">
        <v>1</v>
      </c>
      <c r="AV65" s="80" t="s">
        <v>2133</v>
      </c>
      <c r="AW65" s="80" t="s">
        <v>2134</v>
      </c>
      <c r="AX65" s="92">
        <v>7326297</v>
      </c>
      <c r="AY65" s="156">
        <v>0.10647101112885056</v>
      </c>
      <c r="AZ65" s="79">
        <v>1</v>
      </c>
      <c r="BA65" s="79">
        <v>1</v>
      </c>
      <c r="BB65" s="80" t="s">
        <v>2135</v>
      </c>
      <c r="BC65" s="80" t="s">
        <v>2136</v>
      </c>
      <c r="BD65" s="80" t="s">
        <v>2137</v>
      </c>
      <c r="BE65" s="197" t="s">
        <v>596</v>
      </c>
      <c r="BF65" s="197" t="s">
        <v>597</v>
      </c>
      <c r="BG65" s="197" t="s">
        <v>598</v>
      </c>
      <c r="BH65" s="197" t="s">
        <v>599</v>
      </c>
      <c r="BI65" s="197" t="s">
        <v>600</v>
      </c>
      <c r="BJ65" s="197" t="s">
        <v>601</v>
      </c>
      <c r="BK65" s="197" t="s">
        <v>602</v>
      </c>
      <c r="BL65" s="197">
        <v>3241000</v>
      </c>
      <c r="BM65" s="248" t="s">
        <v>603</v>
      </c>
    </row>
    <row r="66" spans="1:65" s="24" customFormat="1" ht="409.5">
      <c r="A66" s="249" t="s">
        <v>611</v>
      </c>
      <c r="B66" s="250" t="s">
        <v>57</v>
      </c>
      <c r="C66" s="250"/>
      <c r="D66" s="250" t="s">
        <v>612</v>
      </c>
      <c r="E66" s="249"/>
      <c r="F66" s="251" t="s">
        <v>589</v>
      </c>
      <c r="G66" s="197" t="s">
        <v>590</v>
      </c>
      <c r="H66" s="252">
        <v>44197</v>
      </c>
      <c r="I66" s="252">
        <v>45442</v>
      </c>
      <c r="J66" s="197" t="s">
        <v>613</v>
      </c>
      <c r="K66" s="197" t="s">
        <v>614</v>
      </c>
      <c r="L66" s="197" t="s">
        <v>615</v>
      </c>
      <c r="M66" s="197" t="s">
        <v>64</v>
      </c>
      <c r="N66" s="261">
        <v>0</v>
      </c>
      <c r="O66" s="237">
        <v>0</v>
      </c>
      <c r="P66" s="261">
        <v>2</v>
      </c>
      <c r="Q66" s="237">
        <v>39600000</v>
      </c>
      <c r="R66" s="261">
        <v>2</v>
      </c>
      <c r="S66" s="237">
        <v>40788000</v>
      </c>
      <c r="T66" s="261">
        <v>2</v>
      </c>
      <c r="U66" s="237">
        <v>42011640</v>
      </c>
      <c r="V66" s="261">
        <v>1</v>
      </c>
      <c r="W66" s="237">
        <v>21635992</v>
      </c>
      <c r="X66" s="261">
        <v>7</v>
      </c>
      <c r="Y66" s="237">
        <f t="shared" si="15"/>
        <v>144035632</v>
      </c>
      <c r="Z66" s="254"/>
      <c r="AA66" s="255" t="str">
        <f t="shared" si="16"/>
        <v xml:space="preserve"> </v>
      </c>
      <c r="AB66" s="215"/>
      <c r="AC66" s="256" t="str">
        <f t="shared" si="17"/>
        <v xml:space="preserve"> </v>
      </c>
      <c r="AD66" s="215"/>
      <c r="AE66" s="249"/>
      <c r="AF66" s="254">
        <v>9900000</v>
      </c>
      <c r="AG66" s="255">
        <f t="shared" si="18"/>
        <v>0.25</v>
      </c>
      <c r="AH66" s="262">
        <v>0</v>
      </c>
      <c r="AI66" s="256">
        <f t="shared" si="19"/>
        <v>0</v>
      </c>
      <c r="AJ66" s="258" t="s">
        <v>616</v>
      </c>
      <c r="AK66" s="258" t="s">
        <v>617</v>
      </c>
      <c r="AL66" s="243">
        <v>9900000</v>
      </c>
      <c r="AM66" s="244">
        <f t="shared" si="20"/>
        <v>0.25</v>
      </c>
      <c r="AN66" s="263">
        <v>0</v>
      </c>
      <c r="AO66" s="76">
        <f t="shared" si="21"/>
        <v>0</v>
      </c>
      <c r="AP66" s="259" t="s">
        <v>1888</v>
      </c>
      <c r="AQ66" s="260" t="s">
        <v>1889</v>
      </c>
      <c r="AR66" s="92" t="s">
        <v>2138</v>
      </c>
      <c r="AS66" s="156">
        <v>0.25</v>
      </c>
      <c r="AT66" s="110">
        <v>1</v>
      </c>
      <c r="AU66" s="79">
        <v>0.5</v>
      </c>
      <c r="AV66" s="80" t="s">
        <v>2139</v>
      </c>
      <c r="AW66" s="80" t="s">
        <v>2140</v>
      </c>
      <c r="AX66" s="92">
        <v>9900000</v>
      </c>
      <c r="AY66" s="156">
        <v>0.25</v>
      </c>
      <c r="AZ66" s="264">
        <v>1</v>
      </c>
      <c r="BA66" s="79">
        <v>0.5</v>
      </c>
      <c r="BB66" s="80" t="s">
        <v>2141</v>
      </c>
      <c r="BC66" s="80" t="s">
        <v>2142</v>
      </c>
      <c r="BD66" s="80" t="s">
        <v>2143</v>
      </c>
      <c r="BE66" s="197" t="s">
        <v>596</v>
      </c>
      <c r="BF66" s="197" t="s">
        <v>597</v>
      </c>
      <c r="BG66" s="197" t="s">
        <v>598</v>
      </c>
      <c r="BH66" s="197" t="s">
        <v>599</v>
      </c>
      <c r="BI66" s="197" t="s">
        <v>600</v>
      </c>
      <c r="BJ66" s="197" t="s">
        <v>601</v>
      </c>
      <c r="BK66" s="197" t="s">
        <v>602</v>
      </c>
      <c r="BL66" s="197">
        <v>3241000</v>
      </c>
      <c r="BM66" s="248" t="s">
        <v>603</v>
      </c>
    </row>
    <row r="67" spans="1:65" s="24" customFormat="1" ht="409.5">
      <c r="A67" s="249" t="s">
        <v>618</v>
      </c>
      <c r="B67" s="250" t="s">
        <v>57</v>
      </c>
      <c r="C67" s="250"/>
      <c r="D67" s="250" t="s">
        <v>619</v>
      </c>
      <c r="E67" s="249"/>
      <c r="F67" s="251" t="s">
        <v>620</v>
      </c>
      <c r="G67" s="197" t="s">
        <v>590</v>
      </c>
      <c r="H67" s="252">
        <v>44197</v>
      </c>
      <c r="I67" s="252">
        <v>44560</v>
      </c>
      <c r="J67" s="197" t="s">
        <v>621</v>
      </c>
      <c r="K67" s="197" t="s">
        <v>622</v>
      </c>
      <c r="L67" s="197" t="s">
        <v>623</v>
      </c>
      <c r="M67" s="197" t="s">
        <v>64</v>
      </c>
      <c r="N67" s="261">
        <v>0</v>
      </c>
      <c r="O67" s="237">
        <v>0</v>
      </c>
      <c r="P67" s="261">
        <v>1</v>
      </c>
      <c r="Q67" s="237">
        <v>45561156</v>
      </c>
      <c r="R67" s="261">
        <v>0</v>
      </c>
      <c r="S67" s="237">
        <v>0</v>
      </c>
      <c r="T67" s="261">
        <v>0</v>
      </c>
      <c r="U67" s="237">
        <v>0</v>
      </c>
      <c r="V67" s="261">
        <v>0</v>
      </c>
      <c r="W67" s="237">
        <v>0</v>
      </c>
      <c r="X67" s="261">
        <v>1</v>
      </c>
      <c r="Y67" s="237">
        <f t="shared" si="15"/>
        <v>45561156</v>
      </c>
      <c r="Z67" s="254"/>
      <c r="AA67" s="255" t="str">
        <f t="shared" si="16"/>
        <v xml:space="preserve"> </v>
      </c>
      <c r="AB67" s="215"/>
      <c r="AC67" s="256" t="str">
        <f t="shared" si="17"/>
        <v xml:space="preserve"> </v>
      </c>
      <c r="AD67" s="215"/>
      <c r="AE67" s="249"/>
      <c r="AF67" s="254">
        <v>4556115.5999999996</v>
      </c>
      <c r="AG67" s="255">
        <f t="shared" si="18"/>
        <v>9.9999999999999992E-2</v>
      </c>
      <c r="AH67" s="215">
        <v>0</v>
      </c>
      <c r="AI67" s="256">
        <f t="shared" si="19"/>
        <v>0</v>
      </c>
      <c r="AJ67" s="258" t="s">
        <v>624</v>
      </c>
      <c r="AK67" s="258" t="s">
        <v>625</v>
      </c>
      <c r="AL67" s="243">
        <v>13668347</v>
      </c>
      <c r="AM67" s="244">
        <f t="shared" si="20"/>
        <v>0.30000000438970426</v>
      </c>
      <c r="AN67" s="66">
        <v>0</v>
      </c>
      <c r="AO67" s="76">
        <f t="shared" si="21"/>
        <v>0</v>
      </c>
      <c r="AP67" s="259" t="s">
        <v>1890</v>
      </c>
      <c r="AQ67" s="260" t="s">
        <v>1891</v>
      </c>
      <c r="AR67" s="92" t="s">
        <v>2144</v>
      </c>
      <c r="AS67" s="156">
        <v>0.6</v>
      </c>
      <c r="AT67" s="80">
        <v>0</v>
      </c>
      <c r="AU67" s="79">
        <v>0</v>
      </c>
      <c r="AV67" s="80" t="s">
        <v>2145</v>
      </c>
      <c r="AW67" s="80" t="s">
        <v>2146</v>
      </c>
      <c r="AX67" s="92">
        <v>45561156</v>
      </c>
      <c r="AY67" s="156">
        <v>1</v>
      </c>
      <c r="AZ67" s="80">
        <v>1</v>
      </c>
      <c r="BA67" s="79">
        <v>1</v>
      </c>
      <c r="BB67" s="80" t="s">
        <v>2147</v>
      </c>
      <c r="BC67" s="110" t="s">
        <v>647</v>
      </c>
      <c r="BD67" s="80" t="s">
        <v>2148</v>
      </c>
      <c r="BE67" s="197" t="s">
        <v>626</v>
      </c>
      <c r="BF67" s="197" t="s">
        <v>627</v>
      </c>
      <c r="BG67" s="197" t="s">
        <v>628</v>
      </c>
      <c r="BH67" s="197" t="s">
        <v>599</v>
      </c>
      <c r="BI67" s="197" t="s">
        <v>600</v>
      </c>
      <c r="BJ67" s="197" t="s">
        <v>629</v>
      </c>
      <c r="BK67" s="197" t="s">
        <v>630</v>
      </c>
      <c r="BL67" s="197">
        <v>3241000</v>
      </c>
      <c r="BM67" s="248" t="s">
        <v>631</v>
      </c>
    </row>
    <row r="68" spans="1:65" s="24" customFormat="1" ht="409.5">
      <c r="A68" s="249" t="s">
        <v>632</v>
      </c>
      <c r="B68" s="250" t="s">
        <v>57</v>
      </c>
      <c r="C68" s="250"/>
      <c r="D68" s="250" t="s">
        <v>633</v>
      </c>
      <c r="E68" s="249"/>
      <c r="F68" s="251" t="s">
        <v>634</v>
      </c>
      <c r="G68" s="197" t="s">
        <v>590</v>
      </c>
      <c r="H68" s="252">
        <v>44197</v>
      </c>
      <c r="I68" s="252">
        <v>45442</v>
      </c>
      <c r="J68" s="197" t="s">
        <v>635</v>
      </c>
      <c r="K68" s="197" t="s">
        <v>636</v>
      </c>
      <c r="L68" s="197" t="s">
        <v>637</v>
      </c>
      <c r="M68" s="197" t="s">
        <v>64</v>
      </c>
      <c r="N68" s="253">
        <v>0</v>
      </c>
      <c r="O68" s="237">
        <v>0</v>
      </c>
      <c r="P68" s="253">
        <v>1</v>
      </c>
      <c r="Q68" s="237">
        <v>688653622.5</v>
      </c>
      <c r="R68" s="253">
        <v>1</v>
      </c>
      <c r="S68" s="237">
        <v>1432399534.8</v>
      </c>
      <c r="T68" s="253">
        <v>1</v>
      </c>
      <c r="U68" s="237">
        <v>2234543274.2880001</v>
      </c>
      <c r="V68" s="253">
        <v>1</v>
      </c>
      <c r="W68" s="237">
        <v>3098566673.6793599</v>
      </c>
      <c r="X68" s="253">
        <v>1</v>
      </c>
      <c r="Y68" s="237">
        <f t="shared" si="15"/>
        <v>7454163105.2673607</v>
      </c>
      <c r="Z68" s="254"/>
      <c r="AA68" s="255" t="str">
        <f t="shared" si="16"/>
        <v xml:space="preserve"> </v>
      </c>
      <c r="AB68" s="215"/>
      <c r="AC68" s="256" t="str">
        <f t="shared" si="17"/>
        <v xml:space="preserve"> </v>
      </c>
      <c r="AD68" s="215"/>
      <c r="AE68" s="249"/>
      <c r="AF68" s="265">
        <v>0</v>
      </c>
      <c r="AG68" s="255">
        <f t="shared" si="18"/>
        <v>0</v>
      </c>
      <c r="AH68" s="226">
        <v>0</v>
      </c>
      <c r="AI68" s="256">
        <f t="shared" si="19"/>
        <v>0</v>
      </c>
      <c r="AJ68" s="258" t="s">
        <v>638</v>
      </c>
      <c r="AK68" s="258" t="s">
        <v>639</v>
      </c>
      <c r="AL68" s="266">
        <v>0</v>
      </c>
      <c r="AM68" s="244">
        <f t="shared" si="20"/>
        <v>0</v>
      </c>
      <c r="AN68" s="66">
        <v>0</v>
      </c>
      <c r="AO68" s="76">
        <f t="shared" si="21"/>
        <v>0</v>
      </c>
      <c r="AP68" s="259" t="s">
        <v>1892</v>
      </c>
      <c r="AQ68" s="260" t="s">
        <v>639</v>
      </c>
      <c r="AR68" s="92" t="s">
        <v>218</v>
      </c>
      <c r="AS68" s="156">
        <v>0</v>
      </c>
      <c r="AT68" s="79">
        <v>0</v>
      </c>
      <c r="AU68" s="79">
        <v>0</v>
      </c>
      <c r="AV68" s="80" t="s">
        <v>2149</v>
      </c>
      <c r="AW68" s="80" t="s">
        <v>2150</v>
      </c>
      <c r="AX68" s="92">
        <v>0</v>
      </c>
      <c r="AY68" s="156">
        <v>0</v>
      </c>
      <c r="AZ68" s="80">
        <v>0</v>
      </c>
      <c r="BA68" s="79">
        <v>0</v>
      </c>
      <c r="BB68" s="80" t="s">
        <v>2151</v>
      </c>
      <c r="BC68" s="80" t="s">
        <v>2152</v>
      </c>
      <c r="BD68" s="80" t="s">
        <v>2153</v>
      </c>
      <c r="BE68" s="197" t="s">
        <v>626</v>
      </c>
      <c r="BF68" s="197" t="s">
        <v>640</v>
      </c>
      <c r="BG68" s="197" t="s">
        <v>628</v>
      </c>
      <c r="BH68" s="197" t="s">
        <v>599</v>
      </c>
      <c r="BI68" s="197" t="s">
        <v>600</v>
      </c>
      <c r="BJ68" s="197" t="s">
        <v>629</v>
      </c>
      <c r="BK68" s="197" t="s">
        <v>630</v>
      </c>
      <c r="BL68" s="197">
        <v>3241000</v>
      </c>
      <c r="BM68" s="248" t="s">
        <v>631</v>
      </c>
    </row>
    <row r="69" spans="1:65" s="24" customFormat="1" ht="409.5">
      <c r="A69" s="249" t="s">
        <v>641</v>
      </c>
      <c r="B69" s="250" t="s">
        <v>57</v>
      </c>
      <c r="C69" s="250"/>
      <c r="D69" s="250" t="s">
        <v>642</v>
      </c>
      <c r="E69" s="249"/>
      <c r="F69" s="251" t="s">
        <v>589</v>
      </c>
      <c r="G69" s="197" t="s">
        <v>590</v>
      </c>
      <c r="H69" s="252">
        <v>44197</v>
      </c>
      <c r="I69" s="252">
        <v>45442</v>
      </c>
      <c r="J69" s="197" t="s">
        <v>643</v>
      </c>
      <c r="K69" s="197" t="s">
        <v>644</v>
      </c>
      <c r="L69" s="197" t="s">
        <v>645</v>
      </c>
      <c r="M69" s="197" t="s">
        <v>64</v>
      </c>
      <c r="N69" s="261">
        <v>0</v>
      </c>
      <c r="O69" s="237">
        <v>0</v>
      </c>
      <c r="P69" s="253">
        <v>0.25</v>
      </c>
      <c r="Q69" s="237">
        <v>13200000</v>
      </c>
      <c r="R69" s="253">
        <v>0.5</v>
      </c>
      <c r="S69" s="237">
        <v>25168000</v>
      </c>
      <c r="T69" s="253">
        <v>0.75</v>
      </c>
      <c r="U69" s="237">
        <v>30000000</v>
      </c>
      <c r="V69" s="253">
        <v>1</v>
      </c>
      <c r="W69" s="237">
        <v>13200000</v>
      </c>
      <c r="X69" s="253">
        <v>1</v>
      </c>
      <c r="Y69" s="237">
        <f t="shared" si="15"/>
        <v>81568000</v>
      </c>
      <c r="Z69" s="254"/>
      <c r="AA69" s="255" t="str">
        <f t="shared" si="16"/>
        <v xml:space="preserve"> </v>
      </c>
      <c r="AB69" s="215"/>
      <c r="AC69" s="256" t="str">
        <f t="shared" si="17"/>
        <v xml:space="preserve"> </v>
      </c>
      <c r="AD69" s="215"/>
      <c r="AE69" s="249"/>
      <c r="AF69" s="254">
        <v>7920000</v>
      </c>
      <c r="AG69" s="255">
        <f t="shared" si="18"/>
        <v>0.6</v>
      </c>
      <c r="AH69" s="257">
        <v>0.05</v>
      </c>
      <c r="AI69" s="256">
        <f t="shared" si="19"/>
        <v>0.2</v>
      </c>
      <c r="AJ69" s="258" t="s">
        <v>646</v>
      </c>
      <c r="AK69" s="258" t="s">
        <v>647</v>
      </c>
      <c r="AL69" s="243">
        <v>7920000</v>
      </c>
      <c r="AM69" s="244">
        <f t="shared" si="20"/>
        <v>0.6</v>
      </c>
      <c r="AN69" s="245">
        <v>0.05</v>
      </c>
      <c r="AO69" s="76">
        <f t="shared" si="21"/>
        <v>0.2</v>
      </c>
      <c r="AP69" s="259" t="s">
        <v>1893</v>
      </c>
      <c r="AQ69" s="260" t="s">
        <v>639</v>
      </c>
      <c r="AR69" s="92" t="s">
        <v>2154</v>
      </c>
      <c r="AS69" s="156">
        <v>0.6</v>
      </c>
      <c r="AT69" s="79">
        <v>0.05</v>
      </c>
      <c r="AU69" s="79">
        <v>0.2</v>
      </c>
      <c r="AV69" s="80" t="s">
        <v>2155</v>
      </c>
      <c r="AW69" s="80" t="s">
        <v>2156</v>
      </c>
      <c r="AX69" s="92">
        <v>7920000</v>
      </c>
      <c r="AY69" s="156">
        <v>0.6</v>
      </c>
      <c r="AZ69" s="79">
        <v>0.05</v>
      </c>
      <c r="BA69" s="79">
        <v>0.2</v>
      </c>
      <c r="BB69" s="80" t="s">
        <v>2157</v>
      </c>
      <c r="BC69" s="110" t="s">
        <v>2158</v>
      </c>
      <c r="BD69" s="80" t="s">
        <v>2159</v>
      </c>
      <c r="BE69" s="197" t="s">
        <v>626</v>
      </c>
      <c r="BF69" s="197" t="s">
        <v>648</v>
      </c>
      <c r="BG69" s="197" t="s">
        <v>628</v>
      </c>
      <c r="BH69" s="197" t="s">
        <v>599</v>
      </c>
      <c r="BI69" s="197" t="s">
        <v>600</v>
      </c>
      <c r="BJ69" s="197" t="s">
        <v>629</v>
      </c>
      <c r="BK69" s="197" t="s">
        <v>630</v>
      </c>
      <c r="BL69" s="197">
        <v>3241000</v>
      </c>
      <c r="BM69" s="248" t="s">
        <v>631</v>
      </c>
    </row>
    <row r="70" spans="1:65" s="24" customFormat="1" ht="409.5">
      <c r="A70" s="249" t="s">
        <v>649</v>
      </c>
      <c r="B70" s="250" t="s">
        <v>57</v>
      </c>
      <c r="C70" s="250"/>
      <c r="D70" s="250" t="s">
        <v>650</v>
      </c>
      <c r="E70" s="249"/>
      <c r="F70" s="251" t="s">
        <v>589</v>
      </c>
      <c r="G70" s="197" t="s">
        <v>590</v>
      </c>
      <c r="H70" s="252">
        <v>44197</v>
      </c>
      <c r="I70" s="252">
        <v>45442</v>
      </c>
      <c r="J70" s="197" t="s">
        <v>651</v>
      </c>
      <c r="K70" s="197" t="s">
        <v>652</v>
      </c>
      <c r="L70" s="197" t="s">
        <v>645</v>
      </c>
      <c r="M70" s="197" t="s">
        <v>64</v>
      </c>
      <c r="N70" s="261">
        <v>0</v>
      </c>
      <c r="O70" s="237">
        <v>0</v>
      </c>
      <c r="P70" s="261">
        <v>2</v>
      </c>
      <c r="Q70" s="237">
        <v>7870086</v>
      </c>
      <c r="R70" s="261">
        <v>2</v>
      </c>
      <c r="S70" s="237">
        <v>8106188</v>
      </c>
      <c r="T70" s="261">
        <v>2</v>
      </c>
      <c r="U70" s="237">
        <v>8349374</v>
      </c>
      <c r="V70" s="261">
        <v>1</v>
      </c>
      <c r="W70" s="237">
        <v>5233329</v>
      </c>
      <c r="X70" s="261">
        <v>7</v>
      </c>
      <c r="Y70" s="237">
        <f t="shared" si="15"/>
        <v>29558977</v>
      </c>
      <c r="Z70" s="254"/>
      <c r="AA70" s="255" t="str">
        <f t="shared" si="16"/>
        <v xml:space="preserve"> </v>
      </c>
      <c r="AB70" s="215"/>
      <c r="AC70" s="256" t="str">
        <f t="shared" si="17"/>
        <v xml:space="preserve"> </v>
      </c>
      <c r="AD70" s="215"/>
      <c r="AE70" s="249"/>
      <c r="AF70" s="254">
        <v>0</v>
      </c>
      <c r="AG70" s="255">
        <f t="shared" si="18"/>
        <v>0</v>
      </c>
      <c r="AH70" s="215">
        <v>0</v>
      </c>
      <c r="AI70" s="256">
        <f t="shared" si="19"/>
        <v>0</v>
      </c>
      <c r="AJ70" s="258" t="s">
        <v>653</v>
      </c>
      <c r="AK70" s="258" t="s">
        <v>647</v>
      </c>
      <c r="AL70" s="243">
        <v>0</v>
      </c>
      <c r="AM70" s="244">
        <f t="shared" si="20"/>
        <v>0</v>
      </c>
      <c r="AN70" s="66">
        <v>0</v>
      </c>
      <c r="AO70" s="76">
        <f t="shared" si="21"/>
        <v>0</v>
      </c>
      <c r="AP70" s="259" t="s">
        <v>1894</v>
      </c>
      <c r="AQ70" s="260" t="s">
        <v>639</v>
      </c>
      <c r="AR70" s="92" t="s">
        <v>218</v>
      </c>
      <c r="AS70" s="156">
        <v>0</v>
      </c>
      <c r="AT70" s="80">
        <v>2</v>
      </c>
      <c r="AU70" s="79">
        <v>1</v>
      </c>
      <c r="AV70" s="80" t="s">
        <v>2160</v>
      </c>
      <c r="AW70" s="80" t="s">
        <v>2161</v>
      </c>
      <c r="AX70" s="92">
        <v>11386298</v>
      </c>
      <c r="AY70" s="156">
        <v>1.4467819030185947</v>
      </c>
      <c r="AZ70" s="80">
        <v>2</v>
      </c>
      <c r="BA70" s="79">
        <v>1</v>
      </c>
      <c r="BB70" s="80" t="s">
        <v>2162</v>
      </c>
      <c r="BC70" s="110" t="s">
        <v>647</v>
      </c>
      <c r="BD70" s="80" t="s">
        <v>2163</v>
      </c>
      <c r="BE70" s="197" t="s">
        <v>626</v>
      </c>
      <c r="BF70" s="197" t="s">
        <v>648</v>
      </c>
      <c r="BG70" s="197" t="s">
        <v>628</v>
      </c>
      <c r="BH70" s="197" t="s">
        <v>599</v>
      </c>
      <c r="BI70" s="197" t="s">
        <v>600</v>
      </c>
      <c r="BJ70" s="197" t="s">
        <v>629</v>
      </c>
      <c r="BK70" s="197" t="s">
        <v>630</v>
      </c>
      <c r="BL70" s="197">
        <v>3241000</v>
      </c>
      <c r="BM70" s="248" t="s">
        <v>631</v>
      </c>
    </row>
    <row r="71" spans="1:65" s="24" customFormat="1" ht="409.5">
      <c r="A71" s="249" t="s">
        <v>654</v>
      </c>
      <c r="B71" s="250" t="s">
        <v>57</v>
      </c>
      <c r="C71" s="250"/>
      <c r="D71" s="250" t="s">
        <v>655</v>
      </c>
      <c r="E71" s="249"/>
      <c r="F71" s="251" t="s">
        <v>589</v>
      </c>
      <c r="G71" s="197" t="s">
        <v>590</v>
      </c>
      <c r="H71" s="252">
        <v>44136</v>
      </c>
      <c r="I71" s="252">
        <v>45442</v>
      </c>
      <c r="J71" s="197" t="s">
        <v>656</v>
      </c>
      <c r="K71" s="197" t="s">
        <v>145</v>
      </c>
      <c r="L71" s="197" t="s">
        <v>645</v>
      </c>
      <c r="M71" s="197" t="s">
        <v>64</v>
      </c>
      <c r="N71" s="261">
        <v>1</v>
      </c>
      <c r="O71" s="237">
        <v>12000000</v>
      </c>
      <c r="P71" s="261">
        <v>1</v>
      </c>
      <c r="Q71" s="237">
        <v>45320000</v>
      </c>
      <c r="R71" s="261">
        <v>1</v>
      </c>
      <c r="S71" s="237">
        <v>46679600</v>
      </c>
      <c r="T71" s="261">
        <v>1</v>
      </c>
      <c r="U71" s="237">
        <v>48079988</v>
      </c>
      <c r="V71" s="261">
        <v>1</v>
      </c>
      <c r="W71" s="237">
        <v>13506105.720000001</v>
      </c>
      <c r="X71" s="261">
        <v>1</v>
      </c>
      <c r="Y71" s="237">
        <f t="shared" si="15"/>
        <v>165585693.72</v>
      </c>
      <c r="Z71" s="254">
        <v>12000000</v>
      </c>
      <c r="AA71" s="255">
        <v>1</v>
      </c>
      <c r="AB71" s="215">
        <v>1</v>
      </c>
      <c r="AC71" s="256">
        <v>1</v>
      </c>
      <c r="AD71" s="258" t="s">
        <v>657</v>
      </c>
      <c r="AE71" s="258" t="s">
        <v>639</v>
      </c>
      <c r="AF71" s="254">
        <v>3874000</v>
      </c>
      <c r="AG71" s="255">
        <f t="shared" si="18"/>
        <v>8.5481023830538391E-2</v>
      </c>
      <c r="AH71" s="215">
        <v>1</v>
      </c>
      <c r="AI71" s="256">
        <f t="shared" si="19"/>
        <v>1</v>
      </c>
      <c r="AJ71" s="258" t="s">
        <v>658</v>
      </c>
      <c r="AK71" s="250" t="s">
        <v>659</v>
      </c>
      <c r="AL71" s="243">
        <v>15496000</v>
      </c>
      <c r="AM71" s="244">
        <f t="shared" si="20"/>
        <v>0.34192409532215357</v>
      </c>
      <c r="AN71" s="66">
        <v>1</v>
      </c>
      <c r="AO71" s="76">
        <f t="shared" si="21"/>
        <v>1</v>
      </c>
      <c r="AP71" s="259" t="s">
        <v>1895</v>
      </c>
      <c r="AQ71" s="260" t="s">
        <v>1896</v>
      </c>
      <c r="AR71" s="92" t="s">
        <v>2164</v>
      </c>
      <c r="AS71" s="156">
        <v>0.51</v>
      </c>
      <c r="AT71" s="80">
        <v>1</v>
      </c>
      <c r="AU71" s="79">
        <v>1</v>
      </c>
      <c r="AV71" s="80" t="s">
        <v>2165</v>
      </c>
      <c r="AW71" s="80" t="s">
        <v>639</v>
      </c>
      <c r="AX71" s="92">
        <v>38740000</v>
      </c>
      <c r="AY71" s="156">
        <v>0.85481023830538394</v>
      </c>
      <c r="AZ71" s="80">
        <v>1</v>
      </c>
      <c r="BA71" s="79">
        <v>1</v>
      </c>
      <c r="BB71" s="80" t="s">
        <v>2166</v>
      </c>
      <c r="BC71" s="80" t="s">
        <v>2167</v>
      </c>
      <c r="BD71" s="80" t="s">
        <v>2168</v>
      </c>
      <c r="BE71" s="197" t="s">
        <v>660</v>
      </c>
      <c r="BF71" s="197" t="s">
        <v>661</v>
      </c>
      <c r="BG71" s="197" t="s">
        <v>662</v>
      </c>
      <c r="BH71" s="197" t="s">
        <v>599</v>
      </c>
      <c r="BI71" s="197" t="s">
        <v>600</v>
      </c>
      <c r="BJ71" s="197" t="s">
        <v>663</v>
      </c>
      <c r="BK71" s="197" t="s">
        <v>664</v>
      </c>
      <c r="BL71" s="197">
        <v>3241000</v>
      </c>
      <c r="BM71" s="248" t="s">
        <v>665</v>
      </c>
    </row>
    <row r="72" spans="1:65" s="24" customFormat="1" ht="409.5">
      <c r="A72" s="249" t="s">
        <v>666</v>
      </c>
      <c r="B72" s="250" t="s">
        <v>57</v>
      </c>
      <c r="C72" s="250"/>
      <c r="D72" s="250" t="s">
        <v>667</v>
      </c>
      <c r="E72" s="249"/>
      <c r="F72" s="251" t="s">
        <v>589</v>
      </c>
      <c r="G72" s="197" t="s">
        <v>590</v>
      </c>
      <c r="H72" s="252">
        <v>44197</v>
      </c>
      <c r="I72" s="252">
        <v>45290</v>
      </c>
      <c r="J72" s="234" t="s">
        <v>668</v>
      </c>
      <c r="K72" s="234" t="s">
        <v>669</v>
      </c>
      <c r="L72" s="197" t="s">
        <v>670</v>
      </c>
      <c r="M72" s="197" t="s">
        <v>64</v>
      </c>
      <c r="N72" s="261">
        <v>0</v>
      </c>
      <c r="O72" s="237">
        <v>0</v>
      </c>
      <c r="P72" s="261">
        <v>50</v>
      </c>
      <c r="Q72" s="237">
        <v>40000000</v>
      </c>
      <c r="R72" s="261">
        <v>50</v>
      </c>
      <c r="S72" s="237">
        <v>40000000</v>
      </c>
      <c r="T72" s="261">
        <v>50</v>
      </c>
      <c r="U72" s="237">
        <v>40000000</v>
      </c>
      <c r="V72" s="261">
        <v>0</v>
      </c>
      <c r="W72" s="237">
        <v>0</v>
      </c>
      <c r="X72" s="261">
        <v>150</v>
      </c>
      <c r="Y72" s="237">
        <f t="shared" si="15"/>
        <v>120000000</v>
      </c>
      <c r="Z72" s="254"/>
      <c r="AA72" s="255" t="str">
        <f t="shared" si="16"/>
        <v xml:space="preserve"> </v>
      </c>
      <c r="AB72" s="215"/>
      <c r="AC72" s="256" t="str">
        <f t="shared" si="17"/>
        <v xml:space="preserve"> </v>
      </c>
      <c r="AD72" s="215"/>
      <c r="AE72" s="249"/>
      <c r="AF72" s="254">
        <v>0</v>
      </c>
      <c r="AG72" s="255">
        <f t="shared" si="18"/>
        <v>0</v>
      </c>
      <c r="AH72" s="215">
        <v>0</v>
      </c>
      <c r="AI72" s="256">
        <f t="shared" si="19"/>
        <v>0</v>
      </c>
      <c r="AJ72" s="258" t="s">
        <v>671</v>
      </c>
      <c r="AK72" s="258" t="s">
        <v>672</v>
      </c>
      <c r="AL72" s="243">
        <v>0</v>
      </c>
      <c r="AM72" s="244">
        <f t="shared" si="20"/>
        <v>0</v>
      </c>
      <c r="AN72" s="66">
        <v>0</v>
      </c>
      <c r="AO72" s="76">
        <f t="shared" si="21"/>
        <v>0</v>
      </c>
      <c r="AP72" s="259" t="s">
        <v>1897</v>
      </c>
      <c r="AQ72" s="260" t="s">
        <v>1898</v>
      </c>
      <c r="AR72" s="92" t="s">
        <v>2169</v>
      </c>
      <c r="AS72" s="156">
        <v>0.56000000000000005</v>
      </c>
      <c r="AT72" s="80">
        <v>50</v>
      </c>
      <c r="AU72" s="79">
        <v>1</v>
      </c>
      <c r="AV72" s="80" t="s">
        <v>2170</v>
      </c>
      <c r="AW72" s="80" t="s">
        <v>2171</v>
      </c>
      <c r="AX72" s="92">
        <v>45000000</v>
      </c>
      <c r="AY72" s="156">
        <v>1.125</v>
      </c>
      <c r="AZ72" s="80">
        <v>55</v>
      </c>
      <c r="BA72" s="79">
        <v>1.1000000000000001</v>
      </c>
      <c r="BB72" s="80" t="s">
        <v>2172</v>
      </c>
      <c r="BC72" s="110" t="s">
        <v>2173</v>
      </c>
      <c r="BD72" s="80" t="s">
        <v>2174</v>
      </c>
      <c r="BE72" s="197" t="s">
        <v>673</v>
      </c>
      <c r="BF72" s="197" t="s">
        <v>674</v>
      </c>
      <c r="BG72" s="197" t="s">
        <v>675</v>
      </c>
      <c r="BH72" s="197" t="s">
        <v>599</v>
      </c>
      <c r="BI72" s="197" t="s">
        <v>600</v>
      </c>
      <c r="BJ72" s="197" t="s">
        <v>676</v>
      </c>
      <c r="BK72" s="197" t="s">
        <v>677</v>
      </c>
      <c r="BL72" s="197">
        <v>3241000</v>
      </c>
      <c r="BM72" s="248" t="s">
        <v>678</v>
      </c>
    </row>
    <row r="73" spans="1:65" s="24" customFormat="1" ht="409.5">
      <c r="A73" s="249" t="s">
        <v>679</v>
      </c>
      <c r="B73" s="250" t="s">
        <v>57</v>
      </c>
      <c r="C73" s="250"/>
      <c r="D73" s="250" t="s">
        <v>680</v>
      </c>
      <c r="E73" s="249"/>
      <c r="F73" s="251" t="s">
        <v>589</v>
      </c>
      <c r="G73" s="197" t="s">
        <v>590</v>
      </c>
      <c r="H73" s="252">
        <v>44197</v>
      </c>
      <c r="I73" s="252">
        <v>45290</v>
      </c>
      <c r="J73" s="197" t="s">
        <v>681</v>
      </c>
      <c r="K73" s="197" t="s">
        <v>682</v>
      </c>
      <c r="L73" s="197" t="s">
        <v>683</v>
      </c>
      <c r="M73" s="197" t="s">
        <v>64</v>
      </c>
      <c r="N73" s="261">
        <v>0</v>
      </c>
      <c r="O73" s="237">
        <v>0</v>
      </c>
      <c r="P73" s="261">
        <v>15</v>
      </c>
      <c r="Q73" s="237">
        <v>210000000</v>
      </c>
      <c r="R73" s="261">
        <v>15</v>
      </c>
      <c r="S73" s="237">
        <v>210000000</v>
      </c>
      <c r="T73" s="261">
        <v>10</v>
      </c>
      <c r="U73" s="237">
        <v>140000000</v>
      </c>
      <c r="V73" s="261">
        <v>0</v>
      </c>
      <c r="W73" s="237">
        <v>0</v>
      </c>
      <c r="X73" s="261">
        <v>40</v>
      </c>
      <c r="Y73" s="237">
        <f t="shared" si="15"/>
        <v>560000000</v>
      </c>
      <c r="Z73" s="254"/>
      <c r="AA73" s="255" t="str">
        <f t="shared" si="16"/>
        <v xml:space="preserve"> </v>
      </c>
      <c r="AB73" s="215"/>
      <c r="AC73" s="256" t="str">
        <f t="shared" si="17"/>
        <v xml:space="preserve"> </v>
      </c>
      <c r="AD73" s="215"/>
      <c r="AE73" s="249"/>
      <c r="AF73" s="254">
        <v>0</v>
      </c>
      <c r="AG73" s="215">
        <v>0</v>
      </c>
      <c r="AH73" s="215">
        <v>0</v>
      </c>
      <c r="AI73" s="256">
        <f t="shared" si="19"/>
        <v>0</v>
      </c>
      <c r="AJ73" s="258" t="s">
        <v>684</v>
      </c>
      <c r="AK73" s="258" t="s">
        <v>685</v>
      </c>
      <c r="AL73" s="243">
        <v>0</v>
      </c>
      <c r="AM73" s="245">
        <f t="shared" si="20"/>
        <v>0</v>
      </c>
      <c r="AN73" s="66">
        <v>0</v>
      </c>
      <c r="AO73" s="76">
        <f t="shared" si="21"/>
        <v>0</v>
      </c>
      <c r="AP73" s="259" t="s">
        <v>1899</v>
      </c>
      <c r="AQ73" s="260" t="s">
        <v>1900</v>
      </c>
      <c r="AR73" s="92" t="s">
        <v>218</v>
      </c>
      <c r="AS73" s="79">
        <v>0</v>
      </c>
      <c r="AT73" s="80">
        <v>8</v>
      </c>
      <c r="AU73" s="79">
        <v>0.53</v>
      </c>
      <c r="AV73" s="80" t="s">
        <v>2175</v>
      </c>
      <c r="AW73" s="80" t="s">
        <v>2176</v>
      </c>
      <c r="AX73" s="92">
        <v>14275215</v>
      </c>
      <c r="AY73" s="156">
        <v>6.797721428571428E-2</v>
      </c>
      <c r="AZ73" s="80">
        <v>5</v>
      </c>
      <c r="BA73" s="79">
        <v>0.33333333333333331</v>
      </c>
      <c r="BB73" s="80" t="s">
        <v>2177</v>
      </c>
      <c r="BC73" s="80" t="s">
        <v>2178</v>
      </c>
      <c r="BD73" s="80" t="s">
        <v>2179</v>
      </c>
      <c r="BE73" s="197" t="s">
        <v>673</v>
      </c>
      <c r="BF73" s="197" t="s">
        <v>686</v>
      </c>
      <c r="BG73" s="197" t="s">
        <v>675</v>
      </c>
      <c r="BH73" s="197" t="s">
        <v>599</v>
      </c>
      <c r="BI73" s="197" t="s">
        <v>600</v>
      </c>
      <c r="BJ73" s="197" t="s">
        <v>676</v>
      </c>
      <c r="BK73" s="197" t="s">
        <v>677</v>
      </c>
      <c r="BL73" s="197">
        <v>3241000</v>
      </c>
      <c r="BM73" s="248" t="s">
        <v>678</v>
      </c>
    </row>
    <row r="74" spans="1:65" s="24" customFormat="1" ht="409.5">
      <c r="A74" s="249" t="s">
        <v>687</v>
      </c>
      <c r="B74" s="250" t="s">
        <v>57</v>
      </c>
      <c r="C74" s="250"/>
      <c r="D74" s="250" t="s">
        <v>688</v>
      </c>
      <c r="E74" s="249"/>
      <c r="F74" s="251" t="s">
        <v>589</v>
      </c>
      <c r="G74" s="197" t="s">
        <v>590</v>
      </c>
      <c r="H74" s="252">
        <v>44197</v>
      </c>
      <c r="I74" s="252">
        <v>45290</v>
      </c>
      <c r="J74" s="197" t="s">
        <v>689</v>
      </c>
      <c r="K74" s="197" t="s">
        <v>690</v>
      </c>
      <c r="L74" s="197" t="s">
        <v>691</v>
      </c>
      <c r="M74" s="197" t="s">
        <v>64</v>
      </c>
      <c r="N74" s="261">
        <v>0</v>
      </c>
      <c r="O74" s="237">
        <v>0</v>
      </c>
      <c r="P74" s="261">
        <v>1</v>
      </c>
      <c r="Q74" s="237">
        <v>10000000</v>
      </c>
      <c r="R74" s="261">
        <v>0</v>
      </c>
      <c r="S74" s="237">
        <v>0</v>
      </c>
      <c r="T74" s="261">
        <v>1</v>
      </c>
      <c r="U74" s="237">
        <v>10000000</v>
      </c>
      <c r="V74" s="261">
        <v>0</v>
      </c>
      <c r="W74" s="237">
        <v>0</v>
      </c>
      <c r="X74" s="261">
        <v>2</v>
      </c>
      <c r="Y74" s="237">
        <f t="shared" si="15"/>
        <v>20000000</v>
      </c>
      <c r="Z74" s="254"/>
      <c r="AA74" s="255" t="str">
        <f t="shared" si="16"/>
        <v xml:space="preserve"> </v>
      </c>
      <c r="AB74" s="215"/>
      <c r="AC74" s="256" t="str">
        <f t="shared" si="17"/>
        <v xml:space="preserve"> </v>
      </c>
      <c r="AD74" s="215"/>
      <c r="AE74" s="249"/>
      <c r="AF74" s="254">
        <v>0</v>
      </c>
      <c r="AG74" s="215">
        <v>0</v>
      </c>
      <c r="AH74" s="215">
        <v>0</v>
      </c>
      <c r="AI74" s="256">
        <f t="shared" si="19"/>
        <v>0</v>
      </c>
      <c r="AJ74" s="258" t="s">
        <v>692</v>
      </c>
      <c r="AK74" s="258" t="s">
        <v>685</v>
      </c>
      <c r="AL74" s="243">
        <v>0</v>
      </c>
      <c r="AM74" s="245">
        <f t="shared" si="20"/>
        <v>0</v>
      </c>
      <c r="AN74" s="66">
        <v>0</v>
      </c>
      <c r="AO74" s="76">
        <f t="shared" si="21"/>
        <v>0</v>
      </c>
      <c r="AP74" s="259" t="s">
        <v>1901</v>
      </c>
      <c r="AQ74" s="260" t="s">
        <v>1902</v>
      </c>
      <c r="AR74" s="92" t="s">
        <v>218</v>
      </c>
      <c r="AS74" s="79">
        <v>0</v>
      </c>
      <c r="AT74" s="80">
        <v>0</v>
      </c>
      <c r="AU74" s="79">
        <v>0</v>
      </c>
      <c r="AV74" s="80" t="s">
        <v>2180</v>
      </c>
      <c r="AW74" s="80" t="s">
        <v>2171</v>
      </c>
      <c r="AX74" s="92">
        <v>10000000</v>
      </c>
      <c r="AY74" s="156">
        <v>1</v>
      </c>
      <c r="AZ74" s="80">
        <v>1</v>
      </c>
      <c r="BA74" s="79">
        <v>1</v>
      </c>
      <c r="BB74" s="80" t="s">
        <v>2181</v>
      </c>
      <c r="BC74" s="110" t="s">
        <v>2182</v>
      </c>
      <c r="BD74" s="80" t="s">
        <v>2183</v>
      </c>
      <c r="BE74" s="197" t="s">
        <v>673</v>
      </c>
      <c r="BF74" s="197" t="s">
        <v>686</v>
      </c>
      <c r="BG74" s="197" t="s">
        <v>675</v>
      </c>
      <c r="BH74" s="197" t="s">
        <v>599</v>
      </c>
      <c r="BI74" s="197" t="s">
        <v>600</v>
      </c>
      <c r="BJ74" s="197" t="s">
        <v>676</v>
      </c>
      <c r="BK74" s="197" t="s">
        <v>677</v>
      </c>
      <c r="BL74" s="197">
        <v>3241000</v>
      </c>
      <c r="BM74" s="248" t="s">
        <v>678</v>
      </c>
    </row>
    <row r="75" spans="1:65" s="24" customFormat="1" ht="409.5">
      <c r="A75" s="249" t="s">
        <v>693</v>
      </c>
      <c r="B75" s="250" t="s">
        <v>57</v>
      </c>
      <c r="C75" s="250"/>
      <c r="D75" s="250" t="s">
        <v>694</v>
      </c>
      <c r="E75" s="249"/>
      <c r="F75" s="251" t="s">
        <v>589</v>
      </c>
      <c r="G75" s="197" t="s">
        <v>590</v>
      </c>
      <c r="H75" s="252">
        <v>44197</v>
      </c>
      <c r="I75" s="252">
        <v>44560</v>
      </c>
      <c r="J75" s="197" t="s">
        <v>695</v>
      </c>
      <c r="K75" s="197" t="s">
        <v>696</v>
      </c>
      <c r="L75" s="197" t="s">
        <v>697</v>
      </c>
      <c r="M75" s="197" t="s">
        <v>64</v>
      </c>
      <c r="N75" s="261">
        <v>0</v>
      </c>
      <c r="O75" s="237">
        <v>0</v>
      </c>
      <c r="P75" s="261">
        <v>1</v>
      </c>
      <c r="Q75" s="237">
        <v>15000000</v>
      </c>
      <c r="R75" s="261">
        <v>0</v>
      </c>
      <c r="S75" s="237">
        <v>0</v>
      </c>
      <c r="T75" s="261">
        <v>0</v>
      </c>
      <c r="U75" s="237">
        <v>0</v>
      </c>
      <c r="V75" s="261">
        <v>0</v>
      </c>
      <c r="W75" s="237">
        <v>0</v>
      </c>
      <c r="X75" s="261">
        <v>1</v>
      </c>
      <c r="Y75" s="237">
        <f t="shared" si="15"/>
        <v>15000000</v>
      </c>
      <c r="Z75" s="254"/>
      <c r="AA75" s="255" t="str">
        <f t="shared" si="16"/>
        <v xml:space="preserve"> </v>
      </c>
      <c r="AB75" s="215"/>
      <c r="AC75" s="256" t="str">
        <f t="shared" si="17"/>
        <v xml:space="preserve"> </v>
      </c>
      <c r="AD75" s="215"/>
      <c r="AE75" s="249"/>
      <c r="AF75" s="254">
        <v>0</v>
      </c>
      <c r="AG75" s="215">
        <v>0</v>
      </c>
      <c r="AH75" s="215">
        <v>0</v>
      </c>
      <c r="AI75" s="256">
        <f t="shared" si="19"/>
        <v>0</v>
      </c>
      <c r="AJ75" s="258" t="s">
        <v>692</v>
      </c>
      <c r="AK75" s="258" t="s">
        <v>685</v>
      </c>
      <c r="AL75" s="243">
        <v>0</v>
      </c>
      <c r="AM75" s="245">
        <f t="shared" si="20"/>
        <v>0</v>
      </c>
      <c r="AN75" s="66">
        <v>0</v>
      </c>
      <c r="AO75" s="76">
        <f t="shared" si="21"/>
        <v>0</v>
      </c>
      <c r="AP75" s="259" t="s">
        <v>1903</v>
      </c>
      <c r="AQ75" s="260" t="s">
        <v>1904</v>
      </c>
      <c r="AR75" s="92" t="s">
        <v>218</v>
      </c>
      <c r="AS75" s="79">
        <v>0</v>
      </c>
      <c r="AT75" s="80">
        <v>0</v>
      </c>
      <c r="AU75" s="79">
        <v>0</v>
      </c>
      <c r="AV75" s="80" t="s">
        <v>2184</v>
      </c>
      <c r="AW75" s="80" t="s">
        <v>2185</v>
      </c>
      <c r="AX75" s="92">
        <v>15000000</v>
      </c>
      <c r="AY75" s="156">
        <v>1</v>
      </c>
      <c r="AZ75" s="80">
        <v>1</v>
      </c>
      <c r="BA75" s="79">
        <v>1</v>
      </c>
      <c r="BB75" s="80" t="s">
        <v>2186</v>
      </c>
      <c r="BC75" s="110" t="s">
        <v>2173</v>
      </c>
      <c r="BD75" s="80" t="s">
        <v>2187</v>
      </c>
      <c r="BE75" s="197" t="s">
        <v>673</v>
      </c>
      <c r="BF75" s="197" t="s">
        <v>686</v>
      </c>
      <c r="BG75" s="197" t="s">
        <v>675</v>
      </c>
      <c r="BH75" s="197" t="s">
        <v>599</v>
      </c>
      <c r="BI75" s="197" t="s">
        <v>600</v>
      </c>
      <c r="BJ75" s="197" t="s">
        <v>676</v>
      </c>
      <c r="BK75" s="197" t="s">
        <v>677</v>
      </c>
      <c r="BL75" s="197">
        <v>3241000</v>
      </c>
      <c r="BM75" s="248" t="s">
        <v>678</v>
      </c>
    </row>
    <row r="76" spans="1:65" s="24" customFormat="1" ht="409.5">
      <c r="A76" s="249" t="s">
        <v>698</v>
      </c>
      <c r="B76" s="250" t="s">
        <v>57</v>
      </c>
      <c r="C76" s="250"/>
      <c r="D76" s="250" t="s">
        <v>699</v>
      </c>
      <c r="E76" s="249"/>
      <c r="F76" s="251" t="s">
        <v>589</v>
      </c>
      <c r="G76" s="197" t="s">
        <v>590</v>
      </c>
      <c r="H76" s="252">
        <v>44197</v>
      </c>
      <c r="I76" s="252">
        <v>45290</v>
      </c>
      <c r="J76" s="197" t="s">
        <v>700</v>
      </c>
      <c r="K76" s="197" t="s">
        <v>701</v>
      </c>
      <c r="L76" s="197" t="s">
        <v>615</v>
      </c>
      <c r="M76" s="197" t="s">
        <v>64</v>
      </c>
      <c r="N76" s="261">
        <v>0</v>
      </c>
      <c r="O76" s="237">
        <v>0</v>
      </c>
      <c r="P76" s="261">
        <v>1</v>
      </c>
      <c r="Q76" s="237">
        <v>8333333.333333333</v>
      </c>
      <c r="R76" s="261">
        <v>0</v>
      </c>
      <c r="S76" s="237">
        <v>0</v>
      </c>
      <c r="T76" s="261">
        <v>1</v>
      </c>
      <c r="U76" s="237">
        <v>8333333.333333333</v>
      </c>
      <c r="V76" s="261">
        <v>0</v>
      </c>
      <c r="W76" s="237">
        <v>0</v>
      </c>
      <c r="X76" s="261">
        <v>2</v>
      </c>
      <c r="Y76" s="237">
        <f t="shared" si="15"/>
        <v>16666666.666666666</v>
      </c>
      <c r="Z76" s="254"/>
      <c r="AA76" s="255" t="str">
        <f t="shared" si="16"/>
        <v xml:space="preserve"> </v>
      </c>
      <c r="AB76" s="215"/>
      <c r="AC76" s="256" t="str">
        <f t="shared" si="17"/>
        <v xml:space="preserve"> </v>
      </c>
      <c r="AD76" s="215"/>
      <c r="AE76" s="249"/>
      <c r="AF76" s="254">
        <v>4166667</v>
      </c>
      <c r="AG76" s="255">
        <f t="shared" si="18"/>
        <v>0.50000003999999998</v>
      </c>
      <c r="AH76" s="215">
        <v>0</v>
      </c>
      <c r="AI76" s="256">
        <f t="shared" si="19"/>
        <v>0</v>
      </c>
      <c r="AJ76" s="258" t="s">
        <v>702</v>
      </c>
      <c r="AK76" s="250" t="s">
        <v>703</v>
      </c>
      <c r="AL76" s="243">
        <v>4166667</v>
      </c>
      <c r="AM76" s="244">
        <f>IF(Q76=0," ",AL76/Q76)</f>
        <v>0.50000003999999998</v>
      </c>
      <c r="AN76" s="66">
        <v>0</v>
      </c>
      <c r="AO76" s="76">
        <f>IF(P76=0," ",AN76/P76)</f>
        <v>0</v>
      </c>
      <c r="AP76" s="259" t="s">
        <v>1905</v>
      </c>
      <c r="AQ76" s="260" t="s">
        <v>1906</v>
      </c>
      <c r="AR76" s="92" t="s">
        <v>2188</v>
      </c>
      <c r="AS76" s="156">
        <v>0.5</v>
      </c>
      <c r="AT76" s="80">
        <v>0</v>
      </c>
      <c r="AU76" s="79">
        <v>0</v>
      </c>
      <c r="AV76" s="80" t="s">
        <v>2189</v>
      </c>
      <c r="AW76" s="80" t="s">
        <v>1896</v>
      </c>
      <c r="AX76" s="92">
        <v>4500000</v>
      </c>
      <c r="AY76" s="156">
        <v>0.54</v>
      </c>
      <c r="AZ76" s="80">
        <v>0</v>
      </c>
      <c r="BA76" s="79">
        <v>0</v>
      </c>
      <c r="BB76" s="80" t="s">
        <v>2190</v>
      </c>
      <c r="BC76" s="80" t="s">
        <v>2191</v>
      </c>
      <c r="BD76" s="80" t="s">
        <v>2192</v>
      </c>
      <c r="BE76" s="197" t="s">
        <v>704</v>
      </c>
      <c r="BF76" s="197" t="s">
        <v>705</v>
      </c>
      <c r="BG76" s="197" t="s">
        <v>706</v>
      </c>
      <c r="BH76" s="197" t="s">
        <v>599</v>
      </c>
      <c r="BI76" s="197" t="s">
        <v>600</v>
      </c>
      <c r="BJ76" s="197" t="s">
        <v>707</v>
      </c>
      <c r="BK76" s="197" t="s">
        <v>708</v>
      </c>
      <c r="BL76" s="197">
        <v>3241000</v>
      </c>
      <c r="BM76" s="248" t="s">
        <v>709</v>
      </c>
    </row>
    <row r="77" spans="1:65" s="24" customFormat="1" ht="409.5">
      <c r="A77" s="249" t="s">
        <v>710</v>
      </c>
      <c r="B77" s="250" t="s">
        <v>57</v>
      </c>
      <c r="C77" s="250"/>
      <c r="D77" s="250" t="s">
        <v>711</v>
      </c>
      <c r="E77" s="249"/>
      <c r="F77" s="251" t="s">
        <v>589</v>
      </c>
      <c r="G77" s="197" t="s">
        <v>590</v>
      </c>
      <c r="H77" s="252">
        <v>44197</v>
      </c>
      <c r="I77" s="252">
        <v>45442</v>
      </c>
      <c r="J77" s="197" t="s">
        <v>712</v>
      </c>
      <c r="K77" s="197" t="s">
        <v>713</v>
      </c>
      <c r="L77" s="197" t="s">
        <v>714</v>
      </c>
      <c r="M77" s="197" t="s">
        <v>64</v>
      </c>
      <c r="N77" s="261">
        <v>0</v>
      </c>
      <c r="O77" s="237">
        <v>0</v>
      </c>
      <c r="P77" s="261">
        <v>1</v>
      </c>
      <c r="Q77" s="237">
        <v>25807376</v>
      </c>
      <c r="R77" s="261">
        <v>1</v>
      </c>
      <c r="S77" s="237">
        <v>27097744.800000001</v>
      </c>
      <c r="T77" s="261">
        <v>1</v>
      </c>
      <c r="U77" s="237">
        <v>28452632.039999999</v>
      </c>
      <c r="V77" s="261">
        <v>1</v>
      </c>
      <c r="W77" s="237">
        <v>29875263.641999997</v>
      </c>
      <c r="X77" s="261">
        <v>4</v>
      </c>
      <c r="Y77" s="237">
        <f t="shared" si="15"/>
        <v>111233016.48199999</v>
      </c>
      <c r="Z77" s="254"/>
      <c r="AA77" s="255" t="str">
        <f t="shared" si="16"/>
        <v xml:space="preserve"> </v>
      </c>
      <c r="AB77" s="215"/>
      <c r="AC77" s="256" t="str">
        <f t="shared" si="17"/>
        <v xml:space="preserve"> </v>
      </c>
      <c r="AD77" s="215"/>
      <c r="AE77" s="249"/>
      <c r="AF77" s="254">
        <v>62935780</v>
      </c>
      <c r="AG77" s="255">
        <f t="shared" si="18"/>
        <v>2.4386741216929608</v>
      </c>
      <c r="AH77" s="215">
        <v>1</v>
      </c>
      <c r="AI77" s="256">
        <f t="shared" si="19"/>
        <v>1</v>
      </c>
      <c r="AJ77" s="258" t="s">
        <v>715</v>
      </c>
      <c r="AK77" s="250" t="s">
        <v>716</v>
      </c>
      <c r="AL77" s="243">
        <v>154673546</v>
      </c>
      <c r="AM77" s="244">
        <f>IF(Q77=0," ",AL77/Q77)</f>
        <v>5.9933852244412602</v>
      </c>
      <c r="AN77" s="66">
        <v>1</v>
      </c>
      <c r="AO77" s="76">
        <f>IF(P77=0," ",AN77/P77)</f>
        <v>1</v>
      </c>
      <c r="AP77" s="259" t="s">
        <v>1907</v>
      </c>
      <c r="AQ77" s="260" t="s">
        <v>716</v>
      </c>
      <c r="AR77" s="92" t="s">
        <v>2193</v>
      </c>
      <c r="AS77" s="156">
        <v>14.38</v>
      </c>
      <c r="AT77" s="80">
        <v>1</v>
      </c>
      <c r="AU77" s="79">
        <v>1</v>
      </c>
      <c r="AV77" s="80" t="s">
        <v>2194</v>
      </c>
      <c r="AW77" s="80" t="s">
        <v>2195</v>
      </c>
      <c r="AX77" s="92">
        <v>410000000</v>
      </c>
      <c r="AY77" s="156">
        <v>15.886930930134083</v>
      </c>
      <c r="AZ77" s="80">
        <v>1</v>
      </c>
      <c r="BA77" s="79">
        <v>1</v>
      </c>
      <c r="BB77" s="80" t="s">
        <v>2196</v>
      </c>
      <c r="BC77" s="80" t="s">
        <v>2197</v>
      </c>
      <c r="BD77" s="80" t="s">
        <v>2198</v>
      </c>
      <c r="BE77" s="197" t="s">
        <v>704</v>
      </c>
      <c r="BF77" s="197" t="s">
        <v>705</v>
      </c>
      <c r="BG77" s="197" t="s">
        <v>706</v>
      </c>
      <c r="BH77" s="197" t="s">
        <v>599</v>
      </c>
      <c r="BI77" s="197" t="s">
        <v>600</v>
      </c>
      <c r="BJ77" s="197" t="s">
        <v>707</v>
      </c>
      <c r="BK77" s="197" t="s">
        <v>708</v>
      </c>
      <c r="BL77" s="197">
        <v>3241000</v>
      </c>
      <c r="BM77" s="248" t="s">
        <v>709</v>
      </c>
    </row>
    <row r="78" spans="1:65" s="24" customFormat="1" ht="409.5">
      <c r="A78" s="249" t="s">
        <v>717</v>
      </c>
      <c r="B78" s="250" t="s">
        <v>57</v>
      </c>
      <c r="C78" s="250"/>
      <c r="D78" s="250" t="s">
        <v>718</v>
      </c>
      <c r="E78" s="249"/>
      <c r="F78" s="251" t="s">
        <v>589</v>
      </c>
      <c r="G78" s="197" t="s">
        <v>590</v>
      </c>
      <c r="H78" s="252">
        <v>44197</v>
      </c>
      <c r="I78" s="252">
        <v>45442</v>
      </c>
      <c r="J78" s="197" t="s">
        <v>719</v>
      </c>
      <c r="K78" s="197" t="s">
        <v>720</v>
      </c>
      <c r="L78" s="197" t="s">
        <v>721</v>
      </c>
      <c r="M78" s="197" t="s">
        <v>64</v>
      </c>
      <c r="N78" s="261">
        <v>0</v>
      </c>
      <c r="O78" s="237">
        <v>0</v>
      </c>
      <c r="P78" s="261">
        <v>2</v>
      </c>
      <c r="Q78" s="237">
        <v>992916.66666666663</v>
      </c>
      <c r="R78" s="261">
        <v>2</v>
      </c>
      <c r="S78" s="237">
        <v>1042562.5</v>
      </c>
      <c r="T78" s="261">
        <v>2</v>
      </c>
      <c r="U78" s="237">
        <v>1094690.625</v>
      </c>
      <c r="V78" s="261">
        <v>2</v>
      </c>
      <c r="W78" s="237">
        <v>1149425.15625</v>
      </c>
      <c r="X78" s="261">
        <v>8</v>
      </c>
      <c r="Y78" s="237">
        <f t="shared" si="15"/>
        <v>4279594.947916666</v>
      </c>
      <c r="Z78" s="254"/>
      <c r="AA78" s="255" t="str">
        <f t="shared" si="16"/>
        <v xml:space="preserve"> </v>
      </c>
      <c r="AB78" s="215"/>
      <c r="AC78" s="256" t="str">
        <f t="shared" si="17"/>
        <v xml:space="preserve"> </v>
      </c>
      <c r="AD78" s="215"/>
      <c r="AE78" s="249"/>
      <c r="AF78" s="254">
        <v>198488</v>
      </c>
      <c r="AG78" s="255">
        <f t="shared" si="18"/>
        <v>0.19990398657154848</v>
      </c>
      <c r="AH78" s="215">
        <v>2</v>
      </c>
      <c r="AI78" s="256">
        <f t="shared" si="19"/>
        <v>1</v>
      </c>
      <c r="AJ78" s="258" t="s">
        <v>722</v>
      </c>
      <c r="AK78" s="250" t="s">
        <v>723</v>
      </c>
      <c r="AL78" s="243">
        <v>396976</v>
      </c>
      <c r="AM78" s="244">
        <f>IF(Q78=0," ",AL78/Q78)</f>
        <v>0.39980797314309696</v>
      </c>
      <c r="AN78" s="66">
        <v>4</v>
      </c>
      <c r="AO78" s="76">
        <f>IF(P78=0," ",AN78/P78)</f>
        <v>2</v>
      </c>
      <c r="AP78" s="259" t="s">
        <v>1908</v>
      </c>
      <c r="AQ78" s="260" t="s">
        <v>1909</v>
      </c>
      <c r="AR78" s="92" t="s">
        <v>2199</v>
      </c>
      <c r="AS78" s="156">
        <v>0.82</v>
      </c>
      <c r="AT78" s="80">
        <v>6</v>
      </c>
      <c r="AU78" s="79">
        <v>3</v>
      </c>
      <c r="AV78" s="80" t="s">
        <v>2200</v>
      </c>
      <c r="AW78" s="80" t="s">
        <v>2201</v>
      </c>
      <c r="AX78" s="92">
        <v>810000</v>
      </c>
      <c r="AY78" s="156">
        <v>0.81577843054972732</v>
      </c>
      <c r="AZ78" s="80">
        <v>6</v>
      </c>
      <c r="BA78" s="79">
        <v>3</v>
      </c>
      <c r="BB78" s="80" t="s">
        <v>2202</v>
      </c>
      <c r="BC78" s="80" t="s">
        <v>2201</v>
      </c>
      <c r="BD78" s="80" t="s">
        <v>2203</v>
      </c>
      <c r="BE78" s="197" t="s">
        <v>704</v>
      </c>
      <c r="BF78" s="197" t="s">
        <v>705</v>
      </c>
      <c r="BG78" s="197" t="s">
        <v>706</v>
      </c>
      <c r="BH78" s="197" t="s">
        <v>599</v>
      </c>
      <c r="BI78" s="197" t="s">
        <v>600</v>
      </c>
      <c r="BJ78" s="197" t="s">
        <v>707</v>
      </c>
      <c r="BK78" s="197" t="s">
        <v>708</v>
      </c>
      <c r="BL78" s="197">
        <v>3241000</v>
      </c>
      <c r="BM78" s="248" t="s">
        <v>709</v>
      </c>
    </row>
    <row r="79" spans="1:65" s="24" customFormat="1" ht="409.5">
      <c r="A79" s="249" t="s">
        <v>724</v>
      </c>
      <c r="B79" s="250" t="s">
        <v>57</v>
      </c>
      <c r="C79" s="250"/>
      <c r="D79" s="250" t="s">
        <v>725</v>
      </c>
      <c r="E79" s="249"/>
      <c r="F79" s="251" t="s">
        <v>589</v>
      </c>
      <c r="G79" s="197" t="s">
        <v>590</v>
      </c>
      <c r="H79" s="252">
        <v>44197</v>
      </c>
      <c r="I79" s="252">
        <v>45442</v>
      </c>
      <c r="J79" s="197" t="s">
        <v>726</v>
      </c>
      <c r="K79" s="197" t="s">
        <v>727</v>
      </c>
      <c r="L79" s="197" t="s">
        <v>645</v>
      </c>
      <c r="M79" s="197" t="s">
        <v>64</v>
      </c>
      <c r="N79" s="253">
        <v>0</v>
      </c>
      <c r="O79" s="237">
        <v>0</v>
      </c>
      <c r="P79" s="253">
        <v>1</v>
      </c>
      <c r="Q79" s="237">
        <v>3125000</v>
      </c>
      <c r="R79" s="253">
        <v>1</v>
      </c>
      <c r="S79" s="237">
        <v>3125000</v>
      </c>
      <c r="T79" s="253">
        <v>1</v>
      </c>
      <c r="U79" s="237">
        <v>3125000</v>
      </c>
      <c r="V79" s="253">
        <v>1</v>
      </c>
      <c r="W79" s="237">
        <v>3125000</v>
      </c>
      <c r="X79" s="253">
        <v>1</v>
      </c>
      <c r="Y79" s="237">
        <f t="shared" si="15"/>
        <v>12500000</v>
      </c>
      <c r="Z79" s="254"/>
      <c r="AA79" s="255" t="str">
        <f t="shared" si="16"/>
        <v xml:space="preserve"> </v>
      </c>
      <c r="AB79" s="215"/>
      <c r="AC79" s="256" t="str">
        <f t="shared" si="17"/>
        <v xml:space="preserve"> </v>
      </c>
      <c r="AD79" s="215"/>
      <c r="AE79" s="249"/>
      <c r="AF79" s="254">
        <v>781250</v>
      </c>
      <c r="AG79" s="255">
        <f t="shared" si="18"/>
        <v>0.25</v>
      </c>
      <c r="AH79" s="257">
        <v>0.5</v>
      </c>
      <c r="AI79" s="256">
        <f t="shared" si="19"/>
        <v>0.5</v>
      </c>
      <c r="AJ79" s="258" t="s">
        <v>728</v>
      </c>
      <c r="AK79" s="250" t="s">
        <v>703</v>
      </c>
      <c r="AL79" s="243">
        <v>781250</v>
      </c>
      <c r="AM79" s="244">
        <f>IF(Q79=0," ",AL79/Q79)</f>
        <v>0.25</v>
      </c>
      <c r="AN79" s="245">
        <v>0.5</v>
      </c>
      <c r="AO79" s="76">
        <f>IF(P79=0," ",AN79/P79)</f>
        <v>0.5</v>
      </c>
      <c r="AP79" s="259" t="s">
        <v>1910</v>
      </c>
      <c r="AQ79" s="260" t="s">
        <v>1911</v>
      </c>
      <c r="AR79" s="92" t="s">
        <v>2204</v>
      </c>
      <c r="AS79" s="156">
        <v>0.5</v>
      </c>
      <c r="AT79" s="79">
        <v>0.5</v>
      </c>
      <c r="AU79" s="79">
        <v>0.5</v>
      </c>
      <c r="AV79" s="80" t="s">
        <v>2205</v>
      </c>
      <c r="AW79" s="80" t="s">
        <v>1896</v>
      </c>
      <c r="AX79" s="92">
        <v>1650000</v>
      </c>
      <c r="AY79" s="156">
        <v>0.52800000000000002</v>
      </c>
      <c r="AZ79" s="79">
        <v>1</v>
      </c>
      <c r="BA79" s="79">
        <v>1</v>
      </c>
      <c r="BB79" s="80" t="s">
        <v>2206</v>
      </c>
      <c r="BC79" s="110" t="s">
        <v>1896</v>
      </c>
      <c r="BD79" s="80" t="s">
        <v>2207</v>
      </c>
      <c r="BE79" s="197" t="s">
        <v>704</v>
      </c>
      <c r="BF79" s="197" t="s">
        <v>705</v>
      </c>
      <c r="BG79" s="197" t="s">
        <v>706</v>
      </c>
      <c r="BH79" s="197" t="s">
        <v>599</v>
      </c>
      <c r="BI79" s="197" t="s">
        <v>600</v>
      </c>
      <c r="BJ79" s="197" t="s">
        <v>707</v>
      </c>
      <c r="BK79" s="197" t="s">
        <v>708</v>
      </c>
      <c r="BL79" s="197">
        <v>3241000</v>
      </c>
      <c r="BM79" s="248" t="s">
        <v>709</v>
      </c>
    </row>
    <row r="80" spans="1:65" s="24" customFormat="1" ht="409.5">
      <c r="A80" s="249" t="s">
        <v>729</v>
      </c>
      <c r="B80" s="250" t="s">
        <v>57</v>
      </c>
      <c r="C80" s="250"/>
      <c r="D80" s="250" t="s">
        <v>730</v>
      </c>
      <c r="E80" s="249"/>
      <c r="F80" s="251" t="s">
        <v>589</v>
      </c>
      <c r="G80" s="197" t="s">
        <v>590</v>
      </c>
      <c r="H80" s="252">
        <v>44136</v>
      </c>
      <c r="I80" s="252">
        <v>45442</v>
      </c>
      <c r="J80" s="197" t="s">
        <v>731</v>
      </c>
      <c r="K80" s="197" t="s">
        <v>732</v>
      </c>
      <c r="L80" s="197" t="s">
        <v>733</v>
      </c>
      <c r="M80" s="197" t="s">
        <v>64</v>
      </c>
      <c r="N80" s="261">
        <v>2</v>
      </c>
      <c r="O80" s="237">
        <v>30002020</v>
      </c>
      <c r="P80" s="261">
        <v>2</v>
      </c>
      <c r="Q80" s="237">
        <v>135962021</v>
      </c>
      <c r="R80" s="261">
        <v>2</v>
      </c>
      <c r="S80" s="237">
        <v>140040822</v>
      </c>
      <c r="T80" s="261">
        <v>2</v>
      </c>
      <c r="U80" s="237">
        <v>144241987</v>
      </c>
      <c r="V80" s="261">
        <v>2</v>
      </c>
      <c r="W80" s="237">
        <v>148569186.92000002</v>
      </c>
      <c r="X80" s="261">
        <v>2</v>
      </c>
      <c r="Y80" s="237">
        <f t="shared" si="15"/>
        <v>598816036.92000008</v>
      </c>
      <c r="Z80" s="254">
        <v>10000000</v>
      </c>
      <c r="AA80" s="255">
        <v>0.33331089040004641</v>
      </c>
      <c r="AB80" s="215">
        <v>2</v>
      </c>
      <c r="AC80" s="256">
        <v>1</v>
      </c>
      <c r="AD80" s="258" t="s">
        <v>734</v>
      </c>
      <c r="AE80" s="258" t="s">
        <v>735</v>
      </c>
      <c r="AF80" s="254">
        <v>7856666.666666667</v>
      </c>
      <c r="AG80" s="255">
        <f t="shared" si="18"/>
        <v>5.7785744937306184E-2</v>
      </c>
      <c r="AH80" s="215">
        <v>2</v>
      </c>
      <c r="AI80" s="256">
        <f t="shared" si="19"/>
        <v>1</v>
      </c>
      <c r="AJ80" s="258" t="s">
        <v>736</v>
      </c>
      <c r="AK80" s="250" t="s">
        <v>659</v>
      </c>
      <c r="AL80" s="243">
        <v>31838667</v>
      </c>
      <c r="AM80" s="244">
        <f t="shared" si="20"/>
        <v>0.2341732401874197</v>
      </c>
      <c r="AN80" s="66">
        <v>2</v>
      </c>
      <c r="AO80" s="76">
        <f t="shared" si="21"/>
        <v>1</v>
      </c>
      <c r="AP80" s="259" t="s">
        <v>1912</v>
      </c>
      <c r="AQ80" s="260" t="s">
        <v>1896</v>
      </c>
      <c r="AR80" s="92" t="s">
        <v>2208</v>
      </c>
      <c r="AS80" s="156">
        <v>0.35</v>
      </c>
      <c r="AT80" s="80">
        <v>2</v>
      </c>
      <c r="AU80" s="79">
        <v>1</v>
      </c>
      <c r="AV80" s="80" t="s">
        <v>2209</v>
      </c>
      <c r="AW80" s="80" t="s">
        <v>639</v>
      </c>
      <c r="AX80" s="92">
        <v>79802666.666666657</v>
      </c>
      <c r="AY80" s="156">
        <v>0.58694822333265151</v>
      </c>
      <c r="AZ80" s="80">
        <v>2</v>
      </c>
      <c r="BA80" s="79">
        <v>1</v>
      </c>
      <c r="BB80" s="80" t="s">
        <v>2210</v>
      </c>
      <c r="BC80" s="80" t="s">
        <v>2167</v>
      </c>
      <c r="BD80" s="80" t="s">
        <v>2211</v>
      </c>
      <c r="BE80" s="197" t="s">
        <v>737</v>
      </c>
      <c r="BF80" s="197" t="s">
        <v>738</v>
      </c>
      <c r="BG80" s="197" t="s">
        <v>675</v>
      </c>
      <c r="BH80" s="197" t="s">
        <v>599</v>
      </c>
      <c r="BI80" s="197" t="s">
        <v>600</v>
      </c>
      <c r="BJ80" s="197" t="s">
        <v>739</v>
      </c>
      <c r="BK80" s="197" t="s">
        <v>740</v>
      </c>
      <c r="BL80" s="197">
        <v>3241000</v>
      </c>
      <c r="BM80" s="248" t="s">
        <v>741</v>
      </c>
    </row>
    <row r="81" spans="1:65" s="24" customFormat="1" ht="409.5">
      <c r="A81" s="249" t="s">
        <v>742</v>
      </c>
      <c r="B81" s="250" t="s">
        <v>57</v>
      </c>
      <c r="C81" s="250"/>
      <c r="D81" s="250" t="s">
        <v>743</v>
      </c>
      <c r="E81" s="249"/>
      <c r="F81" s="251" t="s">
        <v>589</v>
      </c>
      <c r="G81" s="197" t="s">
        <v>590</v>
      </c>
      <c r="H81" s="252">
        <v>44197</v>
      </c>
      <c r="I81" s="252">
        <v>44560</v>
      </c>
      <c r="J81" s="197" t="s">
        <v>744</v>
      </c>
      <c r="K81" s="197" t="s">
        <v>745</v>
      </c>
      <c r="L81" s="197" t="s">
        <v>733</v>
      </c>
      <c r="M81" s="197" t="s">
        <v>64</v>
      </c>
      <c r="N81" s="261">
        <v>0</v>
      </c>
      <c r="O81" s="237">
        <v>0</v>
      </c>
      <c r="P81" s="261">
        <v>1</v>
      </c>
      <c r="Q81" s="237">
        <v>41200000</v>
      </c>
      <c r="R81" s="261">
        <v>0</v>
      </c>
      <c r="S81" s="237">
        <v>0</v>
      </c>
      <c r="T81" s="261">
        <v>0</v>
      </c>
      <c r="U81" s="237">
        <v>0</v>
      </c>
      <c r="V81" s="261">
        <v>0</v>
      </c>
      <c r="W81" s="237">
        <v>0</v>
      </c>
      <c r="X81" s="261">
        <v>1</v>
      </c>
      <c r="Y81" s="237">
        <f t="shared" si="15"/>
        <v>41200000</v>
      </c>
      <c r="Z81" s="254"/>
      <c r="AA81" s="255" t="str">
        <f t="shared" si="16"/>
        <v xml:space="preserve"> </v>
      </c>
      <c r="AB81" s="215"/>
      <c r="AC81" s="256" t="str">
        <f t="shared" si="17"/>
        <v xml:space="preserve"> </v>
      </c>
      <c r="AD81" s="215"/>
      <c r="AE81" s="249"/>
      <c r="AF81" s="254">
        <v>6758000.0000000009</v>
      </c>
      <c r="AG81" s="255">
        <f t="shared" si="18"/>
        <v>0.16402912621359225</v>
      </c>
      <c r="AH81" s="215">
        <v>0</v>
      </c>
      <c r="AI81" s="256">
        <f t="shared" si="19"/>
        <v>0</v>
      </c>
      <c r="AJ81" s="258" t="s">
        <v>746</v>
      </c>
      <c r="AK81" s="258" t="s">
        <v>659</v>
      </c>
      <c r="AL81" s="243">
        <v>36920000</v>
      </c>
      <c r="AM81" s="244">
        <f t="shared" si="20"/>
        <v>0.89611650485436889</v>
      </c>
      <c r="AN81" s="66">
        <v>0</v>
      </c>
      <c r="AO81" s="76">
        <f t="shared" si="21"/>
        <v>0</v>
      </c>
      <c r="AP81" s="259" t="s">
        <v>1913</v>
      </c>
      <c r="AQ81" s="260" t="s">
        <v>1896</v>
      </c>
      <c r="AR81" s="92" t="s">
        <v>2212</v>
      </c>
      <c r="AS81" s="156">
        <v>1.38</v>
      </c>
      <c r="AT81" s="80">
        <v>0.5</v>
      </c>
      <c r="AU81" s="79">
        <v>0.5</v>
      </c>
      <c r="AV81" s="80" t="s">
        <v>2213</v>
      </c>
      <c r="AW81" s="80" t="s">
        <v>2214</v>
      </c>
      <c r="AX81" s="92">
        <v>97244000</v>
      </c>
      <c r="AY81" s="156">
        <v>2.3602912621359224</v>
      </c>
      <c r="AZ81" s="80">
        <v>1</v>
      </c>
      <c r="BA81" s="79">
        <v>1</v>
      </c>
      <c r="BB81" s="80" t="s">
        <v>2215</v>
      </c>
      <c r="BC81" s="80" t="s">
        <v>2216</v>
      </c>
      <c r="BD81" s="80" t="s">
        <v>2217</v>
      </c>
      <c r="BE81" s="197" t="s">
        <v>737</v>
      </c>
      <c r="BF81" s="197" t="s">
        <v>738</v>
      </c>
      <c r="BG81" s="197" t="s">
        <v>675</v>
      </c>
      <c r="BH81" s="197" t="s">
        <v>599</v>
      </c>
      <c r="BI81" s="197" t="s">
        <v>600</v>
      </c>
      <c r="BJ81" s="197" t="s">
        <v>739</v>
      </c>
      <c r="BK81" s="197" t="s">
        <v>740</v>
      </c>
      <c r="BL81" s="197">
        <v>3241000</v>
      </c>
      <c r="BM81" s="248" t="s">
        <v>741</v>
      </c>
    </row>
    <row r="82" spans="1:65" s="24" customFormat="1" ht="409.5">
      <c r="A82" s="249" t="s">
        <v>747</v>
      </c>
      <c r="B82" s="250" t="s">
        <v>57</v>
      </c>
      <c r="C82" s="250"/>
      <c r="D82" s="250" t="s">
        <v>748</v>
      </c>
      <c r="E82" s="249"/>
      <c r="F82" s="251" t="s">
        <v>589</v>
      </c>
      <c r="G82" s="197" t="s">
        <v>590</v>
      </c>
      <c r="H82" s="252">
        <v>44562</v>
      </c>
      <c r="I82" s="252">
        <v>45290</v>
      </c>
      <c r="J82" s="197" t="s">
        <v>749</v>
      </c>
      <c r="K82" s="197" t="s">
        <v>750</v>
      </c>
      <c r="L82" s="197" t="s">
        <v>751</v>
      </c>
      <c r="M82" s="197" t="s">
        <v>64</v>
      </c>
      <c r="N82" s="253">
        <v>0</v>
      </c>
      <c r="O82" s="237">
        <v>0</v>
      </c>
      <c r="P82" s="253"/>
      <c r="Q82" s="237"/>
      <c r="R82" s="253">
        <v>0.5</v>
      </c>
      <c r="S82" s="237">
        <v>40000000</v>
      </c>
      <c r="T82" s="253">
        <v>1</v>
      </c>
      <c r="U82" s="237">
        <v>40000000</v>
      </c>
      <c r="V82" s="253">
        <v>0</v>
      </c>
      <c r="W82" s="237">
        <v>0</v>
      </c>
      <c r="X82" s="253">
        <v>1</v>
      </c>
      <c r="Y82" s="237">
        <f t="shared" si="15"/>
        <v>80000000</v>
      </c>
      <c r="Z82" s="254"/>
      <c r="AA82" s="255" t="str">
        <f t="shared" si="16"/>
        <v xml:space="preserve"> </v>
      </c>
      <c r="AB82" s="215"/>
      <c r="AC82" s="256" t="str">
        <f t="shared" si="17"/>
        <v xml:space="preserve"> </v>
      </c>
      <c r="AD82" s="215"/>
      <c r="AE82" s="249"/>
      <c r="AF82" s="254"/>
      <c r="AG82" s="255" t="str">
        <f t="shared" si="18"/>
        <v xml:space="preserve"> </v>
      </c>
      <c r="AH82" s="215"/>
      <c r="AI82" s="256" t="str">
        <f t="shared" si="19"/>
        <v xml:space="preserve"> </v>
      </c>
      <c r="AJ82" s="215" t="s">
        <v>752</v>
      </c>
      <c r="AK82" s="249" t="s">
        <v>752</v>
      </c>
      <c r="AL82" s="243">
        <v>0</v>
      </c>
      <c r="AM82" s="267">
        <v>0</v>
      </c>
      <c r="AN82" s="66">
        <v>0</v>
      </c>
      <c r="AO82" s="100">
        <v>0</v>
      </c>
      <c r="AP82" s="259" t="s">
        <v>1914</v>
      </c>
      <c r="AQ82" s="260" t="s">
        <v>1466</v>
      </c>
      <c r="AR82" s="92" t="s">
        <v>218</v>
      </c>
      <c r="AS82" s="156">
        <v>0</v>
      </c>
      <c r="AT82" s="79">
        <v>0</v>
      </c>
      <c r="AU82" s="79"/>
      <c r="AV82" s="80" t="s">
        <v>2218</v>
      </c>
      <c r="AW82" s="80" t="s">
        <v>1466</v>
      </c>
      <c r="AX82" s="92">
        <v>0</v>
      </c>
      <c r="AY82" s="156" t="s">
        <v>1661</v>
      </c>
      <c r="AZ82" s="80">
        <v>0</v>
      </c>
      <c r="BA82" s="79"/>
      <c r="BB82" s="80" t="s">
        <v>2219</v>
      </c>
      <c r="BC82" s="110" t="s">
        <v>639</v>
      </c>
      <c r="BD82" s="80" t="s">
        <v>2220</v>
      </c>
      <c r="BE82" s="197" t="s">
        <v>737</v>
      </c>
      <c r="BF82" s="197" t="s">
        <v>738</v>
      </c>
      <c r="BG82" s="197" t="s">
        <v>675</v>
      </c>
      <c r="BH82" s="197" t="s">
        <v>599</v>
      </c>
      <c r="BI82" s="197" t="s">
        <v>600</v>
      </c>
      <c r="BJ82" s="197" t="s">
        <v>753</v>
      </c>
      <c r="BK82" s="197" t="s">
        <v>754</v>
      </c>
      <c r="BL82" s="197">
        <v>3241000</v>
      </c>
      <c r="BM82" s="248" t="s">
        <v>755</v>
      </c>
    </row>
    <row r="83" spans="1:65" s="24" customFormat="1" ht="409.5">
      <c r="A83" s="249" t="s">
        <v>756</v>
      </c>
      <c r="B83" s="250" t="s">
        <v>57</v>
      </c>
      <c r="C83" s="250"/>
      <c r="D83" s="250" t="s">
        <v>757</v>
      </c>
      <c r="E83" s="249"/>
      <c r="F83" s="251" t="s">
        <v>589</v>
      </c>
      <c r="G83" s="197" t="s">
        <v>590</v>
      </c>
      <c r="H83" s="252">
        <v>44562</v>
      </c>
      <c r="I83" s="252">
        <v>45290</v>
      </c>
      <c r="J83" s="197" t="s">
        <v>758</v>
      </c>
      <c r="K83" s="197" t="s">
        <v>759</v>
      </c>
      <c r="L83" s="197" t="s">
        <v>733</v>
      </c>
      <c r="M83" s="197" t="s">
        <v>64</v>
      </c>
      <c r="N83" s="261">
        <v>0</v>
      </c>
      <c r="O83" s="237">
        <v>0</v>
      </c>
      <c r="P83" s="261"/>
      <c r="Q83" s="237"/>
      <c r="R83" s="261">
        <v>50</v>
      </c>
      <c r="S83" s="237">
        <v>10000000</v>
      </c>
      <c r="T83" s="261">
        <v>50</v>
      </c>
      <c r="U83" s="237">
        <v>10000000</v>
      </c>
      <c r="V83" s="261">
        <v>0</v>
      </c>
      <c r="W83" s="237">
        <v>0</v>
      </c>
      <c r="X83" s="261">
        <v>100</v>
      </c>
      <c r="Y83" s="237">
        <f t="shared" si="15"/>
        <v>20000000</v>
      </c>
      <c r="Z83" s="254"/>
      <c r="AA83" s="255" t="str">
        <f t="shared" si="16"/>
        <v xml:space="preserve"> </v>
      </c>
      <c r="AB83" s="215"/>
      <c r="AC83" s="256" t="str">
        <f t="shared" si="17"/>
        <v xml:space="preserve"> </v>
      </c>
      <c r="AD83" s="215"/>
      <c r="AE83" s="249"/>
      <c r="AF83" s="254"/>
      <c r="AG83" s="255" t="str">
        <f t="shared" si="18"/>
        <v xml:space="preserve"> </v>
      </c>
      <c r="AH83" s="215"/>
      <c r="AI83" s="256" t="str">
        <f t="shared" si="19"/>
        <v xml:space="preserve"> </v>
      </c>
      <c r="AJ83" s="215" t="s">
        <v>752</v>
      </c>
      <c r="AK83" s="249" t="s">
        <v>752</v>
      </c>
      <c r="AL83" s="243">
        <v>0</v>
      </c>
      <c r="AM83" s="267">
        <v>0</v>
      </c>
      <c r="AN83" s="66">
        <v>0</v>
      </c>
      <c r="AO83" s="100">
        <v>0</v>
      </c>
      <c r="AP83" s="259" t="s">
        <v>1914</v>
      </c>
      <c r="AQ83" s="260" t="s">
        <v>1466</v>
      </c>
      <c r="AR83" s="92" t="s">
        <v>218</v>
      </c>
      <c r="AS83" s="156">
        <v>0</v>
      </c>
      <c r="AT83" s="80">
        <v>0</v>
      </c>
      <c r="AU83" s="79"/>
      <c r="AV83" s="80" t="s">
        <v>2221</v>
      </c>
      <c r="AW83" s="80" t="s">
        <v>1466</v>
      </c>
      <c r="AX83" s="92">
        <v>0</v>
      </c>
      <c r="AY83" s="156" t="s">
        <v>1661</v>
      </c>
      <c r="AZ83" s="80">
        <v>0</v>
      </c>
      <c r="BA83" s="79">
        <v>0</v>
      </c>
      <c r="BB83" s="80" t="s">
        <v>2222</v>
      </c>
      <c r="BC83" s="110" t="s">
        <v>639</v>
      </c>
      <c r="BD83" s="110" t="s">
        <v>2223</v>
      </c>
      <c r="BE83" s="197" t="s">
        <v>737</v>
      </c>
      <c r="BF83" s="197" t="s">
        <v>738</v>
      </c>
      <c r="BG83" s="197" t="s">
        <v>675</v>
      </c>
      <c r="BH83" s="197" t="s">
        <v>599</v>
      </c>
      <c r="BI83" s="197" t="s">
        <v>600</v>
      </c>
      <c r="BJ83" s="197" t="s">
        <v>753</v>
      </c>
      <c r="BK83" s="197" t="s">
        <v>754</v>
      </c>
      <c r="BL83" s="197">
        <v>3241000</v>
      </c>
      <c r="BM83" s="248" t="s">
        <v>755</v>
      </c>
    </row>
    <row r="84" spans="1:65" s="24" customFormat="1" ht="409.5">
      <c r="A84" s="249" t="s">
        <v>760</v>
      </c>
      <c r="B84" s="250" t="s">
        <v>57</v>
      </c>
      <c r="C84" s="250"/>
      <c r="D84" s="250" t="s">
        <v>761</v>
      </c>
      <c r="E84" s="249"/>
      <c r="F84" s="251" t="s">
        <v>589</v>
      </c>
      <c r="G84" s="197" t="s">
        <v>590</v>
      </c>
      <c r="H84" s="252">
        <v>44197</v>
      </c>
      <c r="I84" s="252">
        <v>44560</v>
      </c>
      <c r="J84" s="197" t="s">
        <v>762</v>
      </c>
      <c r="K84" s="197" t="s">
        <v>763</v>
      </c>
      <c r="L84" s="197" t="s">
        <v>733</v>
      </c>
      <c r="M84" s="197" t="s">
        <v>64</v>
      </c>
      <c r="N84" s="253">
        <v>0</v>
      </c>
      <c r="O84" s="237">
        <v>0</v>
      </c>
      <c r="P84" s="253">
        <v>1</v>
      </c>
      <c r="Q84" s="237">
        <v>10000000</v>
      </c>
      <c r="R84" s="253">
        <v>0</v>
      </c>
      <c r="S84" s="237">
        <v>0</v>
      </c>
      <c r="T84" s="253">
        <v>0</v>
      </c>
      <c r="U84" s="237">
        <v>0</v>
      </c>
      <c r="V84" s="253">
        <v>0</v>
      </c>
      <c r="W84" s="237">
        <v>0</v>
      </c>
      <c r="X84" s="253">
        <v>1</v>
      </c>
      <c r="Y84" s="237">
        <f t="shared" si="15"/>
        <v>10000000</v>
      </c>
      <c r="Z84" s="254"/>
      <c r="AA84" s="255" t="str">
        <f t="shared" si="16"/>
        <v xml:space="preserve"> </v>
      </c>
      <c r="AB84" s="215"/>
      <c r="AC84" s="256" t="str">
        <f t="shared" si="17"/>
        <v xml:space="preserve"> </v>
      </c>
      <c r="AD84" s="215"/>
      <c r="AE84" s="249"/>
      <c r="AF84" s="254">
        <v>2934140</v>
      </c>
      <c r="AG84" s="255">
        <f t="shared" si="18"/>
        <v>0.29341400000000001</v>
      </c>
      <c r="AH84" s="226">
        <v>1</v>
      </c>
      <c r="AI84" s="256">
        <f t="shared" si="19"/>
        <v>1</v>
      </c>
      <c r="AJ84" s="258" t="s">
        <v>764</v>
      </c>
      <c r="AK84" s="250" t="s">
        <v>765</v>
      </c>
      <c r="AL84" s="243">
        <v>2934140</v>
      </c>
      <c r="AM84" s="244">
        <f t="shared" si="20"/>
        <v>0.29341400000000001</v>
      </c>
      <c r="AN84" s="72">
        <v>1</v>
      </c>
      <c r="AO84" s="76">
        <f t="shared" si="21"/>
        <v>1</v>
      </c>
      <c r="AP84" s="259" t="s">
        <v>1915</v>
      </c>
      <c r="AQ84" s="260" t="s">
        <v>1916</v>
      </c>
      <c r="AR84" s="92" t="s">
        <v>2224</v>
      </c>
      <c r="AS84" s="156">
        <v>34.369999999999997</v>
      </c>
      <c r="AT84" s="79">
        <v>1</v>
      </c>
      <c r="AU84" s="79">
        <v>1</v>
      </c>
      <c r="AV84" s="80" t="s">
        <v>2225</v>
      </c>
      <c r="AW84" s="80" t="s">
        <v>2226</v>
      </c>
      <c r="AX84" s="92">
        <v>344878464</v>
      </c>
      <c r="AY84" s="156">
        <v>34.487846400000002</v>
      </c>
      <c r="AZ84" s="79">
        <v>1</v>
      </c>
      <c r="BA84" s="79">
        <v>1</v>
      </c>
      <c r="BB84" s="80" t="s">
        <v>2227</v>
      </c>
      <c r="BC84" s="80" t="s">
        <v>2226</v>
      </c>
      <c r="BD84" s="80" t="s">
        <v>2228</v>
      </c>
      <c r="BE84" s="197" t="s">
        <v>596</v>
      </c>
      <c r="BF84" s="197" t="s">
        <v>766</v>
      </c>
      <c r="BG84" s="197" t="s">
        <v>767</v>
      </c>
      <c r="BH84" s="197" t="s">
        <v>599</v>
      </c>
      <c r="BI84" s="197" t="s">
        <v>600</v>
      </c>
      <c r="BJ84" s="197" t="s">
        <v>768</v>
      </c>
      <c r="BK84" s="197" t="s">
        <v>769</v>
      </c>
      <c r="BL84" s="197">
        <v>3241000</v>
      </c>
      <c r="BM84" s="248" t="s">
        <v>770</v>
      </c>
    </row>
    <row r="85" spans="1:65" s="24" customFormat="1" ht="409.5">
      <c r="A85" s="249" t="s">
        <v>771</v>
      </c>
      <c r="B85" s="250" t="s">
        <v>57</v>
      </c>
      <c r="C85" s="250"/>
      <c r="D85" s="250" t="s">
        <v>772</v>
      </c>
      <c r="E85" s="249"/>
      <c r="F85" s="251" t="s">
        <v>589</v>
      </c>
      <c r="G85" s="197" t="s">
        <v>590</v>
      </c>
      <c r="H85" s="252">
        <v>44228</v>
      </c>
      <c r="I85" s="252">
        <v>45442</v>
      </c>
      <c r="J85" s="197" t="s">
        <v>773</v>
      </c>
      <c r="K85" s="197" t="s">
        <v>774</v>
      </c>
      <c r="L85" s="197" t="s">
        <v>775</v>
      </c>
      <c r="M85" s="197" t="s">
        <v>64</v>
      </c>
      <c r="N85" s="261">
        <v>0</v>
      </c>
      <c r="O85" s="237">
        <v>0</v>
      </c>
      <c r="P85" s="261">
        <v>45</v>
      </c>
      <c r="Q85" s="237">
        <v>380732000</v>
      </c>
      <c r="R85" s="261">
        <v>45</v>
      </c>
      <c r="S85" s="237">
        <v>380732000</v>
      </c>
      <c r="T85" s="261">
        <v>45</v>
      </c>
      <c r="U85" s="237">
        <v>380732000</v>
      </c>
      <c r="V85" s="261">
        <v>30</v>
      </c>
      <c r="W85" s="237">
        <v>380732000</v>
      </c>
      <c r="X85" s="261">
        <v>165</v>
      </c>
      <c r="Y85" s="237">
        <f t="shared" si="15"/>
        <v>1522928000</v>
      </c>
      <c r="Z85" s="254"/>
      <c r="AA85" s="255" t="str">
        <f t="shared" si="16"/>
        <v xml:space="preserve"> </v>
      </c>
      <c r="AB85" s="215"/>
      <c r="AC85" s="256" t="str">
        <f t="shared" si="17"/>
        <v xml:space="preserve"> </v>
      </c>
      <c r="AD85" s="215"/>
      <c r="AE85" s="249"/>
      <c r="AF85" s="254">
        <v>16532640</v>
      </c>
      <c r="AG85" s="255">
        <f t="shared" si="18"/>
        <v>4.3423300379269406E-2</v>
      </c>
      <c r="AH85" s="215">
        <v>0</v>
      </c>
      <c r="AI85" s="256">
        <f t="shared" si="19"/>
        <v>0</v>
      </c>
      <c r="AJ85" s="258" t="s">
        <v>776</v>
      </c>
      <c r="AK85" s="258" t="s">
        <v>777</v>
      </c>
      <c r="AL85" s="243">
        <v>66219240</v>
      </c>
      <c r="AM85" s="244">
        <f t="shared" si="20"/>
        <v>0.17392612126114956</v>
      </c>
      <c r="AN85" s="66">
        <v>62</v>
      </c>
      <c r="AO85" s="76">
        <f t="shared" si="21"/>
        <v>1.3777777777777778</v>
      </c>
      <c r="AP85" s="259" t="s">
        <v>1917</v>
      </c>
      <c r="AQ85" s="260" t="s">
        <v>1918</v>
      </c>
      <c r="AR85" s="92" t="s">
        <v>2229</v>
      </c>
      <c r="AS85" s="156">
        <v>0.52</v>
      </c>
      <c r="AT85" s="80">
        <v>69</v>
      </c>
      <c r="AU85" s="79">
        <v>1.53</v>
      </c>
      <c r="AV85" s="80" t="s">
        <v>2230</v>
      </c>
      <c r="AW85" s="80" t="s">
        <v>2231</v>
      </c>
      <c r="AX85" s="92">
        <v>399614338</v>
      </c>
      <c r="AY85" s="156">
        <v>1.0495948278579159</v>
      </c>
      <c r="AZ85" s="80">
        <v>70</v>
      </c>
      <c r="BA85" s="79">
        <v>1.5555555555555556</v>
      </c>
      <c r="BB85" s="80" t="s">
        <v>2232</v>
      </c>
      <c r="BC85" s="110" t="s">
        <v>2233</v>
      </c>
      <c r="BD85" s="80" t="s">
        <v>2234</v>
      </c>
      <c r="BE85" s="197" t="s">
        <v>778</v>
      </c>
      <c r="BF85" s="197" t="s">
        <v>779</v>
      </c>
      <c r="BG85" s="197" t="s">
        <v>780</v>
      </c>
      <c r="BH85" s="197" t="s">
        <v>599</v>
      </c>
      <c r="BI85" s="197" t="s">
        <v>600</v>
      </c>
      <c r="BJ85" s="197" t="s">
        <v>781</v>
      </c>
      <c r="BK85" s="197" t="s">
        <v>782</v>
      </c>
      <c r="BL85" s="197">
        <v>3241000</v>
      </c>
      <c r="BM85" s="248" t="s">
        <v>783</v>
      </c>
    </row>
    <row r="86" spans="1:65" s="24" customFormat="1" ht="409.5">
      <c r="A86" s="249" t="s">
        <v>784</v>
      </c>
      <c r="B86" s="250" t="s">
        <v>57</v>
      </c>
      <c r="C86" s="250"/>
      <c r="D86" s="250" t="s">
        <v>785</v>
      </c>
      <c r="E86" s="249"/>
      <c r="F86" s="251" t="s">
        <v>589</v>
      </c>
      <c r="G86" s="197" t="s">
        <v>590</v>
      </c>
      <c r="H86" s="252">
        <v>44228</v>
      </c>
      <c r="I86" s="252">
        <v>45442</v>
      </c>
      <c r="J86" s="197" t="s">
        <v>786</v>
      </c>
      <c r="K86" s="197" t="s">
        <v>787</v>
      </c>
      <c r="L86" s="197" t="s">
        <v>788</v>
      </c>
      <c r="M86" s="197" t="s">
        <v>64</v>
      </c>
      <c r="N86" s="261">
        <v>0</v>
      </c>
      <c r="O86" s="237">
        <v>0</v>
      </c>
      <c r="P86" s="261">
        <v>45</v>
      </c>
      <c r="Q86" s="237">
        <v>139920000</v>
      </c>
      <c r="R86" s="261">
        <v>45</v>
      </c>
      <c r="S86" s="237">
        <v>139920000</v>
      </c>
      <c r="T86" s="261">
        <v>45</v>
      </c>
      <c r="U86" s="237">
        <v>139920000</v>
      </c>
      <c r="V86" s="261">
        <v>30</v>
      </c>
      <c r="W86" s="237">
        <v>139920000</v>
      </c>
      <c r="X86" s="261">
        <v>165</v>
      </c>
      <c r="Y86" s="237">
        <f t="shared" si="15"/>
        <v>559680000</v>
      </c>
      <c r="Z86" s="254"/>
      <c r="AA86" s="255" t="str">
        <f t="shared" si="16"/>
        <v xml:space="preserve"> </v>
      </c>
      <c r="AB86" s="215"/>
      <c r="AC86" s="256" t="str">
        <f t="shared" si="17"/>
        <v xml:space="preserve"> </v>
      </c>
      <c r="AD86" s="215"/>
      <c r="AE86" s="249"/>
      <c r="AF86" s="254">
        <v>5510879</v>
      </c>
      <c r="AG86" s="255">
        <f t="shared" si="18"/>
        <v>3.9385927672955977E-2</v>
      </c>
      <c r="AH86" s="215">
        <v>0</v>
      </c>
      <c r="AI86" s="256">
        <f t="shared" si="19"/>
        <v>0</v>
      </c>
      <c r="AJ86" s="258" t="s">
        <v>776</v>
      </c>
      <c r="AK86" s="258" t="s">
        <v>777</v>
      </c>
      <c r="AL86" s="243">
        <v>22073080</v>
      </c>
      <c r="AM86" s="244">
        <f t="shared" si="20"/>
        <v>0.15775500285877644</v>
      </c>
      <c r="AN86" s="66">
        <v>10</v>
      </c>
      <c r="AO86" s="76">
        <f t="shared" si="21"/>
        <v>0.22222222222222221</v>
      </c>
      <c r="AP86" s="259" t="s">
        <v>1919</v>
      </c>
      <c r="AQ86" s="260" t="s">
        <v>1918</v>
      </c>
      <c r="AR86" s="92" t="s">
        <v>2235</v>
      </c>
      <c r="AS86" s="156">
        <v>0.47</v>
      </c>
      <c r="AT86" s="80">
        <v>23</v>
      </c>
      <c r="AU86" s="79">
        <v>0.51</v>
      </c>
      <c r="AV86" s="80" t="s">
        <v>2236</v>
      </c>
      <c r="AW86" s="80" t="s">
        <v>2231</v>
      </c>
      <c r="AX86" s="92">
        <v>99903584</v>
      </c>
      <c r="AY86" s="156">
        <v>0.71400503144654093</v>
      </c>
      <c r="AZ86" s="80">
        <v>44</v>
      </c>
      <c r="BA86" s="79">
        <v>0.97777777777777775</v>
      </c>
      <c r="BB86" s="80" t="s">
        <v>2237</v>
      </c>
      <c r="BC86" s="110" t="s">
        <v>2233</v>
      </c>
      <c r="BD86" s="80" t="s">
        <v>2238</v>
      </c>
      <c r="BE86" s="197" t="s">
        <v>778</v>
      </c>
      <c r="BF86" s="197" t="s">
        <v>779</v>
      </c>
      <c r="BG86" s="197" t="s">
        <v>780</v>
      </c>
      <c r="BH86" s="197" t="s">
        <v>599</v>
      </c>
      <c r="BI86" s="197" t="s">
        <v>600</v>
      </c>
      <c r="BJ86" s="197" t="s">
        <v>781</v>
      </c>
      <c r="BK86" s="197" t="s">
        <v>782</v>
      </c>
      <c r="BL86" s="197">
        <v>3241000</v>
      </c>
      <c r="BM86" s="248" t="s">
        <v>783</v>
      </c>
    </row>
    <row r="87" spans="1:65" s="24" customFormat="1" ht="409.5">
      <c r="A87" s="249" t="s">
        <v>789</v>
      </c>
      <c r="B87" s="250" t="s">
        <v>57</v>
      </c>
      <c r="C87" s="250"/>
      <c r="D87" s="250" t="s">
        <v>790</v>
      </c>
      <c r="E87" s="249"/>
      <c r="F87" s="251" t="s">
        <v>589</v>
      </c>
      <c r="G87" s="197" t="s">
        <v>590</v>
      </c>
      <c r="H87" s="252">
        <v>44228</v>
      </c>
      <c r="I87" s="252">
        <v>45442</v>
      </c>
      <c r="J87" s="197" t="s">
        <v>791</v>
      </c>
      <c r="K87" s="197" t="s">
        <v>792</v>
      </c>
      <c r="L87" s="197" t="s">
        <v>793</v>
      </c>
      <c r="M87" s="197" t="s">
        <v>64</v>
      </c>
      <c r="N87" s="261">
        <v>0</v>
      </c>
      <c r="O87" s="237">
        <v>0</v>
      </c>
      <c r="P87" s="261">
        <v>2</v>
      </c>
      <c r="Q87" s="237">
        <v>128700000</v>
      </c>
      <c r="R87" s="261">
        <v>2</v>
      </c>
      <c r="S87" s="237">
        <v>128700000</v>
      </c>
      <c r="T87" s="261">
        <v>2</v>
      </c>
      <c r="U87" s="237">
        <v>128700000</v>
      </c>
      <c r="V87" s="261">
        <v>2</v>
      </c>
      <c r="W87" s="237">
        <v>128700000</v>
      </c>
      <c r="X87" s="261">
        <v>2</v>
      </c>
      <c r="Y87" s="237">
        <f t="shared" si="15"/>
        <v>514800000</v>
      </c>
      <c r="Z87" s="254"/>
      <c r="AA87" s="255" t="str">
        <f t="shared" si="16"/>
        <v xml:space="preserve"> </v>
      </c>
      <c r="AB87" s="215"/>
      <c r="AC87" s="256" t="str">
        <f t="shared" si="17"/>
        <v xml:space="preserve"> </v>
      </c>
      <c r="AD87" s="215"/>
      <c r="AE87" s="249"/>
      <c r="AF87" s="254">
        <v>2773333</v>
      </c>
      <c r="AG87" s="255">
        <f t="shared" si="18"/>
        <v>2.1548818958818959E-2</v>
      </c>
      <c r="AH87" s="215">
        <v>1</v>
      </c>
      <c r="AI87" s="256">
        <f t="shared" si="19"/>
        <v>0.5</v>
      </c>
      <c r="AJ87" s="258" t="s">
        <v>794</v>
      </c>
      <c r="AK87" s="258" t="s">
        <v>777</v>
      </c>
      <c r="AL87" s="243">
        <v>18026666</v>
      </c>
      <c r="AM87" s="244">
        <f t="shared" si="20"/>
        <v>0.14006733488733489</v>
      </c>
      <c r="AN87" s="66">
        <v>2</v>
      </c>
      <c r="AO87" s="76">
        <f t="shared" si="21"/>
        <v>1</v>
      </c>
      <c r="AP87" s="259" t="s">
        <v>1920</v>
      </c>
      <c r="AQ87" s="260" t="s">
        <v>1918</v>
      </c>
      <c r="AR87" s="92" t="s">
        <v>2239</v>
      </c>
      <c r="AS87" s="156">
        <v>0.46</v>
      </c>
      <c r="AT87" s="80">
        <v>2</v>
      </c>
      <c r="AU87" s="79">
        <v>1</v>
      </c>
      <c r="AV87" s="80" t="s">
        <v>2240</v>
      </c>
      <c r="AW87" s="80" t="s">
        <v>2231</v>
      </c>
      <c r="AX87" s="92">
        <v>90826666</v>
      </c>
      <c r="AY87" s="156">
        <v>0.70572390054390055</v>
      </c>
      <c r="AZ87" s="80">
        <v>2</v>
      </c>
      <c r="BA87" s="79">
        <v>1</v>
      </c>
      <c r="BB87" s="80" t="s">
        <v>2240</v>
      </c>
      <c r="BC87" s="110" t="s">
        <v>2233</v>
      </c>
      <c r="BD87" s="80" t="s">
        <v>2241</v>
      </c>
      <c r="BE87" s="197" t="s">
        <v>778</v>
      </c>
      <c r="BF87" s="197" t="s">
        <v>779</v>
      </c>
      <c r="BG87" s="197" t="s">
        <v>780</v>
      </c>
      <c r="BH87" s="197" t="s">
        <v>599</v>
      </c>
      <c r="BI87" s="197" t="s">
        <v>600</v>
      </c>
      <c r="BJ87" s="197" t="s">
        <v>781</v>
      </c>
      <c r="BK87" s="197" t="s">
        <v>782</v>
      </c>
      <c r="BL87" s="197">
        <v>3241000</v>
      </c>
      <c r="BM87" s="248" t="s">
        <v>783</v>
      </c>
    </row>
    <row r="88" spans="1:65" s="24" customFormat="1" ht="409.5">
      <c r="A88" s="249" t="s">
        <v>795</v>
      </c>
      <c r="B88" s="250" t="s">
        <v>57</v>
      </c>
      <c r="C88" s="250"/>
      <c r="D88" s="250" t="s">
        <v>796</v>
      </c>
      <c r="E88" s="249"/>
      <c r="F88" s="251" t="s">
        <v>589</v>
      </c>
      <c r="G88" s="197" t="s">
        <v>590</v>
      </c>
      <c r="H88" s="252">
        <v>44228</v>
      </c>
      <c r="I88" s="252">
        <v>45442</v>
      </c>
      <c r="J88" s="197" t="s">
        <v>797</v>
      </c>
      <c r="K88" s="197" t="s">
        <v>798</v>
      </c>
      <c r="L88" s="197" t="s">
        <v>799</v>
      </c>
      <c r="M88" s="197" t="s">
        <v>64</v>
      </c>
      <c r="N88" s="261">
        <v>0</v>
      </c>
      <c r="O88" s="237">
        <v>0</v>
      </c>
      <c r="P88" s="261">
        <v>1</v>
      </c>
      <c r="Q88" s="237">
        <v>25000000</v>
      </c>
      <c r="R88" s="261">
        <v>1</v>
      </c>
      <c r="S88" s="237">
        <v>25000000</v>
      </c>
      <c r="T88" s="261">
        <v>1</v>
      </c>
      <c r="U88" s="237">
        <v>25000000</v>
      </c>
      <c r="V88" s="261">
        <v>1</v>
      </c>
      <c r="W88" s="237">
        <v>25000000</v>
      </c>
      <c r="X88" s="261">
        <v>4</v>
      </c>
      <c r="Y88" s="237">
        <f t="shared" si="15"/>
        <v>100000000</v>
      </c>
      <c r="Z88" s="254"/>
      <c r="AA88" s="255" t="str">
        <f t="shared" si="16"/>
        <v xml:space="preserve"> </v>
      </c>
      <c r="AB88" s="215"/>
      <c r="AC88" s="256" t="str">
        <f t="shared" si="17"/>
        <v xml:space="preserve"> </v>
      </c>
      <c r="AD88" s="215"/>
      <c r="AE88" s="249"/>
      <c r="AF88" s="254">
        <v>0</v>
      </c>
      <c r="AG88" s="255">
        <f t="shared" si="18"/>
        <v>0</v>
      </c>
      <c r="AH88" s="215">
        <v>0</v>
      </c>
      <c r="AI88" s="256">
        <f t="shared" si="19"/>
        <v>0</v>
      </c>
      <c r="AJ88" s="258" t="s">
        <v>800</v>
      </c>
      <c r="AK88" s="258" t="s">
        <v>777</v>
      </c>
      <c r="AL88" s="243">
        <v>49988211</v>
      </c>
      <c r="AM88" s="244">
        <f t="shared" si="20"/>
        <v>1.99952844</v>
      </c>
      <c r="AN88" s="66">
        <v>1</v>
      </c>
      <c r="AO88" s="76">
        <f t="shared" si="21"/>
        <v>1</v>
      </c>
      <c r="AP88" s="259" t="s">
        <v>1921</v>
      </c>
      <c r="AQ88" s="260" t="s">
        <v>1918</v>
      </c>
      <c r="AR88" s="92" t="s">
        <v>2242</v>
      </c>
      <c r="AS88" s="156">
        <v>2</v>
      </c>
      <c r="AT88" s="80">
        <v>1</v>
      </c>
      <c r="AU88" s="79">
        <v>1</v>
      </c>
      <c r="AV88" s="80" t="s">
        <v>1921</v>
      </c>
      <c r="AW88" s="80" t="s">
        <v>2231</v>
      </c>
      <c r="AX88" s="92">
        <v>49988211</v>
      </c>
      <c r="AY88" s="156">
        <v>1.99952844</v>
      </c>
      <c r="AZ88" s="80">
        <v>1</v>
      </c>
      <c r="BA88" s="79">
        <v>1</v>
      </c>
      <c r="BB88" s="80" t="s">
        <v>1921</v>
      </c>
      <c r="BC88" s="110" t="s">
        <v>2233</v>
      </c>
      <c r="BD88" s="110" t="s">
        <v>2243</v>
      </c>
      <c r="BE88" s="197" t="s">
        <v>778</v>
      </c>
      <c r="BF88" s="197" t="s">
        <v>779</v>
      </c>
      <c r="BG88" s="197" t="s">
        <v>780</v>
      </c>
      <c r="BH88" s="197" t="s">
        <v>599</v>
      </c>
      <c r="BI88" s="197" t="s">
        <v>600</v>
      </c>
      <c r="BJ88" s="197" t="s">
        <v>781</v>
      </c>
      <c r="BK88" s="197" t="s">
        <v>782</v>
      </c>
      <c r="BL88" s="197">
        <v>3241000</v>
      </c>
      <c r="BM88" s="248" t="s">
        <v>783</v>
      </c>
    </row>
    <row r="89" spans="1:65" s="30" customFormat="1" ht="409.5">
      <c r="A89" s="268" t="s">
        <v>801</v>
      </c>
      <c r="B89" s="167" t="s">
        <v>427</v>
      </c>
      <c r="C89" s="268"/>
      <c r="D89" s="268" t="s">
        <v>802</v>
      </c>
      <c r="E89" s="269"/>
      <c r="F89" s="270" t="s">
        <v>211</v>
      </c>
      <c r="G89" s="268" t="s">
        <v>803</v>
      </c>
      <c r="H89" s="271">
        <v>44256</v>
      </c>
      <c r="I89" s="271">
        <v>45473</v>
      </c>
      <c r="J89" s="268" t="s">
        <v>804</v>
      </c>
      <c r="K89" s="268" t="s">
        <v>805</v>
      </c>
      <c r="L89" s="268">
        <f ca="1">L89:L90</f>
        <v>0</v>
      </c>
      <c r="M89" s="268" t="s">
        <v>806</v>
      </c>
      <c r="N89" s="268"/>
      <c r="O89" s="272">
        <v>0</v>
      </c>
      <c r="P89" s="273">
        <v>0.25</v>
      </c>
      <c r="Q89" s="272"/>
      <c r="R89" s="273">
        <v>0.25</v>
      </c>
      <c r="S89" s="272"/>
      <c r="T89" s="273">
        <v>0.25</v>
      </c>
      <c r="U89" s="272"/>
      <c r="V89" s="273">
        <v>0.25</v>
      </c>
      <c r="W89" s="268"/>
      <c r="X89" s="273">
        <v>1</v>
      </c>
      <c r="Y89" s="274"/>
      <c r="Z89" s="268"/>
      <c r="AA89" s="275" t="str">
        <f t="shared" si="16"/>
        <v xml:space="preserve"> </v>
      </c>
      <c r="AB89" s="268"/>
      <c r="AC89" s="275" t="str">
        <f t="shared" si="17"/>
        <v xml:space="preserve"> </v>
      </c>
      <c r="AD89" s="268"/>
      <c r="AE89" s="268"/>
      <c r="AF89" s="268"/>
      <c r="AG89" s="276"/>
      <c r="AH89" s="273">
        <v>0</v>
      </c>
      <c r="AI89" s="275">
        <f t="shared" si="19"/>
        <v>0</v>
      </c>
      <c r="AJ89" s="277" t="s">
        <v>807</v>
      </c>
      <c r="AK89" s="277" t="s">
        <v>808</v>
      </c>
      <c r="AL89" s="278">
        <v>0</v>
      </c>
      <c r="AM89" s="100">
        <v>0</v>
      </c>
      <c r="AN89" s="58">
        <v>0.02</v>
      </c>
      <c r="AO89" s="76">
        <f t="shared" si="21"/>
        <v>0.08</v>
      </c>
      <c r="AP89" s="279" t="s">
        <v>1922</v>
      </c>
      <c r="AQ89" s="280" t="s">
        <v>1923</v>
      </c>
      <c r="AR89" s="281">
        <v>0</v>
      </c>
      <c r="AS89" s="282">
        <v>0</v>
      </c>
      <c r="AT89" s="283">
        <v>0</v>
      </c>
      <c r="AU89" s="282">
        <v>0</v>
      </c>
      <c r="AV89" s="283" t="s">
        <v>2244</v>
      </c>
      <c r="AW89" s="283" t="s">
        <v>2245</v>
      </c>
      <c r="AX89" s="281">
        <v>0</v>
      </c>
      <c r="AY89" s="282">
        <v>0</v>
      </c>
      <c r="AZ89" s="283">
        <v>0</v>
      </c>
      <c r="BA89" s="282">
        <f t="shared" ref="BA89:BA90" si="22">IF(P89=0," ",AZ89/P89)</f>
        <v>0</v>
      </c>
      <c r="BB89" s="283" t="s">
        <v>2246</v>
      </c>
      <c r="BC89" s="283" t="s">
        <v>1466</v>
      </c>
      <c r="BD89" s="283"/>
      <c r="BE89" s="284" t="s">
        <v>809</v>
      </c>
      <c r="BF89" s="284"/>
      <c r="BG89" s="268" t="s">
        <v>810</v>
      </c>
      <c r="BH89" s="270" t="s">
        <v>811</v>
      </c>
      <c r="BI89" s="270" t="s">
        <v>812</v>
      </c>
      <c r="BJ89" s="270" t="s">
        <v>813</v>
      </c>
      <c r="BK89" s="270" t="s">
        <v>814</v>
      </c>
      <c r="BL89" s="270" t="s">
        <v>815</v>
      </c>
      <c r="BM89" s="285" t="s">
        <v>816</v>
      </c>
    </row>
    <row r="90" spans="1:65" s="30" customFormat="1" ht="409.5">
      <c r="A90" s="268" t="s">
        <v>817</v>
      </c>
      <c r="B90" s="167" t="s">
        <v>427</v>
      </c>
      <c r="C90" s="268"/>
      <c r="D90" s="286" t="s">
        <v>818</v>
      </c>
      <c r="E90" s="268"/>
      <c r="F90" s="270" t="s">
        <v>211</v>
      </c>
      <c r="G90" s="268" t="s">
        <v>819</v>
      </c>
      <c r="H90" s="271">
        <v>44348</v>
      </c>
      <c r="I90" s="271">
        <v>45080</v>
      </c>
      <c r="J90" s="268" t="s">
        <v>820</v>
      </c>
      <c r="K90" s="268" t="s">
        <v>821</v>
      </c>
      <c r="L90" s="268" t="s">
        <v>822</v>
      </c>
      <c r="M90" s="268" t="s">
        <v>64</v>
      </c>
      <c r="N90" s="268">
        <v>0</v>
      </c>
      <c r="O90" s="272"/>
      <c r="P90" s="287">
        <v>0.05</v>
      </c>
      <c r="Q90" s="272">
        <v>21500000</v>
      </c>
      <c r="R90" s="273">
        <v>0.05</v>
      </c>
      <c r="S90" s="272">
        <v>21500000</v>
      </c>
      <c r="T90" s="273">
        <v>0.05</v>
      </c>
      <c r="U90" s="272">
        <v>21500000</v>
      </c>
      <c r="V90" s="288">
        <v>0</v>
      </c>
      <c r="W90" s="289">
        <v>0</v>
      </c>
      <c r="X90" s="288">
        <v>25</v>
      </c>
      <c r="Y90" s="274"/>
      <c r="Z90" s="268"/>
      <c r="AA90" s="275" t="str">
        <f t="shared" si="16"/>
        <v xml:space="preserve"> </v>
      </c>
      <c r="AB90" s="268"/>
      <c r="AC90" s="275" t="str">
        <f t="shared" si="17"/>
        <v xml:space="preserve"> </v>
      </c>
      <c r="AD90" s="268"/>
      <c r="AE90" s="268"/>
      <c r="AF90" s="268"/>
      <c r="AG90" s="276"/>
      <c r="AH90" s="273">
        <v>0</v>
      </c>
      <c r="AI90" s="275">
        <f t="shared" si="19"/>
        <v>0</v>
      </c>
      <c r="AJ90" s="268" t="s">
        <v>823</v>
      </c>
      <c r="AK90" s="268"/>
      <c r="AL90" s="290">
        <v>0</v>
      </c>
      <c r="AM90" s="291">
        <v>0</v>
      </c>
      <c r="AN90" s="58">
        <v>0.08</v>
      </c>
      <c r="AO90" s="76">
        <f t="shared" si="21"/>
        <v>1.5999999999999999</v>
      </c>
      <c r="AP90" s="279" t="s">
        <v>1924</v>
      </c>
      <c r="AQ90" s="292" t="s">
        <v>1925</v>
      </c>
      <c r="AR90" s="281">
        <v>0</v>
      </c>
      <c r="AS90" s="282">
        <f t="shared" ref="AS90:AS91" si="23">IF(Q90=0," ",AR90/Q90)</f>
        <v>0</v>
      </c>
      <c r="AT90" s="282">
        <v>0</v>
      </c>
      <c r="AU90" s="282">
        <v>0</v>
      </c>
      <c r="AV90" s="283" t="s">
        <v>2247</v>
      </c>
      <c r="AW90" s="283" t="s">
        <v>2248</v>
      </c>
      <c r="AX90" s="281">
        <v>0</v>
      </c>
      <c r="AY90" s="282">
        <f>IF(Q90=0," ",AX90/Q90)</f>
        <v>0</v>
      </c>
      <c r="AZ90" s="283">
        <v>0</v>
      </c>
      <c r="BA90" s="282">
        <f t="shared" si="22"/>
        <v>0</v>
      </c>
      <c r="BB90" s="283" t="s">
        <v>2249</v>
      </c>
      <c r="BC90" s="283" t="s">
        <v>2250</v>
      </c>
      <c r="BD90" s="283"/>
      <c r="BE90" s="268" t="s">
        <v>809</v>
      </c>
      <c r="BF90" s="284" t="s">
        <v>824</v>
      </c>
      <c r="BG90" s="268" t="s">
        <v>810</v>
      </c>
      <c r="BH90" s="270" t="s">
        <v>811</v>
      </c>
      <c r="BI90" s="270" t="s">
        <v>812</v>
      </c>
      <c r="BJ90" s="270" t="s">
        <v>825</v>
      </c>
      <c r="BK90" s="270" t="s">
        <v>826</v>
      </c>
      <c r="BL90" s="270" t="s">
        <v>827</v>
      </c>
      <c r="BM90" t="s">
        <v>828</v>
      </c>
    </row>
    <row r="91" spans="1:65" s="30" customFormat="1" ht="409.5">
      <c r="A91" s="268" t="s">
        <v>829</v>
      </c>
      <c r="B91" s="167" t="s">
        <v>427</v>
      </c>
      <c r="C91" s="268"/>
      <c r="D91" s="284" t="s">
        <v>830</v>
      </c>
      <c r="E91" s="268"/>
      <c r="F91" s="270" t="s">
        <v>211</v>
      </c>
      <c r="G91" s="268" t="s">
        <v>831</v>
      </c>
      <c r="H91" s="271">
        <v>44197</v>
      </c>
      <c r="I91" s="271">
        <v>45446</v>
      </c>
      <c r="J91" s="268" t="s">
        <v>832</v>
      </c>
      <c r="K91" s="269" t="s">
        <v>833</v>
      </c>
      <c r="L91" s="268" t="s">
        <v>834</v>
      </c>
      <c r="M91" s="268" t="s">
        <v>64</v>
      </c>
      <c r="N91" s="268"/>
      <c r="O91" s="272"/>
      <c r="P91" s="273">
        <v>0.25</v>
      </c>
      <c r="Q91" s="272"/>
      <c r="R91" s="273">
        <v>0.25</v>
      </c>
      <c r="S91" s="272"/>
      <c r="T91" s="273">
        <v>0.25</v>
      </c>
      <c r="U91" s="272"/>
      <c r="V91" s="273">
        <v>0.25</v>
      </c>
      <c r="W91" s="268"/>
      <c r="X91" s="273">
        <v>1</v>
      </c>
      <c r="Y91" s="274"/>
      <c r="Z91" s="268"/>
      <c r="AA91" s="275" t="str">
        <f t="shared" si="16"/>
        <v xml:space="preserve"> </v>
      </c>
      <c r="AB91" s="268"/>
      <c r="AC91" s="275" t="str">
        <f t="shared" si="17"/>
        <v xml:space="preserve"> </v>
      </c>
      <c r="AD91" s="268"/>
      <c r="AE91" s="268"/>
      <c r="AF91" s="268"/>
      <c r="AG91" s="276" t="str">
        <f>IF(Q91=0," ",AF91/Q91)</f>
        <v xml:space="preserve"> </v>
      </c>
      <c r="AH91" s="273">
        <v>0</v>
      </c>
      <c r="AI91" s="275">
        <f t="shared" si="19"/>
        <v>0</v>
      </c>
      <c r="AJ91" s="277" t="s">
        <v>835</v>
      </c>
      <c r="AK91" s="277" t="s">
        <v>836</v>
      </c>
      <c r="AL91" s="290">
        <v>0</v>
      </c>
      <c r="AM91" s="291">
        <v>0</v>
      </c>
      <c r="AN91" s="58">
        <v>0.05</v>
      </c>
      <c r="AO91" s="76">
        <f t="shared" si="21"/>
        <v>0.2</v>
      </c>
      <c r="AP91" s="293" t="s">
        <v>1926</v>
      </c>
      <c r="AQ91" s="292" t="s">
        <v>1927</v>
      </c>
      <c r="AR91" s="281">
        <v>0</v>
      </c>
      <c r="AS91" s="282" t="str">
        <f t="shared" si="23"/>
        <v xml:space="preserve"> </v>
      </c>
      <c r="AT91" s="282">
        <v>0</v>
      </c>
      <c r="AU91" s="282">
        <v>0</v>
      </c>
      <c r="AV91" s="283" t="s">
        <v>2251</v>
      </c>
      <c r="AW91" s="283" t="s">
        <v>2252</v>
      </c>
      <c r="AX91" s="281">
        <v>9000000</v>
      </c>
      <c r="AY91" s="282">
        <v>0.25</v>
      </c>
      <c r="AZ91" s="283">
        <v>1</v>
      </c>
      <c r="BA91" s="282">
        <v>1</v>
      </c>
      <c r="BB91" s="283" t="s">
        <v>2253</v>
      </c>
      <c r="BC91" s="283" t="s">
        <v>2254</v>
      </c>
      <c r="BD91" s="283"/>
      <c r="BE91" s="284" t="s">
        <v>809</v>
      </c>
      <c r="BF91" s="284"/>
      <c r="BG91" s="268" t="s">
        <v>810</v>
      </c>
      <c r="BH91" s="270" t="s">
        <v>811</v>
      </c>
      <c r="BI91" s="270" t="s">
        <v>812</v>
      </c>
      <c r="BJ91" s="270" t="s">
        <v>813</v>
      </c>
      <c r="BK91" s="270" t="s">
        <v>814</v>
      </c>
      <c r="BL91" s="270" t="s">
        <v>815</v>
      </c>
      <c r="BM91" t="s">
        <v>816</v>
      </c>
    </row>
    <row r="92" spans="1:65" s="30" customFormat="1" ht="409.5">
      <c r="A92" s="268" t="s">
        <v>837</v>
      </c>
      <c r="B92" s="268" t="s">
        <v>57</v>
      </c>
      <c r="C92" s="268"/>
      <c r="D92" s="268" t="s">
        <v>838</v>
      </c>
      <c r="E92" s="269"/>
      <c r="F92" s="270" t="s">
        <v>211</v>
      </c>
      <c r="G92" s="268" t="s">
        <v>839</v>
      </c>
      <c r="H92" s="271">
        <v>44348</v>
      </c>
      <c r="I92" s="271">
        <v>45446</v>
      </c>
      <c r="J92" s="268" t="s">
        <v>840</v>
      </c>
      <c r="K92" s="268" t="s">
        <v>841</v>
      </c>
      <c r="L92" s="268" t="s">
        <v>834</v>
      </c>
      <c r="M92" s="268" t="s">
        <v>806</v>
      </c>
      <c r="N92" s="268"/>
      <c r="O92" s="272"/>
      <c r="P92" s="268">
        <v>3</v>
      </c>
      <c r="Q92" s="272"/>
      <c r="R92" s="268">
        <v>3</v>
      </c>
      <c r="S92" s="272"/>
      <c r="T92" s="268">
        <v>3</v>
      </c>
      <c r="U92" s="272"/>
      <c r="V92" s="268">
        <v>1</v>
      </c>
      <c r="W92" s="268"/>
      <c r="X92" s="268">
        <v>10</v>
      </c>
      <c r="Y92" s="274"/>
      <c r="Z92" s="268"/>
      <c r="AA92" s="275" t="str">
        <f t="shared" si="16"/>
        <v xml:space="preserve"> </v>
      </c>
      <c r="AB92" s="268"/>
      <c r="AC92" s="275" t="str">
        <f t="shared" si="17"/>
        <v xml:space="preserve"> </v>
      </c>
      <c r="AD92" s="268"/>
      <c r="AE92" s="268"/>
      <c r="AF92" s="268"/>
      <c r="AG92" s="276"/>
      <c r="AH92" s="268">
        <v>0</v>
      </c>
      <c r="AI92" s="275">
        <f t="shared" si="19"/>
        <v>0</v>
      </c>
      <c r="AJ92" s="277" t="s">
        <v>842</v>
      </c>
      <c r="AK92" s="277" t="s">
        <v>843</v>
      </c>
      <c r="AL92" s="290">
        <v>0</v>
      </c>
      <c r="AM92" s="291">
        <v>0</v>
      </c>
      <c r="AN92" s="290">
        <v>0</v>
      </c>
      <c r="AO92" s="76">
        <f t="shared" si="21"/>
        <v>0</v>
      </c>
      <c r="AP92" s="293" t="s">
        <v>1928</v>
      </c>
      <c r="AQ92" s="292" t="s">
        <v>1929</v>
      </c>
      <c r="AR92" s="281">
        <v>0</v>
      </c>
      <c r="AS92" s="282">
        <v>0</v>
      </c>
      <c r="AT92" s="283">
        <v>0</v>
      </c>
      <c r="AU92" s="282">
        <v>0</v>
      </c>
      <c r="AV92" s="283" t="s">
        <v>2255</v>
      </c>
      <c r="AW92" s="283" t="s">
        <v>2256</v>
      </c>
      <c r="AX92" s="281">
        <v>0</v>
      </c>
      <c r="AY92" s="282">
        <v>0</v>
      </c>
      <c r="AZ92" s="283">
        <v>0</v>
      </c>
      <c r="BA92" s="282">
        <f t="shared" ref="BA92:BA94" si="24">IF(P92=0," ",AZ92/P92)</f>
        <v>0</v>
      </c>
      <c r="BB92" s="283" t="s">
        <v>2257</v>
      </c>
      <c r="BC92" s="283" t="s">
        <v>2258</v>
      </c>
      <c r="BD92" s="283"/>
      <c r="BE92" s="284" t="s">
        <v>809</v>
      </c>
      <c r="BF92" s="268"/>
      <c r="BG92" s="268" t="s">
        <v>810</v>
      </c>
      <c r="BH92" s="270" t="s">
        <v>811</v>
      </c>
      <c r="BI92" s="270" t="s">
        <v>812</v>
      </c>
      <c r="BJ92" s="268" t="s">
        <v>844</v>
      </c>
      <c r="BK92" s="294" t="s">
        <v>845</v>
      </c>
      <c r="BL92" s="270" t="s">
        <v>846</v>
      </c>
      <c r="BM92" t="s">
        <v>847</v>
      </c>
    </row>
    <row r="93" spans="1:65" s="30" customFormat="1" ht="409.5">
      <c r="A93" s="268" t="s">
        <v>848</v>
      </c>
      <c r="B93" s="167" t="s">
        <v>427</v>
      </c>
      <c r="C93" s="268"/>
      <c r="D93" s="268" t="s">
        <v>849</v>
      </c>
      <c r="E93" s="269"/>
      <c r="F93" s="270" t="s">
        <v>211</v>
      </c>
      <c r="G93" s="268" t="s">
        <v>831</v>
      </c>
      <c r="H93" s="271">
        <v>44256</v>
      </c>
      <c r="I93" s="271">
        <v>45446</v>
      </c>
      <c r="J93" s="268" t="s">
        <v>850</v>
      </c>
      <c r="K93" s="269" t="s">
        <v>833</v>
      </c>
      <c r="L93" s="268" t="s">
        <v>851</v>
      </c>
      <c r="M93" s="268" t="s">
        <v>64</v>
      </c>
      <c r="N93" s="268"/>
      <c r="O93" s="272"/>
      <c r="P93" s="273">
        <v>0.25</v>
      </c>
      <c r="Q93" s="272"/>
      <c r="R93" s="273">
        <v>0.25</v>
      </c>
      <c r="S93" s="272"/>
      <c r="T93" s="273">
        <v>0.25</v>
      </c>
      <c r="U93" s="272"/>
      <c r="V93" s="273">
        <v>0.25</v>
      </c>
      <c r="W93" s="268"/>
      <c r="X93" s="273">
        <v>1</v>
      </c>
      <c r="Y93" s="272"/>
      <c r="Z93" s="268"/>
      <c r="AA93" s="275" t="str">
        <f t="shared" si="16"/>
        <v xml:space="preserve"> </v>
      </c>
      <c r="AB93" s="268"/>
      <c r="AC93" s="275" t="str">
        <f t="shared" si="17"/>
        <v xml:space="preserve"> </v>
      </c>
      <c r="AD93" s="268"/>
      <c r="AE93" s="268"/>
      <c r="AF93" s="268"/>
      <c r="AG93" s="276" t="str">
        <f>IF(Q93=0," ",AF93/Q93)</f>
        <v xml:space="preserve"> </v>
      </c>
      <c r="AH93" s="273">
        <v>0</v>
      </c>
      <c r="AI93" s="275">
        <f t="shared" si="19"/>
        <v>0</v>
      </c>
      <c r="AJ93" s="277" t="s">
        <v>852</v>
      </c>
      <c r="AK93" s="268" t="s">
        <v>853</v>
      </c>
      <c r="AL93" s="290">
        <v>0</v>
      </c>
      <c r="AM93" s="291">
        <v>0</v>
      </c>
      <c r="AN93" s="58">
        <v>0.01</v>
      </c>
      <c r="AO93" s="76">
        <f t="shared" si="21"/>
        <v>0.04</v>
      </c>
      <c r="AP93" s="293" t="s">
        <v>1930</v>
      </c>
      <c r="AQ93" s="292" t="s">
        <v>1931</v>
      </c>
      <c r="AR93" s="281">
        <v>0</v>
      </c>
      <c r="AS93" s="282">
        <v>0</v>
      </c>
      <c r="AT93" s="283">
        <v>0</v>
      </c>
      <c r="AU93" s="282">
        <v>0</v>
      </c>
      <c r="AV93" s="283"/>
      <c r="AW93" s="283"/>
      <c r="AX93" s="281">
        <v>0</v>
      </c>
      <c r="AY93" s="282">
        <v>0</v>
      </c>
      <c r="AZ93" s="283">
        <v>0</v>
      </c>
      <c r="BA93" s="282">
        <f t="shared" si="24"/>
        <v>0</v>
      </c>
      <c r="BB93" s="283" t="s">
        <v>2259</v>
      </c>
      <c r="BC93" s="283"/>
      <c r="BD93" s="283"/>
      <c r="BE93" s="284" t="s">
        <v>809</v>
      </c>
      <c r="BF93" s="268" t="s">
        <v>854</v>
      </c>
      <c r="BG93" s="268" t="s">
        <v>810</v>
      </c>
      <c r="BH93" s="270" t="s">
        <v>811</v>
      </c>
      <c r="BI93" s="270" t="s">
        <v>812</v>
      </c>
      <c r="BJ93" s="268" t="s">
        <v>855</v>
      </c>
      <c r="BK93" s="294" t="s">
        <v>856</v>
      </c>
      <c r="BL93" s="270" t="s">
        <v>857</v>
      </c>
      <c r="BM93" t="s">
        <v>858</v>
      </c>
    </row>
    <row r="94" spans="1:65" s="30" customFormat="1" ht="409.5">
      <c r="A94" s="268" t="s">
        <v>859</v>
      </c>
      <c r="B94" s="268" t="s">
        <v>408</v>
      </c>
      <c r="C94" s="268"/>
      <c r="D94" s="268" t="s">
        <v>860</v>
      </c>
      <c r="E94" s="269"/>
      <c r="F94" s="270" t="s">
        <v>211</v>
      </c>
      <c r="G94" s="268" t="s">
        <v>819</v>
      </c>
      <c r="H94" s="271">
        <v>44256</v>
      </c>
      <c r="I94" s="271">
        <v>45657</v>
      </c>
      <c r="J94" s="268" t="s">
        <v>861</v>
      </c>
      <c r="K94" s="269" t="s">
        <v>862</v>
      </c>
      <c r="L94" s="268" t="s">
        <v>863</v>
      </c>
      <c r="M94" s="268" t="s">
        <v>64</v>
      </c>
      <c r="N94" s="268"/>
      <c r="O94" s="272"/>
      <c r="P94" s="273">
        <v>1</v>
      </c>
      <c r="Q94" s="272"/>
      <c r="R94" s="273">
        <v>1</v>
      </c>
      <c r="S94" s="272"/>
      <c r="T94" s="273">
        <v>1</v>
      </c>
      <c r="U94" s="272"/>
      <c r="V94" s="273">
        <v>1</v>
      </c>
      <c r="W94" s="295"/>
      <c r="X94" s="273">
        <v>1</v>
      </c>
      <c r="Y94" s="272">
        <v>960000000</v>
      </c>
      <c r="Z94" s="268"/>
      <c r="AA94" s="275" t="str">
        <f t="shared" si="16"/>
        <v xml:space="preserve"> </v>
      </c>
      <c r="AB94" s="268"/>
      <c r="AC94" s="275" t="str">
        <f t="shared" si="17"/>
        <v xml:space="preserve"> </v>
      </c>
      <c r="AD94" s="268"/>
      <c r="AE94" s="268"/>
      <c r="AF94" s="268"/>
      <c r="AG94" s="276" t="str">
        <f>IF(Q94=0," ",AF94/Q94)</f>
        <v xml:space="preserve"> </v>
      </c>
      <c r="AH94" s="273">
        <v>0</v>
      </c>
      <c r="AI94" s="275">
        <f t="shared" si="19"/>
        <v>0</v>
      </c>
      <c r="AJ94" s="268" t="s">
        <v>864</v>
      </c>
      <c r="AK94" s="268"/>
      <c r="AL94" s="290">
        <v>0</v>
      </c>
      <c r="AM94" s="291">
        <v>0</v>
      </c>
      <c r="AN94" s="58">
        <v>0.05</v>
      </c>
      <c r="AO94" s="76">
        <f t="shared" si="21"/>
        <v>0.05</v>
      </c>
      <c r="AP94" s="293" t="s">
        <v>1932</v>
      </c>
      <c r="AQ94" s="292" t="s">
        <v>1933</v>
      </c>
      <c r="AR94" s="281">
        <v>0</v>
      </c>
      <c r="AS94" s="282">
        <v>0</v>
      </c>
      <c r="AT94" s="283">
        <v>0</v>
      </c>
      <c r="AU94" s="282">
        <v>0</v>
      </c>
      <c r="AV94" s="283" t="s">
        <v>2260</v>
      </c>
      <c r="AW94" s="283" t="s">
        <v>2252</v>
      </c>
      <c r="AX94" s="281">
        <v>0</v>
      </c>
      <c r="AY94" s="282">
        <v>0</v>
      </c>
      <c r="AZ94" s="283">
        <v>0</v>
      </c>
      <c r="BA94" s="282">
        <f t="shared" si="24"/>
        <v>0</v>
      </c>
      <c r="BB94" s="283" t="s">
        <v>2261</v>
      </c>
      <c r="BC94" s="283"/>
      <c r="BD94" s="283"/>
      <c r="BE94" s="284" t="s">
        <v>809</v>
      </c>
      <c r="BF94" s="284" t="s">
        <v>824</v>
      </c>
      <c r="BG94" s="268" t="s">
        <v>810</v>
      </c>
      <c r="BH94" s="270" t="s">
        <v>811</v>
      </c>
      <c r="BI94" s="270" t="s">
        <v>812</v>
      </c>
      <c r="BJ94" s="268" t="s">
        <v>825</v>
      </c>
      <c r="BK94" s="294" t="s">
        <v>826</v>
      </c>
      <c r="BL94" s="270" t="s">
        <v>827</v>
      </c>
      <c r="BM94" t="s">
        <v>828</v>
      </c>
    </row>
    <row r="95" spans="1:65" s="30" customFormat="1" ht="409.5">
      <c r="A95" s="268" t="s">
        <v>865</v>
      </c>
      <c r="B95" s="268" t="s">
        <v>408</v>
      </c>
      <c r="C95" s="268"/>
      <c r="D95" s="268" t="s">
        <v>866</v>
      </c>
      <c r="E95" s="269"/>
      <c r="F95" s="270" t="s">
        <v>211</v>
      </c>
      <c r="G95" s="268" t="s">
        <v>819</v>
      </c>
      <c r="H95" s="271">
        <v>44256</v>
      </c>
      <c r="I95" s="271">
        <v>45657</v>
      </c>
      <c r="J95" s="296" t="s">
        <v>867</v>
      </c>
      <c r="K95" s="268" t="s">
        <v>868</v>
      </c>
      <c r="L95" s="268" t="s">
        <v>834</v>
      </c>
      <c r="M95" s="268" t="s">
        <v>806</v>
      </c>
      <c r="N95" s="268"/>
      <c r="O95" s="272"/>
      <c r="P95" s="268">
        <v>0</v>
      </c>
      <c r="Q95" s="272">
        <v>0</v>
      </c>
      <c r="R95" s="268"/>
      <c r="S95" s="272"/>
      <c r="T95" s="268"/>
      <c r="U95" s="272"/>
      <c r="V95" s="268">
        <v>1</v>
      </c>
      <c r="W95" s="268"/>
      <c r="X95" s="268"/>
      <c r="Y95" s="274"/>
      <c r="Z95" s="268"/>
      <c r="AA95" s="275" t="str">
        <f t="shared" si="16"/>
        <v xml:space="preserve"> </v>
      </c>
      <c r="AB95" s="268"/>
      <c r="AC95" s="275" t="str">
        <f t="shared" si="17"/>
        <v xml:space="preserve"> </v>
      </c>
      <c r="AD95" s="268"/>
      <c r="AE95" s="268"/>
      <c r="AF95" s="268"/>
      <c r="AG95" s="276" t="str">
        <f>IF(Q95=0," ",AF95/Q95)</f>
        <v xml:space="preserve"> </v>
      </c>
      <c r="AH95" s="268"/>
      <c r="AI95" s="275" t="str">
        <f t="shared" si="19"/>
        <v xml:space="preserve"> </v>
      </c>
      <c r="AJ95" s="268" t="s">
        <v>869</v>
      </c>
      <c r="AK95" s="268"/>
      <c r="AL95" s="290">
        <v>0</v>
      </c>
      <c r="AM95" s="291">
        <v>0</v>
      </c>
      <c r="AN95" s="293">
        <v>0</v>
      </c>
      <c r="AO95" s="76">
        <v>0</v>
      </c>
      <c r="AP95" s="293" t="s">
        <v>1932</v>
      </c>
      <c r="AQ95" s="292" t="s">
        <v>1933</v>
      </c>
      <c r="AR95" s="281">
        <v>0</v>
      </c>
      <c r="AS95" s="282">
        <v>0</v>
      </c>
      <c r="AT95" s="283">
        <v>0</v>
      </c>
      <c r="AU95" s="282">
        <v>0</v>
      </c>
      <c r="AV95" s="283" t="s">
        <v>2262</v>
      </c>
      <c r="AW95" s="283"/>
      <c r="AX95" s="281">
        <v>0</v>
      </c>
      <c r="AY95" s="282">
        <v>0</v>
      </c>
      <c r="AZ95" s="283">
        <v>0</v>
      </c>
      <c r="BA95" s="282">
        <v>0</v>
      </c>
      <c r="BB95" s="283" t="s">
        <v>2263</v>
      </c>
      <c r="BC95" s="283"/>
      <c r="BD95" s="283"/>
      <c r="BE95" s="284" t="s">
        <v>809</v>
      </c>
      <c r="BF95" s="284" t="s">
        <v>870</v>
      </c>
      <c r="BG95" s="268" t="s">
        <v>810</v>
      </c>
      <c r="BH95" s="270" t="s">
        <v>811</v>
      </c>
      <c r="BI95" s="270" t="s">
        <v>812</v>
      </c>
      <c r="BJ95" s="268" t="s">
        <v>871</v>
      </c>
      <c r="BK95" s="294" t="s">
        <v>814</v>
      </c>
      <c r="BL95" s="270" t="s">
        <v>815</v>
      </c>
      <c r="BM95" t="s">
        <v>816</v>
      </c>
    </row>
    <row r="96" spans="1:65" s="30" customFormat="1" ht="409.5">
      <c r="A96" s="268" t="s">
        <v>872</v>
      </c>
      <c r="B96" s="268" t="s">
        <v>408</v>
      </c>
      <c r="C96" s="268"/>
      <c r="D96" s="268" t="s">
        <v>873</v>
      </c>
      <c r="E96" s="269"/>
      <c r="F96" s="270" t="s">
        <v>211</v>
      </c>
      <c r="G96" s="268" t="s">
        <v>839</v>
      </c>
      <c r="H96" s="271">
        <v>44256</v>
      </c>
      <c r="I96" s="271">
        <v>45657</v>
      </c>
      <c r="J96" s="268" t="s">
        <v>874</v>
      </c>
      <c r="K96" s="268" t="s">
        <v>868</v>
      </c>
      <c r="L96" s="268" t="s">
        <v>834</v>
      </c>
      <c r="M96" s="268" t="s">
        <v>806</v>
      </c>
      <c r="N96" s="268"/>
      <c r="O96" s="272"/>
      <c r="P96" s="268">
        <v>0</v>
      </c>
      <c r="Q96" s="272">
        <v>0</v>
      </c>
      <c r="R96" s="268"/>
      <c r="S96" s="272"/>
      <c r="T96" s="268"/>
      <c r="U96" s="272"/>
      <c r="V96" s="268">
        <v>1</v>
      </c>
      <c r="W96" s="268"/>
      <c r="X96" s="268"/>
      <c r="Y96" s="274"/>
      <c r="Z96" s="268"/>
      <c r="AA96" s="275" t="str">
        <f t="shared" si="16"/>
        <v xml:space="preserve"> </v>
      </c>
      <c r="AB96" s="268"/>
      <c r="AC96" s="275" t="str">
        <f t="shared" si="17"/>
        <v xml:space="preserve"> </v>
      </c>
      <c r="AD96" s="268"/>
      <c r="AE96" s="268"/>
      <c r="AF96" s="268"/>
      <c r="AG96" s="276" t="str">
        <f>IF(Q96=0," ",AF96/Q96)</f>
        <v xml:space="preserve"> </v>
      </c>
      <c r="AH96" s="268"/>
      <c r="AI96" s="275" t="str">
        <f t="shared" si="19"/>
        <v xml:space="preserve"> </v>
      </c>
      <c r="AJ96" s="277" t="s">
        <v>875</v>
      </c>
      <c r="AK96" s="277" t="s">
        <v>876</v>
      </c>
      <c r="AL96" s="290">
        <v>0</v>
      </c>
      <c r="AM96" s="291">
        <v>0</v>
      </c>
      <c r="AN96" s="290">
        <v>0</v>
      </c>
      <c r="AO96" s="100">
        <v>0</v>
      </c>
      <c r="AP96" s="293" t="s">
        <v>1932</v>
      </c>
      <c r="AQ96" s="292" t="s">
        <v>1933</v>
      </c>
      <c r="AR96" s="281">
        <v>0</v>
      </c>
      <c r="AS96" s="282">
        <v>0</v>
      </c>
      <c r="AT96" s="283">
        <v>0</v>
      </c>
      <c r="AU96" s="282">
        <v>0</v>
      </c>
      <c r="AV96" s="283" t="s">
        <v>2264</v>
      </c>
      <c r="AW96" s="283"/>
      <c r="AX96" s="281">
        <v>0</v>
      </c>
      <c r="AY96" s="282">
        <v>0</v>
      </c>
      <c r="AZ96" s="283">
        <v>0</v>
      </c>
      <c r="BA96" s="282">
        <v>0</v>
      </c>
      <c r="BB96" s="283" t="s">
        <v>2263</v>
      </c>
      <c r="BC96" s="283"/>
      <c r="BD96" s="283"/>
      <c r="BE96" s="284" t="s">
        <v>809</v>
      </c>
      <c r="BF96" s="284" t="s">
        <v>870</v>
      </c>
      <c r="BG96" s="268" t="s">
        <v>810</v>
      </c>
      <c r="BH96" s="270" t="s">
        <v>811</v>
      </c>
      <c r="BI96" s="270" t="s">
        <v>812</v>
      </c>
      <c r="BJ96" s="268" t="s">
        <v>871</v>
      </c>
      <c r="BK96" s="294" t="s">
        <v>814</v>
      </c>
      <c r="BL96" s="270" t="s">
        <v>815</v>
      </c>
      <c r="BM96" t="s">
        <v>816</v>
      </c>
    </row>
    <row r="97" spans="1:65" s="54" customFormat="1" ht="409.5">
      <c r="A97" s="268" t="s">
        <v>877</v>
      </c>
      <c r="B97" s="167" t="s">
        <v>427</v>
      </c>
      <c r="C97" s="268"/>
      <c r="D97" s="268" t="s">
        <v>878</v>
      </c>
      <c r="E97" s="269"/>
      <c r="F97" s="270" t="s">
        <v>211</v>
      </c>
      <c r="G97" s="268" t="s">
        <v>819</v>
      </c>
      <c r="H97" s="271">
        <v>43831</v>
      </c>
      <c r="I97" s="271">
        <v>45657</v>
      </c>
      <c r="J97" s="296" t="s">
        <v>879</v>
      </c>
      <c r="K97" s="268" t="s">
        <v>880</v>
      </c>
      <c r="L97" s="268" t="s">
        <v>851</v>
      </c>
      <c r="M97" s="268" t="s">
        <v>806</v>
      </c>
      <c r="N97" s="268"/>
      <c r="O97" s="272"/>
      <c r="P97" s="268">
        <v>1</v>
      </c>
      <c r="Q97" s="272"/>
      <c r="R97" s="296"/>
      <c r="S97" s="272"/>
      <c r="T97" s="268">
        <v>2</v>
      </c>
      <c r="U97" s="272"/>
      <c r="V97" s="268">
        <v>2</v>
      </c>
      <c r="W97" s="268"/>
      <c r="X97" s="268">
        <v>4</v>
      </c>
      <c r="Y97" s="274"/>
      <c r="Z97" s="268"/>
      <c r="AA97" s="275" t="str">
        <f t="shared" si="16"/>
        <v xml:space="preserve"> </v>
      </c>
      <c r="AB97" s="268"/>
      <c r="AC97" s="275" t="str">
        <f t="shared" si="17"/>
        <v xml:space="preserve"> </v>
      </c>
      <c r="AD97" s="268"/>
      <c r="AE97" s="268"/>
      <c r="AF97" s="268"/>
      <c r="AG97" s="276" t="str">
        <f>IF(Q97=0," ",AF97/Q97)</f>
        <v xml:space="preserve"> </v>
      </c>
      <c r="AH97" s="268"/>
      <c r="AI97" s="275">
        <f t="shared" si="19"/>
        <v>0</v>
      </c>
      <c r="AJ97" s="268" t="s">
        <v>823</v>
      </c>
      <c r="AK97" s="268"/>
      <c r="AL97" s="290">
        <v>0</v>
      </c>
      <c r="AM97" s="291">
        <v>0</v>
      </c>
      <c r="AN97" s="290">
        <v>0</v>
      </c>
      <c r="AO97" s="76">
        <f t="shared" si="21"/>
        <v>0</v>
      </c>
      <c r="AP97" s="293" t="s">
        <v>1934</v>
      </c>
      <c r="AQ97" s="292" t="s">
        <v>1935</v>
      </c>
      <c r="AR97" s="281">
        <v>0</v>
      </c>
      <c r="AS97" s="282">
        <v>0</v>
      </c>
      <c r="AT97" s="283">
        <v>0</v>
      </c>
      <c r="AU97" s="282">
        <f t="shared" ref="AU97:AU100" si="25">IF(P97=0," ",AT97/P97)</f>
        <v>0</v>
      </c>
      <c r="AV97" s="283" t="s">
        <v>2264</v>
      </c>
      <c r="AW97" s="283"/>
      <c r="AX97" s="281">
        <v>0</v>
      </c>
      <c r="AY97" s="282">
        <v>0</v>
      </c>
      <c r="AZ97" s="283">
        <v>0</v>
      </c>
      <c r="BA97" s="282">
        <f t="shared" ref="BA97:BA103" si="26">IF(P97=0," ",AZ97/P97)</f>
        <v>0</v>
      </c>
      <c r="BB97" s="283" t="s">
        <v>2265</v>
      </c>
      <c r="BC97" s="283"/>
      <c r="BD97" s="283"/>
      <c r="BE97" s="284" t="s">
        <v>809</v>
      </c>
      <c r="BF97" s="284" t="s">
        <v>824</v>
      </c>
      <c r="BG97" s="268" t="s">
        <v>810</v>
      </c>
      <c r="BH97" s="270" t="s">
        <v>811</v>
      </c>
      <c r="BI97" s="270" t="s">
        <v>812</v>
      </c>
      <c r="BJ97" s="297" t="s">
        <v>881</v>
      </c>
      <c r="BK97" s="270" t="s">
        <v>882</v>
      </c>
      <c r="BL97" s="270" t="s">
        <v>883</v>
      </c>
      <c r="BM97" t="s">
        <v>884</v>
      </c>
    </row>
    <row r="98" spans="1:65" s="30" customFormat="1" ht="409.5">
      <c r="A98" s="268" t="s">
        <v>885</v>
      </c>
      <c r="B98" s="167" t="s">
        <v>427</v>
      </c>
      <c r="C98" s="268"/>
      <c r="D98" s="268" t="s">
        <v>886</v>
      </c>
      <c r="E98" s="269"/>
      <c r="F98" s="270" t="s">
        <v>211</v>
      </c>
      <c r="G98" s="268" t="s">
        <v>887</v>
      </c>
      <c r="H98" s="271">
        <v>44348</v>
      </c>
      <c r="I98" s="271">
        <v>45291</v>
      </c>
      <c r="J98" s="268" t="s">
        <v>888</v>
      </c>
      <c r="K98" s="268" t="s">
        <v>889</v>
      </c>
      <c r="L98" s="268" t="s">
        <v>890</v>
      </c>
      <c r="M98" s="284" t="s">
        <v>64</v>
      </c>
      <c r="N98" s="268"/>
      <c r="O98" s="272"/>
      <c r="P98" s="273">
        <v>0.5</v>
      </c>
      <c r="Q98" s="274"/>
      <c r="R98" s="273">
        <v>0.5</v>
      </c>
      <c r="S98" s="274"/>
      <c r="T98" s="273"/>
      <c r="U98" s="274"/>
      <c r="V98" s="268"/>
      <c r="W98" s="268"/>
      <c r="X98" s="273">
        <v>1</v>
      </c>
      <c r="Y98" s="274">
        <f>SUBTOTAL(9,U98,S98,Q98)</f>
        <v>0</v>
      </c>
      <c r="Z98" s="268"/>
      <c r="AA98" s="275" t="str">
        <f t="shared" si="16"/>
        <v xml:space="preserve"> </v>
      </c>
      <c r="AB98" s="268"/>
      <c r="AC98" s="275" t="str">
        <f t="shared" si="17"/>
        <v xml:space="preserve"> </v>
      </c>
      <c r="AD98" s="268"/>
      <c r="AE98" s="268"/>
      <c r="AF98" s="268"/>
      <c r="AG98" s="276"/>
      <c r="AH98" s="273">
        <v>0</v>
      </c>
      <c r="AI98" s="275">
        <f t="shared" si="19"/>
        <v>0</v>
      </c>
      <c r="AJ98" s="298" t="s">
        <v>891</v>
      </c>
      <c r="AK98" s="299" t="s">
        <v>892</v>
      </c>
      <c r="AL98" s="290">
        <v>0</v>
      </c>
      <c r="AM98" s="291">
        <v>0</v>
      </c>
      <c r="AN98" s="293">
        <v>0</v>
      </c>
      <c r="AO98" s="76">
        <f t="shared" si="21"/>
        <v>0</v>
      </c>
      <c r="AP98" s="293" t="s">
        <v>1936</v>
      </c>
      <c r="AQ98" s="292" t="s">
        <v>1937</v>
      </c>
      <c r="AR98" s="281">
        <v>0</v>
      </c>
      <c r="AS98" s="282">
        <v>0</v>
      </c>
      <c r="AT98" s="283">
        <v>0</v>
      </c>
      <c r="AU98" s="282">
        <f t="shared" si="25"/>
        <v>0</v>
      </c>
      <c r="AV98" s="283" t="s">
        <v>2264</v>
      </c>
      <c r="AW98" s="283"/>
      <c r="AX98" s="281">
        <v>0</v>
      </c>
      <c r="AY98" s="282">
        <v>0</v>
      </c>
      <c r="AZ98" s="283">
        <v>0</v>
      </c>
      <c r="BA98" s="282">
        <f t="shared" si="26"/>
        <v>0</v>
      </c>
      <c r="BB98" s="283" t="s">
        <v>2266</v>
      </c>
      <c r="BC98" s="283" t="s">
        <v>2267</v>
      </c>
      <c r="BD98" s="283"/>
      <c r="BE98" s="284" t="s">
        <v>809</v>
      </c>
      <c r="BF98" s="284" t="s">
        <v>893</v>
      </c>
      <c r="BG98" s="268" t="s">
        <v>810</v>
      </c>
      <c r="BH98" s="270" t="s">
        <v>811</v>
      </c>
      <c r="BI98" s="270" t="s">
        <v>812</v>
      </c>
      <c r="BJ98" s="268" t="s">
        <v>894</v>
      </c>
      <c r="BK98" s="294" t="s">
        <v>814</v>
      </c>
      <c r="BL98" s="270" t="s">
        <v>815</v>
      </c>
      <c r="BM98" t="s">
        <v>816</v>
      </c>
    </row>
    <row r="99" spans="1:65" s="30" customFormat="1" ht="409.5">
      <c r="A99" s="268" t="s">
        <v>895</v>
      </c>
      <c r="B99" s="215" t="s">
        <v>264</v>
      </c>
      <c r="C99" s="268"/>
      <c r="D99" s="268" t="s">
        <v>896</v>
      </c>
      <c r="E99" s="269"/>
      <c r="F99" s="270" t="s">
        <v>211</v>
      </c>
      <c r="G99" s="268" t="s">
        <v>831</v>
      </c>
      <c r="H99" s="271">
        <v>44348</v>
      </c>
      <c r="I99" s="271">
        <v>45657</v>
      </c>
      <c r="J99" s="296" t="s">
        <v>897</v>
      </c>
      <c r="K99" s="268" t="s">
        <v>898</v>
      </c>
      <c r="L99" s="268" t="s">
        <v>834</v>
      </c>
      <c r="M99" s="268" t="s">
        <v>806</v>
      </c>
      <c r="N99" s="268"/>
      <c r="O99" s="272"/>
      <c r="P99" s="268">
        <v>2</v>
      </c>
      <c r="Q99" s="272"/>
      <c r="R99" s="268">
        <v>2</v>
      </c>
      <c r="S99" s="272"/>
      <c r="T99" s="268">
        <v>2</v>
      </c>
      <c r="U99" s="272"/>
      <c r="V99" s="268">
        <v>2</v>
      </c>
      <c r="W99" s="268"/>
      <c r="X99" s="268">
        <v>8</v>
      </c>
      <c r="Y99" s="274"/>
      <c r="Z99" s="268"/>
      <c r="AA99" s="275" t="str">
        <f t="shared" si="16"/>
        <v xml:space="preserve"> </v>
      </c>
      <c r="AB99" s="268"/>
      <c r="AC99" s="275" t="str">
        <f t="shared" si="17"/>
        <v xml:space="preserve"> </v>
      </c>
      <c r="AD99" s="268"/>
      <c r="AE99" s="268"/>
      <c r="AF99" s="268"/>
      <c r="AG99" s="276"/>
      <c r="AH99" s="268">
        <v>0</v>
      </c>
      <c r="AI99" s="275">
        <f t="shared" si="19"/>
        <v>0</v>
      </c>
      <c r="AJ99" s="268" t="s">
        <v>899</v>
      </c>
      <c r="AK99" s="268"/>
      <c r="AL99" s="290">
        <v>0</v>
      </c>
      <c r="AM99" s="291">
        <v>0</v>
      </c>
      <c r="AN99" s="293">
        <v>0</v>
      </c>
      <c r="AO99" s="76">
        <f t="shared" si="21"/>
        <v>0</v>
      </c>
      <c r="AP99" s="293" t="s">
        <v>1938</v>
      </c>
      <c r="AQ99" s="292" t="s">
        <v>1939</v>
      </c>
      <c r="AR99" s="281">
        <v>0</v>
      </c>
      <c r="AS99" s="282">
        <v>0</v>
      </c>
      <c r="AT99" s="283">
        <v>0</v>
      </c>
      <c r="AU99" s="282">
        <f t="shared" si="25"/>
        <v>0</v>
      </c>
      <c r="AV99" s="283" t="s">
        <v>2268</v>
      </c>
      <c r="AW99" s="283"/>
      <c r="AX99" s="281">
        <v>0</v>
      </c>
      <c r="AY99" s="282">
        <v>0</v>
      </c>
      <c r="AZ99" s="283">
        <v>0</v>
      </c>
      <c r="BA99" s="282">
        <f t="shared" si="26"/>
        <v>0</v>
      </c>
      <c r="BB99" s="283" t="s">
        <v>2269</v>
      </c>
      <c r="BC99" s="283" t="s">
        <v>2270</v>
      </c>
      <c r="BD99" s="283"/>
      <c r="BE99" s="284" t="s">
        <v>809</v>
      </c>
      <c r="BF99" s="284" t="s">
        <v>870</v>
      </c>
      <c r="BG99" s="268" t="s">
        <v>810</v>
      </c>
      <c r="BH99" s="270" t="s">
        <v>811</v>
      </c>
      <c r="BI99" s="270" t="s">
        <v>812</v>
      </c>
      <c r="BJ99" s="268" t="s">
        <v>894</v>
      </c>
      <c r="BK99" s="294" t="s">
        <v>814</v>
      </c>
      <c r="BL99" s="270" t="s">
        <v>815</v>
      </c>
      <c r="BM99" s="285" t="s">
        <v>816</v>
      </c>
    </row>
    <row r="100" spans="1:65" s="30" customFormat="1" ht="409.5">
      <c r="A100" s="268" t="s">
        <v>900</v>
      </c>
      <c r="B100" s="268" t="s">
        <v>57</v>
      </c>
      <c r="C100" s="268"/>
      <c r="D100" s="268" t="s">
        <v>901</v>
      </c>
      <c r="E100" s="269"/>
      <c r="F100" s="270" t="s">
        <v>211</v>
      </c>
      <c r="G100" s="268" t="s">
        <v>839</v>
      </c>
      <c r="H100" s="271">
        <v>44348</v>
      </c>
      <c r="I100" s="271">
        <v>44926</v>
      </c>
      <c r="J100" s="268" t="s">
        <v>902</v>
      </c>
      <c r="K100" s="268" t="s">
        <v>903</v>
      </c>
      <c r="L100" s="268" t="s">
        <v>834</v>
      </c>
      <c r="M100" s="268" t="s">
        <v>64</v>
      </c>
      <c r="N100" s="268"/>
      <c r="O100" s="272"/>
      <c r="P100" s="273">
        <v>1</v>
      </c>
      <c r="Q100" s="272"/>
      <c r="R100" s="273">
        <v>1</v>
      </c>
      <c r="S100" s="272"/>
      <c r="T100" s="273">
        <v>1</v>
      </c>
      <c r="U100" s="272"/>
      <c r="V100" s="268">
        <v>0</v>
      </c>
      <c r="W100" s="268"/>
      <c r="X100" s="273">
        <v>1</v>
      </c>
      <c r="Y100" s="274">
        <f>SUBTOTAL(9,U100,S100,Q100)</f>
        <v>0</v>
      </c>
      <c r="Z100" s="268"/>
      <c r="AA100" s="275" t="str">
        <f t="shared" si="16"/>
        <v xml:space="preserve"> </v>
      </c>
      <c r="AB100" s="268"/>
      <c r="AC100" s="275" t="str">
        <f t="shared" si="17"/>
        <v xml:space="preserve"> </v>
      </c>
      <c r="AD100" s="268"/>
      <c r="AE100" s="268"/>
      <c r="AF100" s="268"/>
      <c r="AG100" s="276" t="str">
        <f t="shared" ref="AG100:AG102" si="27">IF(Q100=0," ",AF100/Q100)</f>
        <v xml:space="preserve"> </v>
      </c>
      <c r="AH100" s="273">
        <v>0</v>
      </c>
      <c r="AI100" s="275">
        <f t="shared" si="19"/>
        <v>0</v>
      </c>
      <c r="AJ100" s="268" t="s">
        <v>904</v>
      </c>
      <c r="AK100" s="268"/>
      <c r="AL100" s="290">
        <v>0</v>
      </c>
      <c r="AM100" s="291">
        <v>0</v>
      </c>
      <c r="AN100" s="293">
        <v>0</v>
      </c>
      <c r="AO100" s="76">
        <f t="shared" si="21"/>
        <v>0</v>
      </c>
      <c r="AP100" s="293" t="s">
        <v>1940</v>
      </c>
      <c r="AQ100" s="292" t="s">
        <v>1941</v>
      </c>
      <c r="AR100" s="281">
        <v>0</v>
      </c>
      <c r="AS100" s="282">
        <v>0</v>
      </c>
      <c r="AT100" s="283">
        <v>0</v>
      </c>
      <c r="AU100" s="282">
        <f t="shared" si="25"/>
        <v>0</v>
      </c>
      <c r="AV100" s="283" t="s">
        <v>2255</v>
      </c>
      <c r="AW100" s="283"/>
      <c r="AX100" s="281">
        <v>0</v>
      </c>
      <c r="AY100" s="282">
        <v>0</v>
      </c>
      <c r="AZ100" s="283">
        <v>0</v>
      </c>
      <c r="BA100" s="282">
        <f t="shared" si="26"/>
        <v>0</v>
      </c>
      <c r="BB100" s="283" t="s">
        <v>2271</v>
      </c>
      <c r="BC100" s="283" t="s">
        <v>2272</v>
      </c>
      <c r="BD100" s="283"/>
      <c r="BE100" s="284" t="s">
        <v>809</v>
      </c>
      <c r="BF100" s="284" t="s">
        <v>893</v>
      </c>
      <c r="BG100" s="268" t="s">
        <v>810</v>
      </c>
      <c r="BH100" s="270" t="s">
        <v>811</v>
      </c>
      <c r="BI100" s="270" t="s">
        <v>812</v>
      </c>
      <c r="BJ100" s="268" t="s">
        <v>894</v>
      </c>
      <c r="BK100" s="294" t="s">
        <v>814</v>
      </c>
      <c r="BL100" s="270" t="s">
        <v>815</v>
      </c>
      <c r="BM100" s="285" t="s">
        <v>816</v>
      </c>
    </row>
    <row r="101" spans="1:65" s="30" customFormat="1" ht="409.5">
      <c r="A101" s="268" t="s">
        <v>905</v>
      </c>
      <c r="B101" s="167" t="s">
        <v>427</v>
      </c>
      <c r="C101" s="268"/>
      <c r="D101" s="268" t="s">
        <v>906</v>
      </c>
      <c r="E101" s="269"/>
      <c r="F101" s="270" t="s">
        <v>211</v>
      </c>
      <c r="G101" s="268" t="s">
        <v>839</v>
      </c>
      <c r="H101" s="271">
        <v>44256</v>
      </c>
      <c r="I101" s="271">
        <v>45473</v>
      </c>
      <c r="J101" s="268" t="s">
        <v>907</v>
      </c>
      <c r="K101" s="268" t="s">
        <v>908</v>
      </c>
      <c r="L101" s="268" t="s">
        <v>909</v>
      </c>
      <c r="M101" s="284" t="s">
        <v>64</v>
      </c>
      <c r="N101" s="268"/>
      <c r="O101" s="272"/>
      <c r="P101" s="268">
        <v>2</v>
      </c>
      <c r="Q101" s="272">
        <v>108900000</v>
      </c>
      <c r="R101" s="268">
        <v>2</v>
      </c>
      <c r="S101" s="272">
        <v>108900000</v>
      </c>
      <c r="T101" s="268">
        <v>0</v>
      </c>
      <c r="U101" s="272"/>
      <c r="V101" s="268"/>
      <c r="W101" s="268"/>
      <c r="X101" s="268">
        <v>15</v>
      </c>
      <c r="Y101" s="274">
        <f>SUBTOTAL(9,S101,Q101)</f>
        <v>217800000</v>
      </c>
      <c r="Z101" s="268"/>
      <c r="AA101" s="275" t="str">
        <f t="shared" si="16"/>
        <v xml:space="preserve"> </v>
      </c>
      <c r="AB101" s="268"/>
      <c r="AC101" s="275" t="str">
        <f t="shared" si="17"/>
        <v xml:space="preserve"> </v>
      </c>
      <c r="AD101" s="268"/>
      <c r="AE101" s="268"/>
      <c r="AF101" s="268"/>
      <c r="AG101" s="276">
        <f t="shared" si="27"/>
        <v>0</v>
      </c>
      <c r="AH101" s="268">
        <v>0</v>
      </c>
      <c r="AI101" s="275">
        <f t="shared" si="19"/>
        <v>0</v>
      </c>
      <c r="AJ101" s="277" t="s">
        <v>910</v>
      </c>
      <c r="AK101" s="277" t="s">
        <v>911</v>
      </c>
      <c r="AL101" s="300">
        <f>25907200+19478798</f>
        <v>45385998</v>
      </c>
      <c r="AM101" s="100">
        <f t="shared" ref="AM101" si="28">+AL101/Q101</f>
        <v>0.41676765840220387</v>
      </c>
      <c r="AN101" s="293">
        <v>0.98</v>
      </c>
      <c r="AO101" s="76">
        <f t="shared" si="21"/>
        <v>0.49</v>
      </c>
      <c r="AP101" s="293" t="s">
        <v>1942</v>
      </c>
      <c r="AQ101" s="292" t="s">
        <v>1943</v>
      </c>
      <c r="AR101" s="281">
        <f>+AL101+29978755</f>
        <v>75364753</v>
      </c>
      <c r="AS101" s="282">
        <f>IF(Q101=0," ",AR101/Q101)</f>
        <v>0.69205466483011935</v>
      </c>
      <c r="AT101" s="283">
        <v>2</v>
      </c>
      <c r="AU101" s="282">
        <f>AO101</f>
        <v>0.49</v>
      </c>
      <c r="AV101" s="283" t="s">
        <v>2273</v>
      </c>
      <c r="AW101" s="283"/>
      <c r="AX101" s="281">
        <f>+AR101+29787775</f>
        <v>105152528</v>
      </c>
      <c r="AY101" s="282">
        <f>IF(Q101=0," ",AX101/Q101)</f>
        <v>0.96558795224977045</v>
      </c>
      <c r="AZ101" s="283">
        <v>2</v>
      </c>
      <c r="BA101" s="282">
        <f t="shared" si="26"/>
        <v>1</v>
      </c>
      <c r="BB101" s="283" t="s">
        <v>2274</v>
      </c>
      <c r="BC101" s="283" t="s">
        <v>2275</v>
      </c>
      <c r="BD101" s="283"/>
      <c r="BE101" s="284" t="s">
        <v>809</v>
      </c>
      <c r="BF101" s="284" t="s">
        <v>870</v>
      </c>
      <c r="BG101" s="268" t="s">
        <v>810</v>
      </c>
      <c r="BH101" s="270" t="s">
        <v>811</v>
      </c>
      <c r="BI101" s="270" t="s">
        <v>812</v>
      </c>
      <c r="BJ101" s="268" t="s">
        <v>894</v>
      </c>
      <c r="BK101" s="294" t="s">
        <v>814</v>
      </c>
      <c r="BL101" s="270" t="s">
        <v>815</v>
      </c>
      <c r="BM101" s="285" t="s">
        <v>816</v>
      </c>
    </row>
    <row r="102" spans="1:65" s="30" customFormat="1" ht="395.25">
      <c r="A102" s="268" t="s">
        <v>912</v>
      </c>
      <c r="B102" s="268" t="s">
        <v>57</v>
      </c>
      <c r="C102" s="268"/>
      <c r="D102" s="268" t="s">
        <v>913</v>
      </c>
      <c r="E102" s="269"/>
      <c r="F102" s="270" t="s">
        <v>211</v>
      </c>
      <c r="G102" s="268" t="s">
        <v>914</v>
      </c>
      <c r="H102" s="271">
        <v>44256</v>
      </c>
      <c r="I102" s="271">
        <v>45473</v>
      </c>
      <c r="J102" s="268" t="s">
        <v>915</v>
      </c>
      <c r="K102" s="268" t="s">
        <v>916</v>
      </c>
      <c r="L102" s="268" t="s">
        <v>917</v>
      </c>
      <c r="M102" s="284" t="s">
        <v>64</v>
      </c>
      <c r="N102" s="268"/>
      <c r="O102" s="272"/>
      <c r="P102" s="268">
        <v>5</v>
      </c>
      <c r="Q102" s="272"/>
      <c r="R102" s="268">
        <v>5</v>
      </c>
      <c r="S102" s="272"/>
      <c r="T102" s="268">
        <v>5</v>
      </c>
      <c r="U102" s="272"/>
      <c r="V102" s="268">
        <v>5</v>
      </c>
      <c r="W102" s="268"/>
      <c r="X102" s="268">
        <v>20</v>
      </c>
      <c r="Y102" s="274"/>
      <c r="Z102" s="268"/>
      <c r="AA102" s="275" t="str">
        <f t="shared" si="16"/>
        <v xml:space="preserve"> </v>
      </c>
      <c r="AB102" s="268"/>
      <c r="AC102" s="275" t="str">
        <f t="shared" si="17"/>
        <v xml:space="preserve"> </v>
      </c>
      <c r="AD102" s="268"/>
      <c r="AE102" s="268"/>
      <c r="AF102" s="268"/>
      <c r="AG102" s="276" t="str">
        <f t="shared" si="27"/>
        <v xml:space="preserve"> </v>
      </c>
      <c r="AH102" s="268">
        <v>0</v>
      </c>
      <c r="AI102" s="275">
        <f t="shared" si="19"/>
        <v>0</v>
      </c>
      <c r="AJ102" s="268" t="s">
        <v>918</v>
      </c>
      <c r="AK102" s="268"/>
      <c r="AL102" s="290">
        <v>0</v>
      </c>
      <c r="AM102" s="291">
        <v>0</v>
      </c>
      <c r="AN102" s="293">
        <v>0</v>
      </c>
      <c r="AO102" s="76">
        <f t="shared" si="21"/>
        <v>0</v>
      </c>
      <c r="AP102" s="293" t="s">
        <v>1944</v>
      </c>
      <c r="AQ102" s="292" t="s">
        <v>1945</v>
      </c>
      <c r="AR102" s="281">
        <v>0</v>
      </c>
      <c r="AS102" s="282">
        <v>0</v>
      </c>
      <c r="AT102" s="283">
        <v>0</v>
      </c>
      <c r="AU102" s="282">
        <f>IF(P102=0," ",AT102/P102)</f>
        <v>0</v>
      </c>
      <c r="AV102" s="283" t="s">
        <v>2276</v>
      </c>
      <c r="AW102" s="283" t="s">
        <v>2277</v>
      </c>
      <c r="AX102" s="281">
        <v>0</v>
      </c>
      <c r="AY102" s="282">
        <v>0</v>
      </c>
      <c r="AZ102" s="283">
        <v>0</v>
      </c>
      <c r="BA102" s="282">
        <f t="shared" si="26"/>
        <v>0</v>
      </c>
      <c r="BB102" s="283" t="s">
        <v>2278</v>
      </c>
      <c r="BC102" s="283" t="s">
        <v>2279</v>
      </c>
      <c r="BD102" s="283"/>
      <c r="BE102" s="284" t="s">
        <v>919</v>
      </c>
      <c r="BF102" s="301" t="s">
        <v>920</v>
      </c>
      <c r="BG102" s="270" t="s">
        <v>921</v>
      </c>
      <c r="BH102" s="270" t="s">
        <v>811</v>
      </c>
      <c r="BI102" s="270" t="s">
        <v>812</v>
      </c>
      <c r="BJ102" s="297" t="s">
        <v>922</v>
      </c>
      <c r="BK102" s="270" t="s">
        <v>923</v>
      </c>
      <c r="BL102" s="270" t="s">
        <v>924</v>
      </c>
      <c r="BM102" t="s">
        <v>925</v>
      </c>
    </row>
    <row r="103" spans="1:65" s="14" customFormat="1" ht="409.5">
      <c r="A103" s="215" t="s">
        <v>926</v>
      </c>
      <c r="B103" s="215" t="s">
        <v>927</v>
      </c>
      <c r="C103" s="215"/>
      <c r="D103" s="215" t="s">
        <v>928</v>
      </c>
      <c r="E103" s="215"/>
      <c r="F103" s="217" t="s">
        <v>211</v>
      </c>
      <c r="G103" s="302" t="s">
        <v>929</v>
      </c>
      <c r="H103" s="302" t="s">
        <v>930</v>
      </c>
      <c r="I103" s="302" t="s">
        <v>931</v>
      </c>
      <c r="J103" s="215" t="s">
        <v>932</v>
      </c>
      <c r="K103" s="215">
        <v>50</v>
      </c>
      <c r="L103" s="215" t="s">
        <v>124</v>
      </c>
      <c r="M103" s="215" t="s">
        <v>64</v>
      </c>
      <c r="N103" s="215">
        <v>0</v>
      </c>
      <c r="O103" s="303" t="s">
        <v>933</v>
      </c>
      <c r="P103" s="215">
        <v>5</v>
      </c>
      <c r="Q103" s="303">
        <v>25000000</v>
      </c>
      <c r="R103" s="215">
        <v>10</v>
      </c>
      <c r="S103" s="303">
        <v>50000000</v>
      </c>
      <c r="T103" s="215">
        <v>25</v>
      </c>
      <c r="U103" s="303">
        <v>125000000</v>
      </c>
      <c r="V103" s="215">
        <v>10</v>
      </c>
      <c r="W103" s="215" t="s">
        <v>934</v>
      </c>
      <c r="X103" s="215">
        <v>50</v>
      </c>
      <c r="Y103" s="304">
        <v>250000000</v>
      </c>
      <c r="Z103" s="219"/>
      <c r="AA103" s="256"/>
      <c r="AB103" s="215"/>
      <c r="AC103" s="256" t="str">
        <f>IF(N103=0," ",AB103/N103)</f>
        <v xml:space="preserve"> </v>
      </c>
      <c r="AD103" s="256"/>
      <c r="AE103" s="215"/>
      <c r="AF103" s="215">
        <v>0</v>
      </c>
      <c r="AG103" s="257">
        <v>0</v>
      </c>
      <c r="AH103" s="305">
        <v>0</v>
      </c>
      <c r="AI103" s="256">
        <f t="shared" ref="AI103:AI110" si="29">IF(P103=0," ",AH103/P103)</f>
        <v>0</v>
      </c>
      <c r="AJ103" s="215" t="s">
        <v>935</v>
      </c>
      <c r="AK103" s="215"/>
      <c r="AL103" s="66">
        <v>0</v>
      </c>
      <c r="AM103" s="76">
        <f t="shared" ref="AM103:AM109" si="30">IF(Q103=0," ",AL103/Q103)</f>
        <v>0</v>
      </c>
      <c r="AN103" s="66" t="s">
        <v>1946</v>
      </c>
      <c r="AO103" s="76">
        <v>0</v>
      </c>
      <c r="AP103" s="66" t="s">
        <v>1947</v>
      </c>
      <c r="AQ103" s="77" t="s">
        <v>1948</v>
      </c>
      <c r="AR103" s="281">
        <v>0</v>
      </c>
      <c r="AS103" s="282">
        <v>0</v>
      </c>
      <c r="AT103" s="283">
        <v>0</v>
      </c>
      <c r="AU103" s="282">
        <v>0</v>
      </c>
      <c r="AV103" s="283" t="s">
        <v>2280</v>
      </c>
      <c r="AW103" s="283" t="s">
        <v>2281</v>
      </c>
      <c r="AX103" s="281">
        <v>20000000</v>
      </c>
      <c r="AY103" s="282">
        <f t="shared" ref="AY103:AY109" si="31">IF(Q103=0," ",AX103/Q103)</f>
        <v>0.8</v>
      </c>
      <c r="AZ103" s="283">
        <v>4</v>
      </c>
      <c r="BA103" s="282">
        <f t="shared" si="26"/>
        <v>0.8</v>
      </c>
      <c r="BB103" s="283" t="s">
        <v>2282</v>
      </c>
      <c r="BC103" s="283" t="s">
        <v>2283</v>
      </c>
      <c r="BD103" s="283" t="s">
        <v>2284</v>
      </c>
      <c r="BE103" s="215" t="s">
        <v>809</v>
      </c>
      <c r="BF103" s="215" t="s">
        <v>936</v>
      </c>
      <c r="BG103" s="215" t="s">
        <v>937</v>
      </c>
      <c r="BH103" s="217" t="s">
        <v>811</v>
      </c>
      <c r="BI103" s="258" t="s">
        <v>938</v>
      </c>
      <c r="BJ103" s="215" t="s">
        <v>939</v>
      </c>
      <c r="BK103" s="215" t="s">
        <v>940</v>
      </c>
      <c r="BL103" s="215">
        <v>3132877964</v>
      </c>
      <c r="BM103" t="s">
        <v>941</v>
      </c>
    </row>
    <row r="104" spans="1:65" s="14" customFormat="1" ht="409.5">
      <c r="A104" s="215" t="s">
        <v>942</v>
      </c>
      <c r="B104" s="215" t="s">
        <v>927</v>
      </c>
      <c r="C104" s="215"/>
      <c r="D104" s="215" t="s">
        <v>943</v>
      </c>
      <c r="E104" s="215"/>
      <c r="F104" s="217" t="s">
        <v>211</v>
      </c>
      <c r="G104" s="302" t="s">
        <v>929</v>
      </c>
      <c r="H104" s="302" t="s">
        <v>944</v>
      </c>
      <c r="I104" s="302" t="s">
        <v>931</v>
      </c>
      <c r="J104" s="215" t="s">
        <v>945</v>
      </c>
      <c r="K104" s="215">
        <v>1</v>
      </c>
      <c r="L104" s="215" t="s">
        <v>124</v>
      </c>
      <c r="M104" s="215" t="s">
        <v>64</v>
      </c>
      <c r="N104" s="226">
        <v>0</v>
      </c>
      <c r="O104" s="303">
        <v>0</v>
      </c>
      <c r="P104" s="226">
        <v>0.25</v>
      </c>
      <c r="Q104" s="303">
        <v>28106796</v>
      </c>
      <c r="R104" s="226">
        <v>0.25</v>
      </c>
      <c r="S104" s="303">
        <v>28106796</v>
      </c>
      <c r="T104" s="226">
        <v>0.25</v>
      </c>
      <c r="U104" s="303">
        <v>28106796</v>
      </c>
      <c r="V104" s="226">
        <v>0.25</v>
      </c>
      <c r="W104" s="306">
        <v>28106796</v>
      </c>
      <c r="X104" s="226">
        <v>1</v>
      </c>
      <c r="Y104" s="304">
        <f>O104+Q104+S104+U104+W104</f>
        <v>112427184</v>
      </c>
      <c r="Z104" s="219"/>
      <c r="AA104" s="256" t="str">
        <f t="shared" ref="AA104:AA110" si="32">IF(O104=0," ",Z104/O104)</f>
        <v xml:space="preserve"> </v>
      </c>
      <c r="AB104" s="215"/>
      <c r="AC104" s="256" t="str">
        <f>IF(N104=0," ",AB104/N104)</f>
        <v xml:space="preserve"> </v>
      </c>
      <c r="AD104" s="256"/>
      <c r="AE104" s="215"/>
      <c r="AF104" s="226">
        <v>0</v>
      </c>
      <c r="AG104" s="257">
        <v>0</v>
      </c>
      <c r="AH104" s="226">
        <v>0</v>
      </c>
      <c r="AI104" s="256">
        <f t="shared" si="29"/>
        <v>0</v>
      </c>
      <c r="AJ104" s="215" t="s">
        <v>946</v>
      </c>
      <c r="AK104" s="215" t="s">
        <v>639</v>
      </c>
      <c r="AL104" s="307">
        <f>+Q104/2</f>
        <v>14053398</v>
      </c>
      <c r="AM104" s="76">
        <v>0.5</v>
      </c>
      <c r="AN104" s="125">
        <v>0.1</v>
      </c>
      <c r="AO104" s="76">
        <v>0.4</v>
      </c>
      <c r="AP104" s="66" t="s">
        <v>1949</v>
      </c>
      <c r="AQ104" s="77" t="s">
        <v>1950</v>
      </c>
      <c r="AR104" s="281" t="s">
        <v>2285</v>
      </c>
      <c r="AS104" s="282">
        <v>0.25</v>
      </c>
      <c r="AT104" s="283">
        <v>1</v>
      </c>
      <c r="AU104" s="282">
        <v>0.25</v>
      </c>
      <c r="AV104" s="283" t="s">
        <v>1949</v>
      </c>
      <c r="AW104" s="283" t="s">
        <v>2281</v>
      </c>
      <c r="AX104" s="281">
        <v>7026699</v>
      </c>
      <c r="AY104" s="282">
        <f t="shared" si="31"/>
        <v>0.25</v>
      </c>
      <c r="AZ104" s="282">
        <v>0.25</v>
      </c>
      <c r="BA104" s="282">
        <v>1</v>
      </c>
      <c r="BB104" s="283" t="s">
        <v>2286</v>
      </c>
      <c r="BC104" s="283" t="s">
        <v>2287</v>
      </c>
      <c r="BD104" s="283" t="s">
        <v>2288</v>
      </c>
      <c r="BE104" s="215" t="s">
        <v>809</v>
      </c>
      <c r="BF104" s="215" t="s">
        <v>947</v>
      </c>
      <c r="BG104" s="215" t="s">
        <v>948</v>
      </c>
      <c r="BH104" s="217" t="s">
        <v>811</v>
      </c>
      <c r="BI104" s="258" t="s">
        <v>938</v>
      </c>
      <c r="BJ104" s="215" t="s">
        <v>949</v>
      </c>
      <c r="BK104" s="215" t="s">
        <v>940</v>
      </c>
      <c r="BL104" s="215">
        <v>3132877964</v>
      </c>
      <c r="BM104" t="s">
        <v>941</v>
      </c>
    </row>
    <row r="105" spans="1:65" s="14" customFormat="1" ht="409.5">
      <c r="A105" s="215" t="s">
        <v>950</v>
      </c>
      <c r="B105" s="215" t="s">
        <v>927</v>
      </c>
      <c r="C105" s="215"/>
      <c r="D105" s="215" t="s">
        <v>951</v>
      </c>
      <c r="E105" s="215"/>
      <c r="F105" s="217" t="s">
        <v>211</v>
      </c>
      <c r="G105" s="302" t="s">
        <v>929</v>
      </c>
      <c r="H105" s="302" t="s">
        <v>930</v>
      </c>
      <c r="I105" s="302" t="s">
        <v>931</v>
      </c>
      <c r="J105" s="215" t="s">
        <v>952</v>
      </c>
      <c r="K105" s="215">
        <v>1</v>
      </c>
      <c r="L105" s="215" t="s">
        <v>124</v>
      </c>
      <c r="M105" s="215" t="s">
        <v>64</v>
      </c>
      <c r="N105" s="215">
        <v>0</v>
      </c>
      <c r="O105" s="303">
        <v>0</v>
      </c>
      <c r="P105" s="215">
        <v>1</v>
      </c>
      <c r="Q105" s="303">
        <v>15000000</v>
      </c>
      <c r="R105" s="215">
        <v>1</v>
      </c>
      <c r="S105" s="303">
        <v>15000000</v>
      </c>
      <c r="T105" s="215">
        <v>1</v>
      </c>
      <c r="U105" s="303">
        <v>15000000</v>
      </c>
      <c r="V105" s="215">
        <v>1</v>
      </c>
      <c r="W105" s="215">
        <v>15000000</v>
      </c>
      <c r="X105" s="215">
        <v>4</v>
      </c>
      <c r="Y105" s="304">
        <f>O105+Q105+S105+U105+W105</f>
        <v>60000000</v>
      </c>
      <c r="Z105" s="219"/>
      <c r="AA105" s="256" t="str">
        <f t="shared" si="32"/>
        <v xml:space="preserve"> </v>
      </c>
      <c r="AB105" s="215"/>
      <c r="AC105" s="215" t="str">
        <f>IF(N105=0," ",AB105/N105)</f>
        <v xml:space="preserve"> </v>
      </c>
      <c r="AD105" s="215"/>
      <c r="AE105" s="215"/>
      <c r="AF105" s="215"/>
      <c r="AG105" s="257">
        <f>IF(Q105=0," ",AF105/Q105)</f>
        <v>0</v>
      </c>
      <c r="AH105" s="215">
        <v>0</v>
      </c>
      <c r="AI105" s="256">
        <f t="shared" si="29"/>
        <v>0</v>
      </c>
      <c r="AJ105" s="215" t="s">
        <v>953</v>
      </c>
      <c r="AK105" s="215"/>
      <c r="AL105" s="66">
        <v>0</v>
      </c>
      <c r="AM105" s="76">
        <f t="shared" si="30"/>
        <v>0</v>
      </c>
      <c r="AN105" s="66" t="s">
        <v>1946</v>
      </c>
      <c r="AO105" s="76">
        <v>0</v>
      </c>
      <c r="AP105" s="66" t="s">
        <v>1951</v>
      </c>
      <c r="AQ105" s="77" t="s">
        <v>1950</v>
      </c>
      <c r="AR105" s="281">
        <v>0</v>
      </c>
      <c r="AS105" s="282">
        <v>0</v>
      </c>
      <c r="AT105" s="283">
        <v>0</v>
      </c>
      <c r="AU105" s="282">
        <v>0</v>
      </c>
      <c r="AV105" s="283" t="s">
        <v>2289</v>
      </c>
      <c r="AW105" s="283" t="s">
        <v>2290</v>
      </c>
      <c r="AX105" s="281">
        <v>30000000</v>
      </c>
      <c r="AY105" s="282">
        <f t="shared" si="31"/>
        <v>2</v>
      </c>
      <c r="AZ105" s="283">
        <v>1</v>
      </c>
      <c r="BA105" s="282">
        <f t="shared" ref="BA105:BA106" si="33">IF(P105=0," ",AZ105/P105)</f>
        <v>1</v>
      </c>
      <c r="BB105" s="283" t="s">
        <v>2291</v>
      </c>
      <c r="BC105" s="283" t="s">
        <v>2292</v>
      </c>
      <c r="BD105" s="283" t="s">
        <v>2293</v>
      </c>
      <c r="BE105" s="215" t="s">
        <v>809</v>
      </c>
      <c r="BF105" s="215" t="s">
        <v>954</v>
      </c>
      <c r="BG105" s="215" t="s">
        <v>948</v>
      </c>
      <c r="BH105" s="217" t="s">
        <v>811</v>
      </c>
      <c r="BI105" s="258" t="s">
        <v>938</v>
      </c>
      <c r="BJ105" s="215" t="s">
        <v>939</v>
      </c>
      <c r="BK105" s="215" t="s">
        <v>940</v>
      </c>
      <c r="BL105" s="215">
        <v>3132877964</v>
      </c>
      <c r="BM105" t="s">
        <v>941</v>
      </c>
    </row>
    <row r="106" spans="1:65" s="14" customFormat="1" ht="409.5">
      <c r="A106" s="215" t="s">
        <v>955</v>
      </c>
      <c r="B106" s="215" t="s">
        <v>927</v>
      </c>
      <c r="C106" s="215"/>
      <c r="D106" s="215" t="s">
        <v>956</v>
      </c>
      <c r="E106" s="215"/>
      <c r="F106" s="217" t="s">
        <v>211</v>
      </c>
      <c r="G106" s="302" t="s">
        <v>929</v>
      </c>
      <c r="H106" s="302" t="s">
        <v>930</v>
      </c>
      <c r="I106" s="302" t="s">
        <v>931</v>
      </c>
      <c r="J106" s="215" t="s">
        <v>957</v>
      </c>
      <c r="K106" s="215"/>
      <c r="L106" s="215" t="s">
        <v>124</v>
      </c>
      <c r="M106" s="215" t="s">
        <v>64</v>
      </c>
      <c r="N106" s="215">
        <v>0</v>
      </c>
      <c r="O106" s="303">
        <v>0</v>
      </c>
      <c r="P106" s="215">
        <v>5</v>
      </c>
      <c r="Q106" s="303">
        <v>25000000</v>
      </c>
      <c r="R106" s="215">
        <v>5</v>
      </c>
      <c r="S106" s="303">
        <v>25000000</v>
      </c>
      <c r="T106" s="215">
        <v>5</v>
      </c>
      <c r="U106" s="303">
        <v>25000000</v>
      </c>
      <c r="V106" s="215">
        <v>5</v>
      </c>
      <c r="W106" s="308">
        <v>25000000</v>
      </c>
      <c r="X106" s="215">
        <v>20</v>
      </c>
      <c r="Y106" s="304" t="s">
        <v>958</v>
      </c>
      <c r="Z106" s="219"/>
      <c r="AA106" s="256" t="str">
        <f t="shared" si="32"/>
        <v xml:space="preserve"> </v>
      </c>
      <c r="AB106" s="215"/>
      <c r="AC106" s="215"/>
      <c r="AD106" s="215"/>
      <c r="AE106" s="215"/>
      <c r="AF106" s="215"/>
      <c r="AG106" s="257">
        <f>IF(Q106=0," ",AF106/Q106)</f>
        <v>0</v>
      </c>
      <c r="AH106" s="215">
        <v>0</v>
      </c>
      <c r="AI106" s="256">
        <f t="shared" si="29"/>
        <v>0</v>
      </c>
      <c r="AJ106" s="215" t="s">
        <v>959</v>
      </c>
      <c r="AK106" s="215"/>
      <c r="AL106" s="66">
        <v>0</v>
      </c>
      <c r="AM106" s="76">
        <f t="shared" si="30"/>
        <v>0</v>
      </c>
      <c r="AN106" s="66" t="s">
        <v>1946</v>
      </c>
      <c r="AO106" s="76">
        <v>0</v>
      </c>
      <c r="AP106" s="66" t="s">
        <v>1947</v>
      </c>
      <c r="AQ106" s="77" t="s">
        <v>1948</v>
      </c>
      <c r="AR106" s="281">
        <v>0</v>
      </c>
      <c r="AS106" s="282">
        <v>0</v>
      </c>
      <c r="AT106" s="283">
        <v>0</v>
      </c>
      <c r="AU106" s="282">
        <v>0</v>
      </c>
      <c r="AV106" s="283" t="s">
        <v>2294</v>
      </c>
      <c r="AW106" s="283" t="s">
        <v>2281</v>
      </c>
      <c r="AX106" s="281">
        <v>25000000</v>
      </c>
      <c r="AY106" s="282">
        <f t="shared" si="31"/>
        <v>1</v>
      </c>
      <c r="AZ106" s="283">
        <v>5</v>
      </c>
      <c r="BA106" s="282">
        <f t="shared" si="33"/>
        <v>1</v>
      </c>
      <c r="BB106" s="283" t="s">
        <v>2295</v>
      </c>
      <c r="BC106" s="283" t="s">
        <v>2283</v>
      </c>
      <c r="BD106" s="283" t="s">
        <v>2296</v>
      </c>
      <c r="BE106" s="215"/>
      <c r="BF106" s="215"/>
      <c r="BG106" s="215"/>
      <c r="BH106" s="217" t="s">
        <v>811</v>
      </c>
      <c r="BI106" s="258" t="s">
        <v>938</v>
      </c>
      <c r="BJ106" s="215" t="s">
        <v>960</v>
      </c>
      <c r="BK106" s="309" t="s">
        <v>961</v>
      </c>
      <c r="BL106" s="309">
        <v>3176808473</v>
      </c>
      <c r="BM106" t="s">
        <v>962</v>
      </c>
    </row>
    <row r="107" spans="1:65" s="14" customFormat="1" ht="409.5">
      <c r="A107" s="215" t="s">
        <v>963</v>
      </c>
      <c r="B107" s="215" t="s">
        <v>927</v>
      </c>
      <c r="C107" s="215"/>
      <c r="D107" s="215" t="s">
        <v>964</v>
      </c>
      <c r="E107" s="215"/>
      <c r="F107" s="217" t="s">
        <v>211</v>
      </c>
      <c r="G107" s="302" t="s">
        <v>929</v>
      </c>
      <c r="H107" s="302" t="s">
        <v>930</v>
      </c>
      <c r="I107" s="302" t="s">
        <v>931</v>
      </c>
      <c r="J107" s="215" t="s">
        <v>965</v>
      </c>
      <c r="K107" s="215"/>
      <c r="L107" s="215" t="s">
        <v>124</v>
      </c>
      <c r="M107" s="215" t="s">
        <v>64</v>
      </c>
      <c r="N107" s="215">
        <v>0</v>
      </c>
      <c r="O107" s="303">
        <v>0</v>
      </c>
      <c r="P107" s="215">
        <v>1</v>
      </c>
      <c r="Q107" s="303">
        <v>28106796</v>
      </c>
      <c r="R107" s="215">
        <v>1</v>
      </c>
      <c r="S107" s="303">
        <v>28106796</v>
      </c>
      <c r="T107" s="215">
        <v>1</v>
      </c>
      <c r="U107" s="303">
        <v>28106796</v>
      </c>
      <c r="V107" s="215">
        <v>1</v>
      </c>
      <c r="W107" s="215">
        <v>28106796</v>
      </c>
      <c r="X107" s="215">
        <v>4</v>
      </c>
      <c r="Y107" s="304">
        <f>O107+Q107+S107+U107+W107</f>
        <v>112427184</v>
      </c>
      <c r="Z107" s="219"/>
      <c r="AA107" s="256" t="str">
        <f t="shared" si="32"/>
        <v xml:space="preserve"> </v>
      </c>
      <c r="AB107" s="215"/>
      <c r="AC107" s="215"/>
      <c r="AD107" s="215"/>
      <c r="AE107" s="215"/>
      <c r="AF107" s="215"/>
      <c r="AG107" s="257">
        <f>IF(Q107=0," ",AF107/Q107)</f>
        <v>0</v>
      </c>
      <c r="AH107" s="215">
        <v>0</v>
      </c>
      <c r="AI107" s="256">
        <f t="shared" si="29"/>
        <v>0</v>
      </c>
      <c r="AJ107" s="215" t="s">
        <v>966</v>
      </c>
      <c r="AK107" s="215"/>
      <c r="AL107" s="66">
        <f>+Q107*40%</f>
        <v>11242718.4</v>
      </c>
      <c r="AM107" s="76">
        <v>0.4</v>
      </c>
      <c r="AN107" s="101">
        <v>0.4</v>
      </c>
      <c r="AO107" s="76">
        <v>0.4</v>
      </c>
      <c r="AP107" s="66" t="s">
        <v>1952</v>
      </c>
      <c r="AQ107" s="77" t="s">
        <v>1950</v>
      </c>
      <c r="AR107" s="281" t="s">
        <v>2297</v>
      </c>
      <c r="AS107" s="282">
        <v>0.25</v>
      </c>
      <c r="AT107" s="283">
        <v>1</v>
      </c>
      <c r="AU107" s="282">
        <v>0.25</v>
      </c>
      <c r="AV107" s="283" t="s">
        <v>2298</v>
      </c>
      <c r="AW107" s="283" t="s">
        <v>2281</v>
      </c>
      <c r="AX107" s="281">
        <v>7026699</v>
      </c>
      <c r="AY107" s="282">
        <f t="shared" si="31"/>
        <v>0.25</v>
      </c>
      <c r="AZ107" s="282">
        <v>0.25</v>
      </c>
      <c r="BA107" s="282">
        <v>1</v>
      </c>
      <c r="BB107" s="283" t="s">
        <v>2299</v>
      </c>
      <c r="BC107" s="283" t="s">
        <v>2287</v>
      </c>
      <c r="BD107" s="283" t="s">
        <v>2300</v>
      </c>
      <c r="BE107" s="215" t="s">
        <v>809</v>
      </c>
      <c r="BF107" s="215" t="s">
        <v>954</v>
      </c>
      <c r="BG107" s="215" t="s">
        <v>948</v>
      </c>
      <c r="BH107" s="217" t="s">
        <v>811</v>
      </c>
      <c r="BI107" s="258" t="s">
        <v>938</v>
      </c>
      <c r="BJ107" s="215" t="s">
        <v>939</v>
      </c>
      <c r="BK107" s="215" t="s">
        <v>940</v>
      </c>
      <c r="BL107" s="215">
        <v>3132877964</v>
      </c>
      <c r="BM107" t="s">
        <v>941</v>
      </c>
    </row>
    <row r="108" spans="1:65" s="14" customFormat="1" ht="409.5">
      <c r="A108" s="215" t="s">
        <v>967</v>
      </c>
      <c r="B108" s="215" t="s">
        <v>927</v>
      </c>
      <c r="C108" s="215"/>
      <c r="D108" s="215" t="s">
        <v>968</v>
      </c>
      <c r="E108" s="215"/>
      <c r="F108" s="217" t="s">
        <v>211</v>
      </c>
      <c r="G108" s="302" t="s">
        <v>929</v>
      </c>
      <c r="H108" s="302" t="s">
        <v>930</v>
      </c>
      <c r="I108" s="302" t="s">
        <v>931</v>
      </c>
      <c r="J108" s="302" t="s">
        <v>969</v>
      </c>
      <c r="K108" s="302" t="s">
        <v>970</v>
      </c>
      <c r="L108" s="215" t="s">
        <v>124</v>
      </c>
      <c r="M108" s="215" t="s">
        <v>64</v>
      </c>
      <c r="N108" s="215">
        <v>0</v>
      </c>
      <c r="O108" s="303">
        <v>0</v>
      </c>
      <c r="P108" s="215">
        <v>1</v>
      </c>
      <c r="Q108" s="303">
        <v>48000000</v>
      </c>
      <c r="R108" s="215">
        <v>1</v>
      </c>
      <c r="S108" s="303">
        <v>48000000</v>
      </c>
      <c r="T108" s="215">
        <v>1</v>
      </c>
      <c r="U108" s="303">
        <v>48000000</v>
      </c>
      <c r="V108" s="215">
        <v>1</v>
      </c>
      <c r="W108" s="306">
        <v>48000000</v>
      </c>
      <c r="X108" s="215">
        <v>4</v>
      </c>
      <c r="Y108" s="304">
        <f>O108+Q108+S108+U108+W108</f>
        <v>192000000</v>
      </c>
      <c r="Z108" s="219"/>
      <c r="AA108" s="256" t="str">
        <f t="shared" si="32"/>
        <v xml:space="preserve"> </v>
      </c>
      <c r="AB108" s="215"/>
      <c r="AC108" s="256"/>
      <c r="AD108" s="215"/>
      <c r="AE108" s="215"/>
      <c r="AF108" s="215"/>
      <c r="AG108" s="257">
        <f>IF(Q108=0," ",AF108/Q108)</f>
        <v>0</v>
      </c>
      <c r="AH108" s="215">
        <v>0</v>
      </c>
      <c r="AI108" s="256">
        <f t="shared" si="29"/>
        <v>0</v>
      </c>
      <c r="AJ108" s="215" t="s">
        <v>971</v>
      </c>
      <c r="AK108" s="215" t="s">
        <v>639</v>
      </c>
      <c r="AL108" s="66">
        <v>0</v>
      </c>
      <c r="AM108" s="76">
        <f t="shared" si="30"/>
        <v>0</v>
      </c>
      <c r="AN108" s="66" t="s">
        <v>1946</v>
      </c>
      <c r="AO108" s="76">
        <v>0</v>
      </c>
      <c r="AP108" s="66" t="s">
        <v>1953</v>
      </c>
      <c r="AQ108" s="77" t="s">
        <v>1950</v>
      </c>
      <c r="AR108" s="281" t="s">
        <v>2301</v>
      </c>
      <c r="AS108" s="282">
        <v>0.25</v>
      </c>
      <c r="AT108" s="283">
        <v>1</v>
      </c>
      <c r="AU108" s="282">
        <v>0.25</v>
      </c>
      <c r="AV108" s="283" t="s">
        <v>2302</v>
      </c>
      <c r="AW108" s="283" t="s">
        <v>2281</v>
      </c>
      <c r="AX108" s="281">
        <v>5000000</v>
      </c>
      <c r="AY108" s="282">
        <f t="shared" si="31"/>
        <v>0.10416666666666667</v>
      </c>
      <c r="AZ108" s="283">
        <v>1</v>
      </c>
      <c r="BA108" s="282">
        <f t="shared" ref="BA108:BA109" si="34">IF(P108=0," ",AZ108/P108)</f>
        <v>1</v>
      </c>
      <c r="BB108" s="283" t="s">
        <v>2303</v>
      </c>
      <c r="BC108" s="283" t="s">
        <v>2287</v>
      </c>
      <c r="BD108" s="283" t="s">
        <v>2304</v>
      </c>
      <c r="BE108" s="215"/>
      <c r="BF108" s="215"/>
      <c r="BG108" s="215"/>
      <c r="BH108" s="217" t="s">
        <v>811</v>
      </c>
      <c r="BI108" s="258" t="s">
        <v>938</v>
      </c>
      <c r="BJ108" s="215" t="s">
        <v>972</v>
      </c>
      <c r="BK108" s="309" t="s">
        <v>973</v>
      </c>
      <c r="BL108" s="309">
        <v>3153012738</v>
      </c>
      <c r="BM108" t="s">
        <v>974</v>
      </c>
    </row>
    <row r="109" spans="1:65" s="14" customFormat="1" ht="409.5">
      <c r="A109" s="215" t="s">
        <v>975</v>
      </c>
      <c r="B109" s="215" t="s">
        <v>927</v>
      </c>
      <c r="C109" s="215"/>
      <c r="D109" s="215" t="s">
        <v>976</v>
      </c>
      <c r="E109" s="215"/>
      <c r="F109" s="217" t="s">
        <v>211</v>
      </c>
      <c r="G109" s="302" t="s">
        <v>929</v>
      </c>
      <c r="H109" s="302" t="s">
        <v>930</v>
      </c>
      <c r="I109" s="302" t="s">
        <v>931</v>
      </c>
      <c r="J109" s="215" t="s">
        <v>977</v>
      </c>
      <c r="K109" s="215" t="s">
        <v>978</v>
      </c>
      <c r="L109" s="215" t="s">
        <v>979</v>
      </c>
      <c r="M109" s="215" t="s">
        <v>64</v>
      </c>
      <c r="N109" s="215"/>
      <c r="O109" s="303"/>
      <c r="P109" s="310">
        <v>2</v>
      </c>
      <c r="Q109" s="311">
        <v>10000000</v>
      </c>
      <c r="R109" s="310">
        <v>2</v>
      </c>
      <c r="S109" s="311">
        <v>10000000</v>
      </c>
      <c r="T109" s="310">
        <v>3</v>
      </c>
      <c r="U109" s="311">
        <v>15000000</v>
      </c>
      <c r="V109" s="249">
        <v>3</v>
      </c>
      <c r="W109" s="312">
        <v>15000000</v>
      </c>
      <c r="X109" s="249">
        <v>10</v>
      </c>
      <c r="Y109" s="313" t="s">
        <v>980</v>
      </c>
      <c r="Z109" s="219"/>
      <c r="AA109" s="256" t="str">
        <f t="shared" si="32"/>
        <v xml:space="preserve"> </v>
      </c>
      <c r="AB109" s="215"/>
      <c r="AC109" s="256"/>
      <c r="AD109" s="215"/>
      <c r="AE109" s="215"/>
      <c r="AF109" s="215"/>
      <c r="AG109" s="257"/>
      <c r="AH109" s="215">
        <v>0</v>
      </c>
      <c r="AI109" s="256">
        <f t="shared" si="29"/>
        <v>0</v>
      </c>
      <c r="AJ109" s="215" t="s">
        <v>981</v>
      </c>
      <c r="AK109" s="215"/>
      <c r="AL109" s="66">
        <v>0</v>
      </c>
      <c r="AM109" s="76">
        <f t="shared" si="30"/>
        <v>0</v>
      </c>
      <c r="AN109" s="66" t="s">
        <v>1946</v>
      </c>
      <c r="AO109" s="76">
        <v>0</v>
      </c>
      <c r="AP109" s="66" t="s">
        <v>1947</v>
      </c>
      <c r="AQ109" s="77" t="s">
        <v>1948</v>
      </c>
      <c r="AR109" s="281">
        <v>0</v>
      </c>
      <c r="AS109" s="282">
        <v>0</v>
      </c>
      <c r="AT109" s="283">
        <v>0</v>
      </c>
      <c r="AU109" s="282">
        <v>0</v>
      </c>
      <c r="AV109" s="283" t="s">
        <v>2305</v>
      </c>
      <c r="AW109" s="283" t="s">
        <v>2281</v>
      </c>
      <c r="AX109" s="281">
        <v>10000000</v>
      </c>
      <c r="AY109" s="282">
        <f t="shared" si="31"/>
        <v>1</v>
      </c>
      <c r="AZ109" s="283">
        <v>2</v>
      </c>
      <c r="BA109" s="282">
        <f t="shared" si="34"/>
        <v>1</v>
      </c>
      <c r="BB109" s="283" t="s">
        <v>2306</v>
      </c>
      <c r="BC109" s="283" t="s">
        <v>2283</v>
      </c>
      <c r="BD109" s="283" t="s">
        <v>2284</v>
      </c>
      <c r="BE109" s="215"/>
      <c r="BF109" s="215"/>
      <c r="BG109" s="215"/>
      <c r="BH109" s="217" t="s">
        <v>982</v>
      </c>
      <c r="BI109" s="258" t="s">
        <v>938</v>
      </c>
      <c r="BJ109" s="215" t="s">
        <v>972</v>
      </c>
      <c r="BK109" s="309" t="s">
        <v>973</v>
      </c>
      <c r="BL109" s="309">
        <v>3153012738</v>
      </c>
      <c r="BM109" t="s">
        <v>974</v>
      </c>
    </row>
    <row r="110" spans="1:65" s="14" customFormat="1" ht="409.5">
      <c r="A110" s="215" t="s">
        <v>983</v>
      </c>
      <c r="B110" s="215" t="s">
        <v>927</v>
      </c>
      <c r="C110" s="215"/>
      <c r="D110" s="215" t="s">
        <v>984</v>
      </c>
      <c r="E110" s="215"/>
      <c r="F110" s="217" t="s">
        <v>211</v>
      </c>
      <c r="G110" s="302" t="s">
        <v>929</v>
      </c>
      <c r="H110" s="302" t="s">
        <v>930</v>
      </c>
      <c r="I110" s="302" t="s">
        <v>931</v>
      </c>
      <c r="J110" s="215" t="s">
        <v>985</v>
      </c>
      <c r="K110" s="215" t="s">
        <v>978</v>
      </c>
      <c r="L110" s="215" t="s">
        <v>124</v>
      </c>
      <c r="M110" s="215" t="s">
        <v>64</v>
      </c>
      <c r="N110" s="215">
        <v>0</v>
      </c>
      <c r="O110" s="303">
        <v>0</v>
      </c>
      <c r="P110" s="215">
        <v>0</v>
      </c>
      <c r="Q110" s="303">
        <v>0</v>
      </c>
      <c r="R110" s="215"/>
      <c r="S110" s="303"/>
      <c r="T110" s="215"/>
      <c r="U110" s="303"/>
      <c r="V110" s="215"/>
      <c r="W110" s="306"/>
      <c r="X110" s="215"/>
      <c r="Y110" s="304"/>
      <c r="Z110" s="219"/>
      <c r="AA110" s="256" t="str">
        <f t="shared" si="32"/>
        <v xml:space="preserve"> </v>
      </c>
      <c r="AB110" s="215"/>
      <c r="AC110" s="256"/>
      <c r="AD110" s="215"/>
      <c r="AE110" s="215"/>
      <c r="AF110" s="215"/>
      <c r="AG110" s="257" t="str">
        <f>IF(Q110=0," ",AF110/Q110)</f>
        <v xml:space="preserve"> </v>
      </c>
      <c r="AH110" s="215"/>
      <c r="AI110" s="256" t="str">
        <f t="shared" si="29"/>
        <v xml:space="preserve"> </v>
      </c>
      <c r="AJ110" s="215" t="s">
        <v>986</v>
      </c>
      <c r="AK110" s="215" t="s">
        <v>639</v>
      </c>
      <c r="AL110" s="66">
        <v>0</v>
      </c>
      <c r="AM110" s="76">
        <v>0</v>
      </c>
      <c r="AN110" s="66" t="s">
        <v>1946</v>
      </c>
      <c r="AO110" s="76">
        <v>0</v>
      </c>
      <c r="AP110" s="66" t="s">
        <v>1954</v>
      </c>
      <c r="AQ110" s="77" t="s">
        <v>1950</v>
      </c>
      <c r="AR110" s="281">
        <v>0</v>
      </c>
      <c r="AS110" s="282">
        <v>0</v>
      </c>
      <c r="AT110" s="283">
        <v>0</v>
      </c>
      <c r="AU110" s="282">
        <v>0</v>
      </c>
      <c r="AV110" s="283" t="s">
        <v>2307</v>
      </c>
      <c r="AW110" s="283" t="s">
        <v>2308</v>
      </c>
      <c r="AX110" s="281">
        <v>290000</v>
      </c>
      <c r="AY110" s="282">
        <v>1</v>
      </c>
      <c r="AZ110" s="283">
        <v>1</v>
      </c>
      <c r="BA110" s="282">
        <v>1</v>
      </c>
      <c r="BB110" s="283" t="s">
        <v>2309</v>
      </c>
      <c r="BC110" s="283" t="s">
        <v>2287</v>
      </c>
      <c r="BD110" s="283" t="s">
        <v>2310</v>
      </c>
      <c r="BE110" s="215"/>
      <c r="BF110" s="215"/>
      <c r="BG110" s="215"/>
      <c r="BH110" s="217" t="s">
        <v>811</v>
      </c>
      <c r="BI110" s="258" t="s">
        <v>938</v>
      </c>
      <c r="BJ110" s="215" t="s">
        <v>972</v>
      </c>
      <c r="BK110" s="309" t="s">
        <v>973</v>
      </c>
      <c r="BL110" s="309">
        <v>3153012738</v>
      </c>
      <c r="BM110" t="s">
        <v>974</v>
      </c>
    </row>
    <row r="111" spans="1:65" s="14" customFormat="1" ht="409.5">
      <c r="A111" s="215" t="s">
        <v>987</v>
      </c>
      <c r="B111" s="215" t="s">
        <v>927</v>
      </c>
      <c r="C111" s="215"/>
      <c r="D111" s="215" t="s">
        <v>988</v>
      </c>
      <c r="E111" s="215"/>
      <c r="F111" s="217" t="s">
        <v>211</v>
      </c>
      <c r="G111" s="302" t="s">
        <v>929</v>
      </c>
      <c r="H111" s="302" t="s">
        <v>930</v>
      </c>
      <c r="I111" s="302" t="s">
        <v>931</v>
      </c>
      <c r="J111" s="314" t="s">
        <v>989</v>
      </c>
      <c r="K111" s="314" t="s">
        <v>990</v>
      </c>
      <c r="L111" s="215" t="s">
        <v>124</v>
      </c>
      <c r="M111" s="215" t="s">
        <v>64</v>
      </c>
      <c r="N111" s="310">
        <v>0</v>
      </c>
      <c r="O111" s="311">
        <v>0</v>
      </c>
      <c r="P111" s="215">
        <v>75</v>
      </c>
      <c r="Q111" s="303">
        <v>43000000</v>
      </c>
      <c r="R111" s="215">
        <v>75</v>
      </c>
      <c r="S111" s="303">
        <v>36000000</v>
      </c>
      <c r="T111" s="215">
        <v>75</v>
      </c>
      <c r="U111" s="303">
        <v>36000000</v>
      </c>
      <c r="V111" s="215">
        <v>75</v>
      </c>
      <c r="W111" s="306">
        <v>36000000</v>
      </c>
      <c r="X111" s="215">
        <v>300</v>
      </c>
      <c r="Y111" s="304">
        <f>O111+Q111+S111+U111+W111</f>
        <v>151000000</v>
      </c>
      <c r="Z111" s="254" t="s">
        <v>257</v>
      </c>
      <c r="AA111" s="254" t="s">
        <v>257</v>
      </c>
      <c r="AB111" s="254" t="s">
        <v>257</v>
      </c>
      <c r="AC111" s="254" t="s">
        <v>257</v>
      </c>
      <c r="AD111" s="254" t="s">
        <v>257</v>
      </c>
      <c r="AE111" s="254" t="s">
        <v>257</v>
      </c>
      <c r="AF111" s="315">
        <v>0</v>
      </c>
      <c r="AG111" s="255">
        <v>0</v>
      </c>
      <c r="AH111" s="215">
        <v>0</v>
      </c>
      <c r="AI111" s="256">
        <v>0</v>
      </c>
      <c r="AJ111" s="215" t="s">
        <v>991</v>
      </c>
      <c r="AK111" s="215" t="s">
        <v>639</v>
      </c>
      <c r="AL111" s="316">
        <v>2006666</v>
      </c>
      <c r="AM111" s="100">
        <f>+AL111/Q111</f>
        <v>4.6666651162790701E-2</v>
      </c>
      <c r="AN111" s="101">
        <v>0</v>
      </c>
      <c r="AO111" s="76">
        <v>0</v>
      </c>
      <c r="AP111" s="66" t="s">
        <v>1955</v>
      </c>
      <c r="AQ111" s="77" t="s">
        <v>1956</v>
      </c>
      <c r="AR111" s="317" t="s">
        <v>2311</v>
      </c>
      <c r="AS111" s="282">
        <v>0.56999999999999995</v>
      </c>
      <c r="AT111" s="283">
        <v>75</v>
      </c>
      <c r="AU111" s="282">
        <v>1</v>
      </c>
      <c r="AV111" s="283" t="s">
        <v>2312</v>
      </c>
      <c r="AW111" s="283" t="s">
        <v>2313</v>
      </c>
      <c r="AX111" s="281">
        <v>12559600</v>
      </c>
      <c r="AY111" s="282">
        <v>0.28999999999999998</v>
      </c>
      <c r="AZ111" s="283">
        <v>0</v>
      </c>
      <c r="BA111" s="282">
        <v>0</v>
      </c>
      <c r="BB111" s="283" t="s">
        <v>2314</v>
      </c>
      <c r="BC111" s="283" t="s">
        <v>2315</v>
      </c>
      <c r="BD111" s="283" t="s">
        <v>2316</v>
      </c>
      <c r="BE111" s="215" t="s">
        <v>992</v>
      </c>
      <c r="BF111" s="215" t="s">
        <v>993</v>
      </c>
      <c r="BG111" s="215" t="s">
        <v>994</v>
      </c>
      <c r="BH111" s="217" t="s">
        <v>982</v>
      </c>
      <c r="BI111" s="318" t="s">
        <v>938</v>
      </c>
      <c r="BJ111" s="217" t="s">
        <v>995</v>
      </c>
      <c r="BK111" s="217" t="s">
        <v>996</v>
      </c>
      <c r="BL111" s="217" t="s">
        <v>997</v>
      </c>
      <c r="BM111" s="227" t="s">
        <v>998</v>
      </c>
    </row>
    <row r="112" spans="1:65" s="25" customFormat="1" ht="409.5">
      <c r="A112" s="319" t="s">
        <v>999</v>
      </c>
      <c r="B112" s="319" t="s">
        <v>379</v>
      </c>
      <c r="C112" s="319"/>
      <c r="D112" s="319" t="s">
        <v>1000</v>
      </c>
      <c r="E112" s="319"/>
      <c r="F112" s="320" t="s">
        <v>211</v>
      </c>
      <c r="G112" s="320" t="s">
        <v>1001</v>
      </c>
      <c r="H112" s="222">
        <v>44116</v>
      </c>
      <c r="I112" s="222">
        <v>45443</v>
      </c>
      <c r="J112" s="319" t="s">
        <v>1002</v>
      </c>
      <c r="K112" s="319" t="s">
        <v>1003</v>
      </c>
      <c r="L112" s="319" t="s">
        <v>1004</v>
      </c>
      <c r="M112" s="319" t="s">
        <v>64</v>
      </c>
      <c r="N112" s="321">
        <v>1</v>
      </c>
      <c r="O112" s="322" t="s">
        <v>338</v>
      </c>
      <c r="P112" s="226">
        <v>1</v>
      </c>
      <c r="Q112" s="322" t="s">
        <v>338</v>
      </c>
      <c r="R112" s="226">
        <v>1</v>
      </c>
      <c r="S112" s="322" t="s">
        <v>338</v>
      </c>
      <c r="T112" s="226">
        <v>1</v>
      </c>
      <c r="U112" s="322" t="s">
        <v>338</v>
      </c>
      <c r="V112" s="226">
        <v>1</v>
      </c>
      <c r="W112" s="322" t="s">
        <v>338</v>
      </c>
      <c r="X112" s="321">
        <v>1</v>
      </c>
      <c r="Y112" s="323"/>
      <c r="Z112" s="324"/>
      <c r="AA112" s="325"/>
      <c r="AB112" s="319"/>
      <c r="AC112" s="325"/>
      <c r="AD112" s="319"/>
      <c r="AE112" s="319"/>
      <c r="AF112" s="324">
        <v>71590213</v>
      </c>
      <c r="AG112" s="325">
        <v>1</v>
      </c>
      <c r="AH112" s="321">
        <v>1</v>
      </c>
      <c r="AI112" s="256">
        <v>1</v>
      </c>
      <c r="AJ112" s="319" t="s">
        <v>1005</v>
      </c>
      <c r="AK112" s="319"/>
      <c r="AL112" s="70">
        <v>183510152</v>
      </c>
      <c r="AM112" s="245">
        <v>1</v>
      </c>
      <c r="AN112" s="72">
        <v>1</v>
      </c>
      <c r="AO112" s="76">
        <v>1</v>
      </c>
      <c r="AP112" s="66" t="s">
        <v>1957</v>
      </c>
      <c r="AQ112" s="77" t="s">
        <v>1958</v>
      </c>
      <c r="AR112" s="281">
        <v>539694104</v>
      </c>
      <c r="AS112" s="282">
        <v>1</v>
      </c>
      <c r="AT112" s="283">
        <v>33</v>
      </c>
      <c r="AU112" s="282">
        <v>1</v>
      </c>
      <c r="AV112" s="283" t="s">
        <v>2317</v>
      </c>
      <c r="AW112" s="283" t="s">
        <v>2318</v>
      </c>
      <c r="AX112" s="281">
        <v>813826045</v>
      </c>
      <c r="AY112" s="282">
        <v>1</v>
      </c>
      <c r="AZ112" s="282">
        <v>1</v>
      </c>
      <c r="BA112" s="282">
        <v>1</v>
      </c>
      <c r="BB112" s="283" t="s">
        <v>2319</v>
      </c>
      <c r="BC112" s="283" t="s">
        <v>2233</v>
      </c>
      <c r="BD112" s="319"/>
      <c r="BE112" s="215" t="s">
        <v>1006</v>
      </c>
      <c r="BF112" s="310">
        <v>2</v>
      </c>
      <c r="BG112" s="215" t="s">
        <v>1007</v>
      </c>
      <c r="BH112" s="258" t="s">
        <v>1008</v>
      </c>
      <c r="BI112" s="319" t="s">
        <v>1009</v>
      </c>
      <c r="BJ112" s="215" t="s">
        <v>1010</v>
      </c>
      <c r="BK112" s="309" t="s">
        <v>1011</v>
      </c>
      <c r="BL112" s="309">
        <v>3581600</v>
      </c>
      <c r="BM112" s="326" t="s">
        <v>1012</v>
      </c>
    </row>
    <row r="113" spans="1:65" s="25" customFormat="1" ht="409.5">
      <c r="A113" s="319" t="s">
        <v>1013</v>
      </c>
      <c r="B113" s="319" t="s">
        <v>379</v>
      </c>
      <c r="C113" s="319"/>
      <c r="D113" s="319" t="s">
        <v>1014</v>
      </c>
      <c r="E113" s="319"/>
      <c r="F113" s="319" t="s">
        <v>1015</v>
      </c>
      <c r="G113" s="319" t="s">
        <v>1016</v>
      </c>
      <c r="H113" s="327">
        <v>44116</v>
      </c>
      <c r="I113" s="327">
        <v>45443</v>
      </c>
      <c r="J113" s="319" t="s">
        <v>1017</v>
      </c>
      <c r="K113" s="319" t="s">
        <v>1018</v>
      </c>
      <c r="L113" s="321">
        <v>1</v>
      </c>
      <c r="M113" s="319" t="s">
        <v>64</v>
      </c>
      <c r="N113" s="319">
        <v>100</v>
      </c>
      <c r="O113" s="322" t="s">
        <v>338</v>
      </c>
      <c r="P113" s="319">
        <v>100</v>
      </c>
      <c r="Q113" s="322" t="s">
        <v>338</v>
      </c>
      <c r="R113" s="319">
        <v>100</v>
      </c>
      <c r="S113" s="322" t="s">
        <v>338</v>
      </c>
      <c r="T113" s="319">
        <v>100</v>
      </c>
      <c r="U113" s="322" t="s">
        <v>338</v>
      </c>
      <c r="V113" s="319">
        <v>100</v>
      </c>
      <c r="W113" s="322" t="s">
        <v>338</v>
      </c>
      <c r="X113" s="319">
        <v>100</v>
      </c>
      <c r="Y113" s="323" t="s">
        <v>338</v>
      </c>
      <c r="Z113" s="324"/>
      <c r="AA113" s="325"/>
      <c r="AB113" s="319">
        <v>0</v>
      </c>
      <c r="AC113" s="321">
        <v>0</v>
      </c>
      <c r="AD113" s="328"/>
      <c r="AE113" s="328"/>
      <c r="AF113" s="324"/>
      <c r="AG113" s="325"/>
      <c r="AH113" s="319">
        <v>0</v>
      </c>
      <c r="AI113" s="256">
        <v>0</v>
      </c>
      <c r="AJ113" s="319" t="s">
        <v>1019</v>
      </c>
      <c r="AK113" s="319"/>
      <c r="AL113" s="329">
        <v>0</v>
      </c>
      <c r="AM113" s="330">
        <v>0</v>
      </c>
      <c r="AN113" s="329">
        <v>0</v>
      </c>
      <c r="AO113" s="330">
        <v>0</v>
      </c>
      <c r="AP113" s="331" t="s">
        <v>257</v>
      </c>
      <c r="AQ113" s="332" t="s">
        <v>1959</v>
      </c>
      <c r="AR113" s="281">
        <v>0</v>
      </c>
      <c r="AS113" s="282">
        <v>0</v>
      </c>
      <c r="AT113" s="283">
        <v>0</v>
      </c>
      <c r="AU113" s="282">
        <v>0</v>
      </c>
      <c r="AV113" s="283" t="s">
        <v>2320</v>
      </c>
      <c r="AW113" s="283" t="s">
        <v>157</v>
      </c>
      <c r="AX113" s="281">
        <v>264500</v>
      </c>
      <c r="AY113" s="282">
        <v>1</v>
      </c>
      <c r="AZ113" s="282">
        <v>1</v>
      </c>
      <c r="BA113" s="282">
        <v>1</v>
      </c>
      <c r="BB113" s="283" t="s">
        <v>2321</v>
      </c>
      <c r="BC113" s="283" t="s">
        <v>2322</v>
      </c>
      <c r="BD113" s="319"/>
      <c r="BE113" s="333" t="s">
        <v>1020</v>
      </c>
      <c r="BF113" s="319">
        <v>12500</v>
      </c>
      <c r="BG113" s="333" t="s">
        <v>1021</v>
      </c>
      <c r="BH113" s="258" t="s">
        <v>1008</v>
      </c>
      <c r="BI113" s="319" t="s">
        <v>1022</v>
      </c>
      <c r="BJ113" s="319" t="s">
        <v>1023</v>
      </c>
      <c r="BK113" s="334" t="s">
        <v>1024</v>
      </c>
      <c r="BL113" s="334">
        <v>7710017</v>
      </c>
      <c r="BM113" s="335" t="s">
        <v>1025</v>
      </c>
    </row>
    <row r="114" spans="1:65" s="25" customFormat="1" ht="409.5">
      <c r="A114" s="319" t="s">
        <v>1026</v>
      </c>
      <c r="B114" s="319" t="s">
        <v>379</v>
      </c>
      <c r="C114" s="319"/>
      <c r="D114" s="319" t="s">
        <v>1027</v>
      </c>
      <c r="E114" s="319"/>
      <c r="F114" s="319" t="s">
        <v>1015</v>
      </c>
      <c r="G114" s="319" t="s">
        <v>1016</v>
      </c>
      <c r="H114" s="327">
        <v>44197</v>
      </c>
      <c r="I114" s="327">
        <v>44407</v>
      </c>
      <c r="J114" s="319" t="s">
        <v>1028</v>
      </c>
      <c r="K114" s="319" t="s">
        <v>1029</v>
      </c>
      <c r="L114" s="319" t="s">
        <v>257</v>
      </c>
      <c r="M114" s="319" t="s">
        <v>135</v>
      </c>
      <c r="N114" s="319" t="s">
        <v>257</v>
      </c>
      <c r="O114" s="319" t="s">
        <v>257</v>
      </c>
      <c r="P114" s="319">
        <v>1</v>
      </c>
      <c r="Q114" s="319" t="s">
        <v>257</v>
      </c>
      <c r="R114" s="319" t="s">
        <v>257</v>
      </c>
      <c r="S114" s="319" t="s">
        <v>257</v>
      </c>
      <c r="T114" s="319" t="s">
        <v>257</v>
      </c>
      <c r="U114" s="319" t="s">
        <v>257</v>
      </c>
      <c r="V114" s="319" t="s">
        <v>257</v>
      </c>
      <c r="W114" s="319" t="s">
        <v>257</v>
      </c>
      <c r="X114" s="319"/>
      <c r="Y114" s="323" t="s">
        <v>257</v>
      </c>
      <c r="Z114" s="324"/>
      <c r="AA114" s="325"/>
      <c r="AB114" s="319"/>
      <c r="AC114" s="325"/>
      <c r="AD114" s="319">
        <v>0</v>
      </c>
      <c r="AE114" s="321">
        <v>0</v>
      </c>
      <c r="AF114" s="324"/>
      <c r="AG114" s="325"/>
      <c r="AH114" s="319">
        <v>0</v>
      </c>
      <c r="AI114" s="336" t="s">
        <v>1030</v>
      </c>
      <c r="AJ114" s="319" t="s">
        <v>1031</v>
      </c>
      <c r="AK114" s="319" t="s">
        <v>1032</v>
      </c>
      <c r="AL114" s="337">
        <v>0</v>
      </c>
      <c r="AM114" s="338">
        <v>0</v>
      </c>
      <c r="AN114" s="339">
        <v>0</v>
      </c>
      <c r="AO114" s="338">
        <v>0</v>
      </c>
      <c r="AP114" s="66" t="s">
        <v>1960</v>
      </c>
      <c r="AQ114" s="77" t="s">
        <v>1961</v>
      </c>
      <c r="AR114" s="281">
        <v>0</v>
      </c>
      <c r="AS114" s="282">
        <v>0</v>
      </c>
      <c r="AT114" s="283">
        <v>0</v>
      </c>
      <c r="AU114" s="282">
        <v>0</v>
      </c>
      <c r="AV114" s="283" t="s">
        <v>2323</v>
      </c>
      <c r="AW114" s="283" t="s">
        <v>2324</v>
      </c>
      <c r="AX114" s="281" t="s">
        <v>157</v>
      </c>
      <c r="AY114" s="282" t="s">
        <v>157</v>
      </c>
      <c r="AZ114" s="283"/>
      <c r="BA114" s="282">
        <v>0</v>
      </c>
      <c r="BB114" s="283" t="s">
        <v>2325</v>
      </c>
      <c r="BC114" s="282" t="s">
        <v>157</v>
      </c>
      <c r="BD114" s="319"/>
      <c r="BE114" s="319" t="s">
        <v>135</v>
      </c>
      <c r="BF114" s="319" t="s">
        <v>135</v>
      </c>
      <c r="BG114" s="319" t="s">
        <v>1033</v>
      </c>
      <c r="BH114" s="258" t="s">
        <v>1008</v>
      </c>
      <c r="BI114" s="258" t="s">
        <v>1022</v>
      </c>
      <c r="BJ114" s="319" t="s">
        <v>1022</v>
      </c>
      <c r="BK114" s="334" t="s">
        <v>1024</v>
      </c>
      <c r="BL114" s="334">
        <v>7710017</v>
      </c>
      <c r="BM114" s="335" t="s">
        <v>1025</v>
      </c>
    </row>
    <row r="115" spans="1:65" s="25" customFormat="1" ht="409.5">
      <c r="A115" s="319" t="s">
        <v>1034</v>
      </c>
      <c r="B115" s="319" t="s">
        <v>379</v>
      </c>
      <c r="C115" s="319"/>
      <c r="D115" s="319" t="s">
        <v>1035</v>
      </c>
      <c r="E115" s="319"/>
      <c r="F115" s="320" t="s">
        <v>211</v>
      </c>
      <c r="G115" s="320" t="s">
        <v>1001</v>
      </c>
      <c r="H115" s="222">
        <v>44197</v>
      </c>
      <c r="I115" s="222">
        <v>45443</v>
      </c>
      <c r="J115" s="319" t="s">
        <v>1036</v>
      </c>
      <c r="K115" s="319" t="s">
        <v>1037</v>
      </c>
      <c r="L115" s="319" t="s">
        <v>257</v>
      </c>
      <c r="M115" s="310" t="s">
        <v>64</v>
      </c>
      <c r="N115" s="340">
        <v>0</v>
      </c>
      <c r="O115" s="341">
        <v>0</v>
      </c>
      <c r="P115" s="340">
        <v>1</v>
      </c>
      <c r="Q115" s="341">
        <v>300000000</v>
      </c>
      <c r="R115" s="340">
        <v>1</v>
      </c>
      <c r="S115" s="341">
        <v>0</v>
      </c>
      <c r="T115" s="340">
        <v>1</v>
      </c>
      <c r="U115" s="341">
        <v>0</v>
      </c>
      <c r="V115" s="340">
        <v>1</v>
      </c>
      <c r="W115" s="322">
        <v>0</v>
      </c>
      <c r="X115" s="319"/>
      <c r="Y115" s="323">
        <v>300000000</v>
      </c>
      <c r="Z115" s="324"/>
      <c r="AA115" s="325"/>
      <c r="AB115" s="319"/>
      <c r="AC115" s="325"/>
      <c r="AD115" s="319"/>
      <c r="AE115" s="319"/>
      <c r="AF115" s="324">
        <v>0</v>
      </c>
      <c r="AG115" s="325"/>
      <c r="AH115" s="319"/>
      <c r="AI115" s="325"/>
      <c r="AJ115" s="319" t="s">
        <v>1038</v>
      </c>
      <c r="AK115" s="319" t="s">
        <v>1039</v>
      </c>
      <c r="AL115" s="290">
        <v>0</v>
      </c>
      <c r="AM115" s="291">
        <v>0</v>
      </c>
      <c r="AN115" s="342">
        <v>44</v>
      </c>
      <c r="AO115" s="343">
        <v>0.25</v>
      </c>
      <c r="AP115" s="66" t="s">
        <v>1962</v>
      </c>
      <c r="AQ115" s="77" t="s">
        <v>1963</v>
      </c>
      <c r="AR115" s="281">
        <v>0</v>
      </c>
      <c r="AS115" s="282">
        <v>0</v>
      </c>
      <c r="AT115" s="283">
        <v>0</v>
      </c>
      <c r="AU115" s="282">
        <v>0.5</v>
      </c>
      <c r="AV115" s="283" t="s">
        <v>2326</v>
      </c>
      <c r="AW115" s="283" t="s">
        <v>2327</v>
      </c>
      <c r="AX115" s="281">
        <v>475724920</v>
      </c>
      <c r="AY115" s="282">
        <v>1</v>
      </c>
      <c r="AZ115" s="282">
        <v>1</v>
      </c>
      <c r="BA115" s="282">
        <v>1</v>
      </c>
      <c r="BB115" s="283" t="s">
        <v>2328</v>
      </c>
      <c r="BC115" s="283" t="s">
        <v>2233</v>
      </c>
      <c r="BD115" s="319"/>
      <c r="BE115" s="215" t="s">
        <v>1040</v>
      </c>
      <c r="BF115" s="310">
        <v>127</v>
      </c>
      <c r="BG115" s="215" t="s">
        <v>1041</v>
      </c>
      <c r="BH115" s="258" t="s">
        <v>1008</v>
      </c>
      <c r="BI115" s="319" t="s">
        <v>1009</v>
      </c>
      <c r="BJ115" s="215" t="s">
        <v>1010</v>
      </c>
      <c r="BK115" s="309" t="s">
        <v>1011</v>
      </c>
      <c r="BL115" s="309">
        <v>3581600</v>
      </c>
      <c r="BM115" s="326" t="s">
        <v>1012</v>
      </c>
    </row>
    <row r="116" spans="1:65" s="25" customFormat="1" ht="409.5">
      <c r="A116" s="319" t="s">
        <v>1042</v>
      </c>
      <c r="B116" s="319" t="s">
        <v>379</v>
      </c>
      <c r="C116" s="319"/>
      <c r="D116" s="319" t="s">
        <v>1043</v>
      </c>
      <c r="E116" s="319"/>
      <c r="F116" s="319" t="s">
        <v>1015</v>
      </c>
      <c r="G116" s="319" t="s">
        <v>1016</v>
      </c>
      <c r="H116" s="327">
        <v>44197</v>
      </c>
      <c r="I116" s="327">
        <v>44407</v>
      </c>
      <c r="J116" s="319" t="s">
        <v>1044</v>
      </c>
      <c r="K116" s="319" t="s">
        <v>1029</v>
      </c>
      <c r="L116" s="319" t="s">
        <v>257</v>
      </c>
      <c r="M116" s="319" t="s">
        <v>135</v>
      </c>
      <c r="N116" s="319" t="s">
        <v>257</v>
      </c>
      <c r="O116" s="319" t="s">
        <v>257</v>
      </c>
      <c r="P116" s="319">
        <v>1</v>
      </c>
      <c r="Q116" s="319" t="s">
        <v>257</v>
      </c>
      <c r="R116" s="319" t="s">
        <v>257</v>
      </c>
      <c r="S116" s="319" t="s">
        <v>257</v>
      </c>
      <c r="T116" s="319" t="s">
        <v>257</v>
      </c>
      <c r="U116" s="319" t="s">
        <v>257</v>
      </c>
      <c r="V116" s="319" t="s">
        <v>257</v>
      </c>
      <c r="W116" s="319" t="s">
        <v>257</v>
      </c>
      <c r="X116" s="319"/>
      <c r="Y116" s="323" t="s">
        <v>257</v>
      </c>
      <c r="Z116" s="324"/>
      <c r="AA116" s="325"/>
      <c r="AB116" s="319"/>
      <c r="AC116" s="325"/>
      <c r="AD116" s="319"/>
      <c r="AE116" s="319"/>
      <c r="AF116" s="324"/>
      <c r="AG116" s="325"/>
      <c r="AH116" s="319"/>
      <c r="AI116" s="325"/>
      <c r="AJ116" s="319" t="s">
        <v>1045</v>
      </c>
      <c r="AK116" s="319"/>
      <c r="AL116" s="290">
        <v>0</v>
      </c>
      <c r="AM116" s="291">
        <v>0</v>
      </c>
      <c r="AN116" s="339">
        <v>0</v>
      </c>
      <c r="AO116" s="338">
        <v>0</v>
      </c>
      <c r="AP116" s="66" t="s">
        <v>1964</v>
      </c>
      <c r="AQ116" s="77" t="s">
        <v>1961</v>
      </c>
      <c r="AR116" s="281">
        <v>0</v>
      </c>
      <c r="AS116" s="282">
        <v>0</v>
      </c>
      <c r="AT116" s="283">
        <v>0</v>
      </c>
      <c r="AU116" s="282">
        <v>0</v>
      </c>
      <c r="AV116" s="283" t="s">
        <v>2329</v>
      </c>
      <c r="AW116" s="283" t="s">
        <v>2330</v>
      </c>
      <c r="AX116" s="281" t="s">
        <v>157</v>
      </c>
      <c r="AY116" s="282">
        <v>1</v>
      </c>
      <c r="AZ116" s="283" t="s">
        <v>157</v>
      </c>
      <c r="BA116" s="282">
        <v>1</v>
      </c>
      <c r="BB116" s="283" t="s">
        <v>2331</v>
      </c>
      <c r="BC116" s="283" t="s">
        <v>157</v>
      </c>
      <c r="BD116" s="319"/>
      <c r="BE116" s="319" t="s">
        <v>135</v>
      </c>
      <c r="BF116" s="319" t="s">
        <v>135</v>
      </c>
      <c r="BG116" s="319" t="s">
        <v>1046</v>
      </c>
      <c r="BH116" s="258" t="s">
        <v>1008</v>
      </c>
      <c r="BI116" s="319" t="s">
        <v>1009</v>
      </c>
      <c r="BJ116" s="319" t="s">
        <v>1047</v>
      </c>
      <c r="BK116" s="334" t="s">
        <v>1048</v>
      </c>
      <c r="BL116" s="334" t="s">
        <v>1049</v>
      </c>
      <c r="BM116" t="s">
        <v>1050</v>
      </c>
    </row>
    <row r="117" spans="1:65" s="25" customFormat="1" ht="409.5">
      <c r="A117" s="319" t="s">
        <v>1051</v>
      </c>
      <c r="B117" s="319" t="s">
        <v>379</v>
      </c>
      <c r="C117" s="319"/>
      <c r="D117" s="319" t="s">
        <v>1052</v>
      </c>
      <c r="E117" s="319"/>
      <c r="F117" s="319" t="s">
        <v>1015</v>
      </c>
      <c r="G117" s="319" t="s">
        <v>1016</v>
      </c>
      <c r="H117" s="327">
        <v>44197</v>
      </c>
      <c r="I117" s="327">
        <v>44407</v>
      </c>
      <c r="J117" s="319" t="s">
        <v>1053</v>
      </c>
      <c r="K117" s="319" t="s">
        <v>1029</v>
      </c>
      <c r="L117" s="319" t="s">
        <v>257</v>
      </c>
      <c r="M117" s="319" t="s">
        <v>135</v>
      </c>
      <c r="N117" s="319" t="s">
        <v>257</v>
      </c>
      <c r="O117" s="319" t="s">
        <v>257</v>
      </c>
      <c r="P117" s="319">
        <v>1</v>
      </c>
      <c r="Q117" s="319" t="s">
        <v>257</v>
      </c>
      <c r="R117" s="319" t="s">
        <v>257</v>
      </c>
      <c r="S117" s="319" t="s">
        <v>257</v>
      </c>
      <c r="T117" s="319" t="s">
        <v>257</v>
      </c>
      <c r="U117" s="319" t="s">
        <v>257</v>
      </c>
      <c r="V117" s="319" t="s">
        <v>257</v>
      </c>
      <c r="W117" s="319" t="s">
        <v>257</v>
      </c>
      <c r="X117" s="319"/>
      <c r="Y117" s="323" t="s">
        <v>257</v>
      </c>
      <c r="Z117" s="324"/>
      <c r="AA117" s="325"/>
      <c r="AB117" s="319"/>
      <c r="AC117" s="325"/>
      <c r="AD117" s="319"/>
      <c r="AE117" s="319"/>
      <c r="AF117" s="324"/>
      <c r="AG117" s="325"/>
      <c r="AH117" s="319"/>
      <c r="AI117" s="325"/>
      <c r="AJ117" s="319" t="s">
        <v>1054</v>
      </c>
      <c r="AK117" s="319"/>
      <c r="AL117" s="290">
        <v>0</v>
      </c>
      <c r="AM117" s="291">
        <v>0</v>
      </c>
      <c r="AN117" s="339">
        <v>0</v>
      </c>
      <c r="AO117" s="338">
        <v>0</v>
      </c>
      <c r="AP117" s="66" t="s">
        <v>1965</v>
      </c>
      <c r="AQ117" s="77" t="s">
        <v>157</v>
      </c>
      <c r="AR117" s="281">
        <v>0</v>
      </c>
      <c r="AS117" s="282">
        <v>0</v>
      </c>
      <c r="AT117" s="283">
        <v>0</v>
      </c>
      <c r="AU117" s="282">
        <v>0.5</v>
      </c>
      <c r="AV117" s="283" t="s">
        <v>2332</v>
      </c>
      <c r="AW117" s="283" t="s">
        <v>157</v>
      </c>
      <c r="AX117" s="281" t="s">
        <v>157</v>
      </c>
      <c r="AY117" s="282" t="s">
        <v>157</v>
      </c>
      <c r="AZ117" s="283" t="s">
        <v>157</v>
      </c>
      <c r="BA117" s="282">
        <v>1</v>
      </c>
      <c r="BB117" s="283" t="s">
        <v>2333</v>
      </c>
      <c r="BC117" s="283" t="s">
        <v>2334</v>
      </c>
      <c r="BD117" s="319"/>
      <c r="BE117" s="319" t="s">
        <v>135</v>
      </c>
      <c r="BF117" s="319" t="s">
        <v>135</v>
      </c>
      <c r="BG117" s="319" t="s">
        <v>1046</v>
      </c>
      <c r="BH117" s="258" t="s">
        <v>1008</v>
      </c>
      <c r="BI117" s="319" t="s">
        <v>1009</v>
      </c>
      <c r="BJ117" s="319" t="s">
        <v>1047</v>
      </c>
      <c r="BK117" s="334" t="s">
        <v>1048</v>
      </c>
      <c r="BL117" s="334" t="s">
        <v>1049</v>
      </c>
      <c r="BM117" t="s">
        <v>1050</v>
      </c>
    </row>
    <row r="118" spans="1:65" s="25" customFormat="1" ht="409.5">
      <c r="A118" s="319" t="s">
        <v>1055</v>
      </c>
      <c r="B118" s="319" t="s">
        <v>379</v>
      </c>
      <c r="C118" s="319"/>
      <c r="D118" s="319" t="s">
        <v>1056</v>
      </c>
      <c r="E118" s="319"/>
      <c r="F118" s="319" t="s">
        <v>1057</v>
      </c>
      <c r="G118" s="319" t="s">
        <v>194</v>
      </c>
      <c r="H118" s="327" t="s">
        <v>1058</v>
      </c>
      <c r="I118" s="327" t="s">
        <v>1059</v>
      </c>
      <c r="J118" s="328" t="s">
        <v>1060</v>
      </c>
      <c r="K118" s="319" t="s">
        <v>1061</v>
      </c>
      <c r="L118" s="319" t="s">
        <v>1062</v>
      </c>
      <c r="M118" s="319"/>
      <c r="N118" s="319" t="s">
        <v>157</v>
      </c>
      <c r="O118" s="319" t="s">
        <v>157</v>
      </c>
      <c r="P118" s="319">
        <v>1</v>
      </c>
      <c r="Q118" s="344">
        <v>70563240</v>
      </c>
      <c r="R118" s="319" t="s">
        <v>1063</v>
      </c>
      <c r="S118" s="344">
        <v>70563240</v>
      </c>
      <c r="T118" s="319" t="s">
        <v>1063</v>
      </c>
      <c r="U118" s="344">
        <v>70563240</v>
      </c>
      <c r="V118" s="319" t="s">
        <v>1063</v>
      </c>
      <c r="W118" s="344">
        <v>70563240</v>
      </c>
      <c r="X118" s="319" t="s">
        <v>1064</v>
      </c>
      <c r="Y118" s="323">
        <v>282252960</v>
      </c>
      <c r="Z118" s="324"/>
      <c r="AA118" s="325"/>
      <c r="AB118" s="319"/>
      <c r="AC118" s="325"/>
      <c r="AD118" s="319"/>
      <c r="AE118" s="319"/>
      <c r="AF118" s="324"/>
      <c r="AG118" s="325"/>
      <c r="AH118" s="319"/>
      <c r="AI118" s="325"/>
      <c r="AJ118" s="319" t="s">
        <v>1065</v>
      </c>
      <c r="AK118" s="319"/>
      <c r="AL118" s="345">
        <v>0</v>
      </c>
      <c r="AM118" s="343">
        <v>0</v>
      </c>
      <c r="AN118" s="342">
        <v>0</v>
      </c>
      <c r="AO118" s="343">
        <v>0</v>
      </c>
      <c r="AP118" s="66" t="s">
        <v>1966</v>
      </c>
      <c r="AQ118" s="77" t="s">
        <v>1967</v>
      </c>
      <c r="AR118" s="346">
        <v>11974368</v>
      </c>
      <c r="AS118" s="282" t="s">
        <v>2335</v>
      </c>
      <c r="AT118" s="282">
        <v>1</v>
      </c>
      <c r="AU118" s="282">
        <v>1</v>
      </c>
      <c r="AV118" s="283" t="s">
        <v>2336</v>
      </c>
      <c r="AW118" s="283" t="s">
        <v>2337</v>
      </c>
      <c r="AX118" s="281">
        <v>19030692</v>
      </c>
      <c r="AY118" s="282">
        <v>0.27</v>
      </c>
      <c r="AZ118" s="282">
        <v>1</v>
      </c>
      <c r="BA118" s="282">
        <v>1</v>
      </c>
      <c r="BB118" s="283" t="s">
        <v>2338</v>
      </c>
      <c r="BC118" s="283" t="s">
        <v>2339</v>
      </c>
      <c r="BD118" s="319"/>
      <c r="BE118" s="319" t="s">
        <v>1066</v>
      </c>
      <c r="BF118" s="319" t="s">
        <v>1067</v>
      </c>
      <c r="BG118" s="319" t="s">
        <v>1068</v>
      </c>
      <c r="BH118" s="258" t="s">
        <v>1008</v>
      </c>
      <c r="BI118" s="319" t="s">
        <v>1069</v>
      </c>
      <c r="BJ118" s="319" t="s">
        <v>1069</v>
      </c>
      <c r="BK118" s="334" t="s">
        <v>1070</v>
      </c>
      <c r="BL118" s="334" t="s">
        <v>1071</v>
      </c>
      <c r="BM118" t="s">
        <v>1072</v>
      </c>
    </row>
    <row r="119" spans="1:65" s="25" customFormat="1" ht="357">
      <c r="A119" s="319" t="s">
        <v>1073</v>
      </c>
      <c r="B119" s="319" t="s">
        <v>379</v>
      </c>
      <c r="C119" s="319"/>
      <c r="D119" s="319" t="s">
        <v>1074</v>
      </c>
      <c r="E119" s="319"/>
      <c r="F119" s="319" t="s">
        <v>1015</v>
      </c>
      <c r="G119" s="333" t="s">
        <v>471</v>
      </c>
      <c r="H119" s="327">
        <v>44348</v>
      </c>
      <c r="I119" s="327">
        <v>45443</v>
      </c>
      <c r="J119" s="319" t="s">
        <v>803</v>
      </c>
      <c r="K119" s="319" t="s">
        <v>1075</v>
      </c>
      <c r="L119" s="319" t="s">
        <v>257</v>
      </c>
      <c r="M119" s="319" t="s">
        <v>257</v>
      </c>
      <c r="N119" s="319"/>
      <c r="O119" s="319"/>
      <c r="P119" s="319">
        <v>1</v>
      </c>
      <c r="Q119" s="319" t="s">
        <v>1076</v>
      </c>
      <c r="R119" s="319">
        <v>1</v>
      </c>
      <c r="S119" s="319" t="s">
        <v>1076</v>
      </c>
      <c r="T119" s="319">
        <v>1</v>
      </c>
      <c r="U119" s="319" t="s">
        <v>1076</v>
      </c>
      <c r="V119" s="319">
        <v>1</v>
      </c>
      <c r="W119" s="319" t="s">
        <v>1076</v>
      </c>
      <c r="X119" s="319"/>
      <c r="Y119" s="347" t="s">
        <v>257</v>
      </c>
      <c r="Z119" s="319"/>
      <c r="AA119" s="325"/>
      <c r="AB119" s="319"/>
      <c r="AC119" s="325"/>
      <c r="AD119" s="319"/>
      <c r="AE119" s="319"/>
      <c r="AF119" s="344"/>
      <c r="AG119" s="325"/>
      <c r="AH119" s="319"/>
      <c r="AI119" s="325"/>
      <c r="AJ119" s="319" t="s">
        <v>1077</v>
      </c>
      <c r="AK119" s="319"/>
      <c r="AL119" s="290">
        <v>0</v>
      </c>
      <c r="AM119" s="291">
        <v>0</v>
      </c>
      <c r="AN119" s="101">
        <v>0</v>
      </c>
      <c r="AO119" s="338">
        <v>0</v>
      </c>
      <c r="AP119" s="66" t="s">
        <v>1968</v>
      </c>
      <c r="AQ119" s="77" t="s">
        <v>1961</v>
      </c>
      <c r="AR119" s="281">
        <v>14700000</v>
      </c>
      <c r="AS119" s="282">
        <v>0.35</v>
      </c>
      <c r="AT119" s="283">
        <v>1</v>
      </c>
      <c r="AU119" s="282">
        <v>1</v>
      </c>
      <c r="AV119" s="283" t="s">
        <v>2340</v>
      </c>
      <c r="AW119" s="283" t="s">
        <v>2341</v>
      </c>
      <c r="AX119" s="281">
        <v>14700000</v>
      </c>
      <c r="AY119" s="282">
        <v>0.35</v>
      </c>
      <c r="AZ119" s="283">
        <v>1</v>
      </c>
      <c r="BA119" s="282">
        <v>1</v>
      </c>
      <c r="BB119" s="283" t="s">
        <v>2340</v>
      </c>
      <c r="BC119" s="283" t="s">
        <v>2341</v>
      </c>
      <c r="BD119" s="319"/>
      <c r="BE119" s="319" t="s">
        <v>1078</v>
      </c>
      <c r="BF119" s="319" t="s">
        <v>1078</v>
      </c>
      <c r="BG119" s="319" t="s">
        <v>1078</v>
      </c>
      <c r="BH119" s="258" t="s">
        <v>1008</v>
      </c>
      <c r="BI119" s="319" t="s">
        <v>1009</v>
      </c>
      <c r="BJ119" s="319" t="s">
        <v>1079</v>
      </c>
      <c r="BK119" s="334" t="s">
        <v>1080</v>
      </c>
      <c r="BL119" s="334" t="s">
        <v>1081</v>
      </c>
      <c r="BM119" s="335" t="s">
        <v>1082</v>
      </c>
    </row>
    <row r="120" spans="1:65" s="25" customFormat="1" ht="382.5">
      <c r="A120" s="319" t="s">
        <v>1083</v>
      </c>
      <c r="B120" s="319" t="s">
        <v>379</v>
      </c>
      <c r="C120" s="319"/>
      <c r="D120" s="319" t="s">
        <v>1084</v>
      </c>
      <c r="E120" s="319"/>
      <c r="F120" s="319"/>
      <c r="G120" s="333"/>
      <c r="H120" s="327" t="s">
        <v>1058</v>
      </c>
      <c r="I120" s="327" t="s">
        <v>1059</v>
      </c>
      <c r="J120" s="328"/>
      <c r="K120" s="319" t="s">
        <v>1085</v>
      </c>
      <c r="L120" s="319"/>
      <c r="M120" s="319"/>
      <c r="N120" s="319"/>
      <c r="O120" s="319"/>
      <c r="P120" s="319">
        <v>1</v>
      </c>
      <c r="Q120" s="344">
        <v>47250000</v>
      </c>
      <c r="R120" s="319" t="s">
        <v>1086</v>
      </c>
      <c r="S120" s="344">
        <v>48667500</v>
      </c>
      <c r="T120" s="319" t="s">
        <v>1086</v>
      </c>
      <c r="U120" s="344">
        <v>50127525</v>
      </c>
      <c r="V120" s="319" t="s">
        <v>1086</v>
      </c>
      <c r="W120" s="344">
        <v>51631350</v>
      </c>
      <c r="X120" s="319" t="s">
        <v>1086</v>
      </c>
      <c r="Y120" s="323">
        <v>197676375</v>
      </c>
      <c r="Z120" s="319"/>
      <c r="AA120" s="325"/>
      <c r="AB120" s="319"/>
      <c r="AC120" s="325"/>
      <c r="AD120" s="319"/>
      <c r="AE120" s="319"/>
      <c r="AF120" s="344">
        <v>5700000</v>
      </c>
      <c r="AG120" s="325">
        <v>0.09</v>
      </c>
      <c r="AH120" s="319">
        <v>1</v>
      </c>
      <c r="AI120" s="325">
        <v>1</v>
      </c>
      <c r="AJ120" s="319" t="s">
        <v>1087</v>
      </c>
      <c r="AK120" s="319" t="s">
        <v>1088</v>
      </c>
      <c r="AL120" s="342"/>
      <c r="AM120" s="343"/>
      <c r="AN120" s="339">
        <v>1</v>
      </c>
      <c r="AO120" s="348">
        <v>1</v>
      </c>
      <c r="AP120" s="66" t="s">
        <v>1969</v>
      </c>
      <c r="AQ120" s="77"/>
      <c r="AR120" s="281">
        <v>32700000</v>
      </c>
      <c r="AS120" s="282">
        <v>0.69199999999999995</v>
      </c>
      <c r="AT120" s="283">
        <v>1</v>
      </c>
      <c r="AU120" s="282">
        <v>1</v>
      </c>
      <c r="AV120" s="283" t="s">
        <v>2342</v>
      </c>
      <c r="AW120" s="283" t="s">
        <v>2343</v>
      </c>
      <c r="AX120" s="281" t="s">
        <v>2344</v>
      </c>
      <c r="AY120" s="282">
        <v>1</v>
      </c>
      <c r="AZ120" s="283">
        <v>1</v>
      </c>
      <c r="BA120" s="282">
        <v>1</v>
      </c>
      <c r="BB120" s="283" t="s">
        <v>2342</v>
      </c>
      <c r="BC120" s="283" t="s">
        <v>257</v>
      </c>
      <c r="BD120" s="319"/>
      <c r="BE120" s="319"/>
      <c r="BF120" s="319"/>
      <c r="BG120" s="319"/>
      <c r="BH120" s="258" t="s">
        <v>1008</v>
      </c>
      <c r="BI120" s="319" t="s">
        <v>1009</v>
      </c>
      <c r="BJ120" s="319" t="s">
        <v>1047</v>
      </c>
      <c r="BK120" s="334" t="s">
        <v>1048</v>
      </c>
      <c r="BL120" s="334" t="s">
        <v>1049</v>
      </c>
      <c r="BM120" t="s">
        <v>1050</v>
      </c>
    </row>
    <row r="121" spans="1:65" s="25" customFormat="1" ht="409.5">
      <c r="A121" s="319" t="s">
        <v>1089</v>
      </c>
      <c r="B121" s="319" t="s">
        <v>379</v>
      </c>
      <c r="C121" s="319"/>
      <c r="D121" s="319" t="s">
        <v>1090</v>
      </c>
      <c r="E121" s="319"/>
      <c r="F121" s="319" t="s">
        <v>1015</v>
      </c>
      <c r="G121" s="319" t="s">
        <v>1016</v>
      </c>
      <c r="H121" s="327">
        <v>44197</v>
      </c>
      <c r="I121" s="327">
        <v>44407</v>
      </c>
      <c r="J121" s="319" t="s">
        <v>1091</v>
      </c>
      <c r="K121" s="319" t="s">
        <v>1029</v>
      </c>
      <c r="L121" s="319" t="s">
        <v>257</v>
      </c>
      <c r="M121" s="319" t="s">
        <v>135</v>
      </c>
      <c r="N121" s="319" t="s">
        <v>257</v>
      </c>
      <c r="O121" s="319" t="s">
        <v>257</v>
      </c>
      <c r="P121" s="319">
        <v>1</v>
      </c>
      <c r="Q121" s="319" t="s">
        <v>257</v>
      </c>
      <c r="R121" s="319" t="s">
        <v>257</v>
      </c>
      <c r="S121" s="319" t="s">
        <v>257</v>
      </c>
      <c r="T121" s="319" t="s">
        <v>257</v>
      </c>
      <c r="U121" s="319" t="s">
        <v>257</v>
      </c>
      <c r="V121" s="319" t="s">
        <v>257</v>
      </c>
      <c r="W121" s="319" t="s">
        <v>257</v>
      </c>
      <c r="X121" s="319"/>
      <c r="Y121" s="323" t="s">
        <v>257</v>
      </c>
      <c r="Z121" s="324"/>
      <c r="AA121" s="325"/>
      <c r="AB121" s="319"/>
      <c r="AC121" s="325"/>
      <c r="AD121" s="319"/>
      <c r="AE121" s="319"/>
      <c r="AF121" s="324"/>
      <c r="AG121" s="325"/>
      <c r="AH121" s="319"/>
      <c r="AI121" s="325"/>
      <c r="AJ121" s="319" t="s">
        <v>1092</v>
      </c>
      <c r="AK121" s="319"/>
      <c r="AL121" s="290">
        <v>0</v>
      </c>
      <c r="AM121" s="291">
        <v>0</v>
      </c>
      <c r="AN121" s="339">
        <v>0</v>
      </c>
      <c r="AO121" s="338">
        <v>0</v>
      </c>
      <c r="AP121" s="66" t="s">
        <v>1970</v>
      </c>
      <c r="AQ121" s="77"/>
      <c r="AR121" s="281">
        <v>0</v>
      </c>
      <c r="AS121" s="282">
        <v>0</v>
      </c>
      <c r="AT121" s="283">
        <v>0</v>
      </c>
      <c r="AU121" s="282">
        <v>0</v>
      </c>
      <c r="AV121" s="283" t="s">
        <v>2345</v>
      </c>
      <c r="AW121" s="283" t="s">
        <v>157</v>
      </c>
      <c r="AX121" s="281" t="s">
        <v>157</v>
      </c>
      <c r="AY121" s="282" t="s">
        <v>157</v>
      </c>
      <c r="AZ121" s="283" t="s">
        <v>157</v>
      </c>
      <c r="BA121" s="282">
        <v>0</v>
      </c>
      <c r="BB121" s="283" t="s">
        <v>157</v>
      </c>
      <c r="BC121" s="283" t="s">
        <v>157</v>
      </c>
      <c r="BD121" s="319"/>
      <c r="BE121" s="319" t="s">
        <v>135</v>
      </c>
      <c r="BF121" s="319" t="s">
        <v>135</v>
      </c>
      <c r="BG121" s="319" t="s">
        <v>1046</v>
      </c>
      <c r="BH121" s="258" t="s">
        <v>1008</v>
      </c>
      <c r="BI121" s="319" t="s">
        <v>1009</v>
      </c>
      <c r="BJ121" s="319" t="s">
        <v>1047</v>
      </c>
      <c r="BK121" s="334" t="s">
        <v>1048</v>
      </c>
      <c r="BL121" s="334" t="s">
        <v>1049</v>
      </c>
      <c r="BM121" t="s">
        <v>1050</v>
      </c>
    </row>
    <row r="122" spans="1:65" s="25" customFormat="1" ht="306">
      <c r="A122" s="319" t="s">
        <v>1093</v>
      </c>
      <c r="B122" s="319" t="s">
        <v>379</v>
      </c>
      <c r="C122" s="319"/>
      <c r="D122" s="319" t="s">
        <v>1094</v>
      </c>
      <c r="E122" s="319"/>
      <c r="F122" s="319" t="s">
        <v>1015</v>
      </c>
      <c r="G122" s="319" t="s">
        <v>1016</v>
      </c>
      <c r="H122" s="327">
        <v>44136</v>
      </c>
      <c r="I122" s="327" t="s">
        <v>1059</v>
      </c>
      <c r="J122" s="319" t="s">
        <v>1095</v>
      </c>
      <c r="K122" s="319" t="s">
        <v>1096</v>
      </c>
      <c r="L122" s="319" t="s">
        <v>257</v>
      </c>
      <c r="M122" s="319" t="s">
        <v>135</v>
      </c>
      <c r="N122" s="319" t="s">
        <v>257</v>
      </c>
      <c r="O122" s="319" t="s">
        <v>257</v>
      </c>
      <c r="P122" s="319">
        <v>2</v>
      </c>
      <c r="Q122" s="319" t="s">
        <v>257</v>
      </c>
      <c r="R122" s="319">
        <v>2</v>
      </c>
      <c r="S122" s="319" t="s">
        <v>257</v>
      </c>
      <c r="T122" s="319">
        <v>2</v>
      </c>
      <c r="U122" s="319" t="s">
        <v>257</v>
      </c>
      <c r="V122" s="319">
        <v>2</v>
      </c>
      <c r="W122" s="319" t="s">
        <v>257</v>
      </c>
      <c r="X122" s="319">
        <v>8</v>
      </c>
      <c r="Y122" s="323" t="s">
        <v>257</v>
      </c>
      <c r="Z122" s="324"/>
      <c r="AA122" s="325"/>
      <c r="AB122" s="319"/>
      <c r="AC122" s="325"/>
      <c r="AD122" s="319"/>
      <c r="AE122" s="319"/>
      <c r="AF122" s="324" t="s">
        <v>257</v>
      </c>
      <c r="AG122" s="324" t="s">
        <v>257</v>
      </c>
      <c r="AH122" s="324" t="s">
        <v>257</v>
      </c>
      <c r="AI122" s="324" t="s">
        <v>257</v>
      </c>
      <c r="AJ122" s="319" t="s">
        <v>1097</v>
      </c>
      <c r="AK122" s="319"/>
      <c r="AL122" s="337">
        <v>0</v>
      </c>
      <c r="AM122" s="338">
        <v>0</v>
      </c>
      <c r="AN122" s="349">
        <v>0</v>
      </c>
      <c r="AO122" s="350">
        <v>0</v>
      </c>
      <c r="AP122" s="66" t="s">
        <v>1971</v>
      </c>
      <c r="AQ122" s="77"/>
      <c r="AR122" s="281">
        <v>0</v>
      </c>
      <c r="AS122" s="282">
        <v>0</v>
      </c>
      <c r="AT122" s="283">
        <v>0</v>
      </c>
      <c r="AU122" s="282">
        <v>0.5</v>
      </c>
      <c r="AV122" s="283" t="s">
        <v>2346</v>
      </c>
      <c r="AW122" s="283" t="s">
        <v>639</v>
      </c>
      <c r="AX122" s="281" t="s">
        <v>157</v>
      </c>
      <c r="AY122" s="282" t="s">
        <v>157</v>
      </c>
      <c r="AZ122" s="283" t="s">
        <v>157</v>
      </c>
      <c r="BA122" s="282">
        <v>1</v>
      </c>
      <c r="BB122" s="283" t="s">
        <v>2347</v>
      </c>
      <c r="BC122" s="283" t="s">
        <v>257</v>
      </c>
      <c r="BD122" s="319"/>
      <c r="BE122" s="319" t="s">
        <v>135</v>
      </c>
      <c r="BF122" s="319" t="s">
        <v>135</v>
      </c>
      <c r="BG122" s="319" t="s">
        <v>135</v>
      </c>
      <c r="BH122" s="258" t="s">
        <v>1008</v>
      </c>
      <c r="BI122" s="319" t="s">
        <v>1009</v>
      </c>
      <c r="BJ122" s="319" t="s">
        <v>1098</v>
      </c>
      <c r="BK122" s="334" t="s">
        <v>1099</v>
      </c>
      <c r="BL122" s="334" t="s">
        <v>1100</v>
      </c>
      <c r="BM122" t="s">
        <v>1101</v>
      </c>
    </row>
    <row r="123" spans="1:65" s="26" customFormat="1" ht="409.5">
      <c r="A123" s="351" t="s">
        <v>1102</v>
      </c>
      <c r="B123" s="352" t="s">
        <v>57</v>
      </c>
      <c r="C123" s="353"/>
      <c r="D123" s="352" t="s">
        <v>1103</v>
      </c>
      <c r="E123" s="258"/>
      <c r="F123" s="318" t="s">
        <v>211</v>
      </c>
      <c r="G123" s="318" t="s">
        <v>803</v>
      </c>
      <c r="H123" s="354">
        <v>44197</v>
      </c>
      <c r="I123" s="354">
        <v>45656</v>
      </c>
      <c r="J123" s="318" t="s">
        <v>1104</v>
      </c>
      <c r="K123" s="258" t="s">
        <v>1105</v>
      </c>
      <c r="L123" s="258">
        <v>1</v>
      </c>
      <c r="M123" s="258"/>
      <c r="N123" s="258"/>
      <c r="O123" s="355"/>
      <c r="P123" s="258">
        <v>1</v>
      </c>
      <c r="Q123" s="356">
        <v>218117440</v>
      </c>
      <c r="R123" s="258">
        <v>1</v>
      </c>
      <c r="S123" s="356">
        <v>225820208</v>
      </c>
      <c r="T123" s="258">
        <v>1</v>
      </c>
      <c r="U123" s="356">
        <v>236223040</v>
      </c>
      <c r="V123" s="258">
        <v>1</v>
      </c>
      <c r="W123" s="356">
        <v>235413456</v>
      </c>
      <c r="X123" s="258">
        <v>1</v>
      </c>
      <c r="Y123" s="357">
        <f>O123+Q123+S123+U123+W123</f>
        <v>915574144</v>
      </c>
      <c r="Z123" s="358" t="s">
        <v>157</v>
      </c>
      <c r="AA123" s="358" t="s">
        <v>157</v>
      </c>
      <c r="AB123" s="358" t="s">
        <v>157</v>
      </c>
      <c r="AC123" s="358" t="s">
        <v>157</v>
      </c>
      <c r="AD123" s="358" t="s">
        <v>157</v>
      </c>
      <c r="AE123" s="358" t="s">
        <v>157</v>
      </c>
      <c r="AF123" s="355">
        <v>18176453</v>
      </c>
      <c r="AG123" s="358">
        <f>IF(Q123=0," ",AF123/Q123)</f>
        <v>8.3333331805104632E-2</v>
      </c>
      <c r="AH123" s="258">
        <v>1</v>
      </c>
      <c r="AI123" s="359">
        <v>1</v>
      </c>
      <c r="AJ123" s="360" t="s">
        <v>1106</v>
      </c>
      <c r="AK123" s="351" t="s">
        <v>66</v>
      </c>
      <c r="AL123" s="361">
        <v>30544000</v>
      </c>
      <c r="AM123" s="362">
        <v>0.14003465289157987</v>
      </c>
      <c r="AN123" s="363">
        <v>1</v>
      </c>
      <c r="AO123" s="364">
        <v>1</v>
      </c>
      <c r="AP123" s="66" t="s">
        <v>1972</v>
      </c>
      <c r="AQ123" s="77" t="s">
        <v>1973</v>
      </c>
      <c r="AR123" s="317"/>
      <c r="AS123" s="365">
        <v>0</v>
      </c>
      <c r="AT123" s="283"/>
      <c r="AU123" s="282">
        <v>0</v>
      </c>
      <c r="AV123" s="283"/>
      <c r="AW123" s="366"/>
      <c r="AX123" s="317" t="s">
        <v>2348</v>
      </c>
      <c r="AY123" s="365">
        <v>0.93</v>
      </c>
      <c r="AZ123" s="283">
        <v>1</v>
      </c>
      <c r="BA123" s="282">
        <v>1</v>
      </c>
      <c r="BB123" s="283" t="s">
        <v>2349</v>
      </c>
      <c r="BC123" s="283" t="s">
        <v>2350</v>
      </c>
      <c r="BD123" s="351"/>
      <c r="BE123" s="352" t="s">
        <v>1107</v>
      </c>
      <c r="BF123" s="352">
        <v>42</v>
      </c>
      <c r="BG123" s="352" t="s">
        <v>1108</v>
      </c>
      <c r="BH123" s="318" t="s">
        <v>1109</v>
      </c>
      <c r="BI123" s="367" t="s">
        <v>1110</v>
      </c>
      <c r="BJ123" s="318" t="s">
        <v>1111</v>
      </c>
      <c r="BK123" s="318" t="s">
        <v>1112</v>
      </c>
      <c r="BL123" s="318" t="s">
        <v>1113</v>
      </c>
      <c r="BM123" t="s">
        <v>1114</v>
      </c>
    </row>
    <row r="124" spans="1:65" s="26" customFormat="1" ht="270">
      <c r="A124" s="351" t="s">
        <v>1115</v>
      </c>
      <c r="B124" s="352" t="s">
        <v>57</v>
      </c>
      <c r="C124" s="353"/>
      <c r="D124" s="352" t="s">
        <v>1116</v>
      </c>
      <c r="E124" s="258"/>
      <c r="F124" s="318" t="s">
        <v>211</v>
      </c>
      <c r="G124" s="318" t="s">
        <v>803</v>
      </c>
      <c r="H124" s="354">
        <v>44562</v>
      </c>
      <c r="I124" s="354">
        <v>45641</v>
      </c>
      <c r="J124" s="318" t="s">
        <v>1117</v>
      </c>
      <c r="K124" s="258" t="s">
        <v>1118</v>
      </c>
      <c r="L124" s="258" t="s">
        <v>124</v>
      </c>
      <c r="M124" s="258"/>
      <c r="N124" s="258"/>
      <c r="O124" s="355"/>
      <c r="P124" s="258"/>
      <c r="Q124" s="356">
        <v>0</v>
      </c>
      <c r="R124" s="258">
        <v>1</v>
      </c>
      <c r="S124" s="356">
        <v>504442400</v>
      </c>
      <c r="T124" s="258">
        <v>2</v>
      </c>
      <c r="U124" s="356">
        <v>1039161200</v>
      </c>
      <c r="V124" s="258">
        <v>2</v>
      </c>
      <c r="W124" s="356">
        <v>1070330800</v>
      </c>
      <c r="X124" s="258">
        <v>2</v>
      </c>
      <c r="Y124" s="357">
        <f>O124+Q124+S124+U124+W124</f>
        <v>2613934400</v>
      </c>
      <c r="Z124" s="358" t="s">
        <v>157</v>
      </c>
      <c r="AA124" s="358" t="s">
        <v>157</v>
      </c>
      <c r="AB124" s="358" t="s">
        <v>157</v>
      </c>
      <c r="AC124" s="358" t="s">
        <v>157</v>
      </c>
      <c r="AD124" s="358" t="s">
        <v>157</v>
      </c>
      <c r="AE124" s="358" t="s">
        <v>157</v>
      </c>
      <c r="AF124" s="355"/>
      <c r="AG124" s="358" t="str">
        <f t="shared" ref="AG124:AG136" si="35">IF(Q124=0," ",AF124/Q124)</f>
        <v xml:space="preserve"> </v>
      </c>
      <c r="AH124" s="258"/>
      <c r="AI124" s="359" t="str">
        <f t="shared" ref="AI124:AI135" si="36">IF(P124=0," ",AH124/P124)</f>
        <v xml:space="preserve"> </v>
      </c>
      <c r="AJ124" s="360" t="s">
        <v>1119</v>
      </c>
      <c r="AK124" s="351" t="s">
        <v>1120</v>
      </c>
      <c r="AL124" s="337">
        <v>0</v>
      </c>
      <c r="AM124" s="338">
        <v>0</v>
      </c>
      <c r="AN124" s="363" t="s">
        <v>66</v>
      </c>
      <c r="AO124" s="364" t="s">
        <v>66</v>
      </c>
      <c r="AP124" s="66" t="s">
        <v>1119</v>
      </c>
      <c r="AQ124" s="332" t="s">
        <v>66</v>
      </c>
      <c r="AR124" s="317"/>
      <c r="AS124" s="365" t="s">
        <v>1661</v>
      </c>
      <c r="AT124" s="283"/>
      <c r="AU124" s="282" t="s">
        <v>1661</v>
      </c>
      <c r="AV124" s="283"/>
      <c r="AW124" s="366"/>
      <c r="AX124" s="317" t="s">
        <v>218</v>
      </c>
      <c r="AY124" s="365">
        <v>0</v>
      </c>
      <c r="AZ124" s="283">
        <v>0</v>
      </c>
      <c r="BA124" s="282">
        <v>0</v>
      </c>
      <c r="BB124" s="283" t="s">
        <v>2351</v>
      </c>
      <c r="BC124" s="366" t="s">
        <v>66</v>
      </c>
      <c r="BD124" s="351"/>
      <c r="BE124" s="352" t="s">
        <v>1107</v>
      </c>
      <c r="BF124" s="352">
        <v>42</v>
      </c>
      <c r="BG124" s="352" t="s">
        <v>1108</v>
      </c>
      <c r="BH124" s="318" t="s">
        <v>1109</v>
      </c>
      <c r="BI124" s="367" t="s">
        <v>1110</v>
      </c>
      <c r="BJ124" s="318" t="s">
        <v>1111</v>
      </c>
      <c r="BK124" s="318" t="s">
        <v>1121</v>
      </c>
      <c r="BL124" s="318" t="s">
        <v>1113</v>
      </c>
      <c r="BM124" t="s">
        <v>1114</v>
      </c>
    </row>
    <row r="125" spans="1:65" s="26" customFormat="1" ht="409.5">
      <c r="A125" s="258" t="s">
        <v>1122</v>
      </c>
      <c r="B125" s="352" t="s">
        <v>57</v>
      </c>
      <c r="C125" s="258"/>
      <c r="D125" s="352" t="s">
        <v>1123</v>
      </c>
      <c r="E125" s="258"/>
      <c r="F125" s="318" t="s">
        <v>211</v>
      </c>
      <c r="G125" s="258" t="s">
        <v>1124</v>
      </c>
      <c r="H125" s="354">
        <v>44287</v>
      </c>
      <c r="I125" s="354">
        <v>45291</v>
      </c>
      <c r="J125" s="258" t="s">
        <v>1125</v>
      </c>
      <c r="K125" s="258" t="s">
        <v>1126</v>
      </c>
      <c r="L125" s="258" t="s">
        <v>124</v>
      </c>
      <c r="M125" s="258" t="s">
        <v>64</v>
      </c>
      <c r="N125" s="258"/>
      <c r="O125" s="368"/>
      <c r="P125" s="258">
        <v>1</v>
      </c>
      <c r="Q125" s="356">
        <v>35370000</v>
      </c>
      <c r="R125" s="258">
        <v>1</v>
      </c>
      <c r="S125" s="356">
        <v>44526900</v>
      </c>
      <c r="T125" s="258">
        <v>1</v>
      </c>
      <c r="U125" s="356">
        <v>45862707</v>
      </c>
      <c r="V125" s="258"/>
      <c r="W125" s="356"/>
      <c r="X125" s="258">
        <v>1</v>
      </c>
      <c r="Y125" s="357">
        <v>125759607</v>
      </c>
      <c r="Z125" s="351" t="s">
        <v>257</v>
      </c>
      <c r="AA125" s="351" t="s">
        <v>257</v>
      </c>
      <c r="AB125" s="351" t="s">
        <v>257</v>
      </c>
      <c r="AC125" s="351" t="s">
        <v>257</v>
      </c>
      <c r="AD125" s="351" t="s">
        <v>257</v>
      </c>
      <c r="AE125" s="351" t="s">
        <v>257</v>
      </c>
      <c r="AF125" s="355">
        <v>3816000</v>
      </c>
      <c r="AG125" s="358">
        <f t="shared" si="35"/>
        <v>0.1078880407124682</v>
      </c>
      <c r="AH125" s="258">
        <v>1</v>
      </c>
      <c r="AI125" s="359">
        <v>1</v>
      </c>
      <c r="AJ125" s="258" t="s">
        <v>1127</v>
      </c>
      <c r="AK125" s="351" t="s">
        <v>257</v>
      </c>
      <c r="AL125" s="243">
        <v>23580000</v>
      </c>
      <c r="AM125" s="369">
        <v>0.66666666666666663</v>
      </c>
      <c r="AN125" s="363">
        <v>1</v>
      </c>
      <c r="AO125" s="364">
        <v>1</v>
      </c>
      <c r="AP125" s="66" t="s">
        <v>1974</v>
      </c>
      <c r="AQ125" s="370" t="s">
        <v>1975</v>
      </c>
      <c r="AR125" s="317">
        <v>23580000</v>
      </c>
      <c r="AS125" s="365">
        <f t="shared" ref="AS125:AS132" si="37">IF(Q125=0," ",AR125/Q125)</f>
        <v>0.66666666666666663</v>
      </c>
      <c r="AT125" s="283">
        <v>1</v>
      </c>
      <c r="AU125" s="282">
        <f>IF(P125=0," ",AT125/P125)</f>
        <v>1</v>
      </c>
      <c r="AV125" s="283" t="s">
        <v>2352</v>
      </c>
      <c r="AW125" s="283" t="s">
        <v>2353</v>
      </c>
      <c r="AX125" s="317" t="s">
        <v>2354</v>
      </c>
      <c r="AY125" s="365">
        <v>1</v>
      </c>
      <c r="AZ125" s="283">
        <v>1</v>
      </c>
      <c r="BA125" s="282">
        <v>1</v>
      </c>
      <c r="BB125" s="283" t="s">
        <v>2355</v>
      </c>
      <c r="BC125" s="283" t="s">
        <v>2356</v>
      </c>
      <c r="BD125" s="351"/>
      <c r="BE125" s="352" t="s">
        <v>1128</v>
      </c>
      <c r="BF125" s="352">
        <v>114</v>
      </c>
      <c r="BG125" s="352" t="s">
        <v>1129</v>
      </c>
      <c r="BH125" s="318" t="s">
        <v>1109</v>
      </c>
      <c r="BI125" s="367" t="s">
        <v>1110</v>
      </c>
      <c r="BJ125" s="367" t="s">
        <v>1130</v>
      </c>
      <c r="BK125" s="367" t="s">
        <v>1131</v>
      </c>
      <c r="BL125" s="367">
        <v>3143046792</v>
      </c>
      <c r="BM125" s="371" t="s">
        <v>1132</v>
      </c>
    </row>
    <row r="126" spans="1:65" s="26" customFormat="1" ht="409.5">
      <c r="A126" s="258" t="s">
        <v>1133</v>
      </c>
      <c r="B126" s="352" t="s">
        <v>57</v>
      </c>
      <c r="C126" s="258"/>
      <c r="D126" s="352" t="s">
        <v>1134</v>
      </c>
      <c r="E126" s="258"/>
      <c r="F126" s="318" t="s">
        <v>211</v>
      </c>
      <c r="G126" s="258" t="s">
        <v>1124</v>
      </c>
      <c r="H126" s="354">
        <v>44197</v>
      </c>
      <c r="I126" s="354">
        <v>45291</v>
      </c>
      <c r="J126" s="258" t="s">
        <v>1135</v>
      </c>
      <c r="K126" s="258" t="s">
        <v>1136</v>
      </c>
      <c r="L126" s="258" t="s">
        <v>1137</v>
      </c>
      <c r="M126" s="258" t="s">
        <v>64</v>
      </c>
      <c r="N126" s="258"/>
      <c r="O126" s="368">
        <v>0</v>
      </c>
      <c r="P126" s="372">
        <v>0.3</v>
      </c>
      <c r="Q126" s="356">
        <v>54660452</v>
      </c>
      <c r="R126" s="372">
        <v>0.35</v>
      </c>
      <c r="S126" s="356">
        <v>56300265.559999987</v>
      </c>
      <c r="T126" s="372">
        <v>0.35</v>
      </c>
      <c r="U126" s="356">
        <v>57989273.526799999</v>
      </c>
      <c r="V126" s="258"/>
      <c r="W126" s="356"/>
      <c r="X126" s="372">
        <v>1</v>
      </c>
      <c r="Y126" s="357">
        <v>168949991.08679998</v>
      </c>
      <c r="Z126" s="351" t="s">
        <v>257</v>
      </c>
      <c r="AA126" s="351" t="s">
        <v>257</v>
      </c>
      <c r="AB126" s="351" t="s">
        <v>257</v>
      </c>
      <c r="AC126" s="351" t="s">
        <v>257</v>
      </c>
      <c r="AD126" s="351" t="s">
        <v>257</v>
      </c>
      <c r="AE126" s="351" t="s">
        <v>257</v>
      </c>
      <c r="AF126" s="355">
        <v>5120000</v>
      </c>
      <c r="AG126" s="358">
        <f t="shared" si="35"/>
        <v>9.3669185172489969E-2</v>
      </c>
      <c r="AH126" s="372">
        <v>0.05</v>
      </c>
      <c r="AI126" s="359">
        <v>0.17</v>
      </c>
      <c r="AJ126" s="258" t="s">
        <v>1138</v>
      </c>
      <c r="AK126" s="258" t="s">
        <v>1139</v>
      </c>
      <c r="AL126" s="243">
        <v>9492836</v>
      </c>
      <c r="AM126" s="369">
        <v>0.17366918224532793</v>
      </c>
      <c r="AN126" s="373">
        <v>0.08</v>
      </c>
      <c r="AO126" s="364">
        <v>0.26666666666666666</v>
      </c>
      <c r="AP126" s="66" t="s">
        <v>1976</v>
      </c>
      <c r="AQ126" s="77" t="s">
        <v>1977</v>
      </c>
      <c r="AR126" s="317">
        <f>13665113+AL126+AF126</f>
        <v>28277949</v>
      </c>
      <c r="AS126" s="365">
        <f t="shared" si="37"/>
        <v>0.51733836741781791</v>
      </c>
      <c r="AT126" s="282">
        <v>0.25</v>
      </c>
      <c r="AU126" s="282">
        <f>IF(P126=AV1278," ",AT126/P126)</f>
        <v>0.83333333333333337</v>
      </c>
      <c r="AV126" s="283" t="s">
        <v>2357</v>
      </c>
      <c r="AW126" s="283" t="s">
        <v>2358</v>
      </c>
      <c r="AX126" s="317" t="s">
        <v>2359</v>
      </c>
      <c r="AY126" s="365">
        <v>0.7</v>
      </c>
      <c r="AZ126" s="282">
        <v>0.28000000000000003</v>
      </c>
      <c r="BA126" s="282">
        <v>0.93</v>
      </c>
      <c r="BB126" s="283" t="s">
        <v>2360</v>
      </c>
      <c r="BC126" s="283" t="s">
        <v>2361</v>
      </c>
      <c r="BD126" s="351"/>
      <c r="BE126" s="352" t="s">
        <v>1128</v>
      </c>
      <c r="BF126" s="352">
        <v>114</v>
      </c>
      <c r="BG126" s="352" t="s">
        <v>1129</v>
      </c>
      <c r="BH126" s="318" t="s">
        <v>1109</v>
      </c>
      <c r="BI126" s="367" t="s">
        <v>1110</v>
      </c>
      <c r="BJ126" s="367" t="s">
        <v>1130</v>
      </c>
      <c r="BK126" s="367" t="s">
        <v>1131</v>
      </c>
      <c r="BL126" s="367">
        <v>3143046792</v>
      </c>
      <c r="BM126" s="371" t="s">
        <v>1132</v>
      </c>
    </row>
    <row r="127" spans="1:65" s="26" customFormat="1" ht="409.5">
      <c r="A127" s="258" t="s">
        <v>1140</v>
      </c>
      <c r="B127" s="352" t="s">
        <v>57</v>
      </c>
      <c r="C127" s="258"/>
      <c r="D127" s="352" t="s">
        <v>1141</v>
      </c>
      <c r="E127" s="258"/>
      <c r="F127" s="318" t="s">
        <v>211</v>
      </c>
      <c r="G127" s="258" t="s">
        <v>1124</v>
      </c>
      <c r="H127" s="354">
        <v>44197</v>
      </c>
      <c r="I127" s="354">
        <v>45291</v>
      </c>
      <c r="J127" s="258" t="s">
        <v>1142</v>
      </c>
      <c r="K127" s="258" t="s">
        <v>1143</v>
      </c>
      <c r="L127" s="258" t="s">
        <v>1137</v>
      </c>
      <c r="M127" s="258" t="s">
        <v>64</v>
      </c>
      <c r="N127" s="372">
        <v>1</v>
      </c>
      <c r="O127" s="368">
        <v>160032</v>
      </c>
      <c r="P127" s="372">
        <v>1</v>
      </c>
      <c r="Q127" s="356">
        <v>164833</v>
      </c>
      <c r="R127" s="372">
        <v>1</v>
      </c>
      <c r="S127" s="356">
        <v>169778</v>
      </c>
      <c r="T127" s="372">
        <v>1</v>
      </c>
      <c r="U127" s="356">
        <v>174871</v>
      </c>
      <c r="V127" s="258"/>
      <c r="W127" s="356"/>
      <c r="X127" s="258"/>
      <c r="Y127" s="357">
        <v>669514</v>
      </c>
      <c r="Z127" s="351" t="s">
        <v>257</v>
      </c>
      <c r="AA127" s="351" t="s">
        <v>257</v>
      </c>
      <c r="AB127" s="351" t="s">
        <v>257</v>
      </c>
      <c r="AC127" s="351" t="s">
        <v>257</v>
      </c>
      <c r="AD127" s="351" t="s">
        <v>257</v>
      </c>
      <c r="AE127" s="351" t="s">
        <v>257</v>
      </c>
      <c r="AF127" s="355">
        <v>41208.25</v>
      </c>
      <c r="AG127" s="358">
        <f t="shared" si="35"/>
        <v>0.25</v>
      </c>
      <c r="AH127" s="372">
        <v>1</v>
      </c>
      <c r="AI127" s="359">
        <f>IF(P127=0," ",AH127/P127)</f>
        <v>1</v>
      </c>
      <c r="AJ127" s="258" t="s">
        <v>1144</v>
      </c>
      <c r="AK127" s="351"/>
      <c r="AL127" s="243">
        <v>61544</v>
      </c>
      <c r="AM127" s="369">
        <v>0.37337183695012527</v>
      </c>
      <c r="AN127" s="373">
        <v>1</v>
      </c>
      <c r="AO127" s="364">
        <v>1</v>
      </c>
      <c r="AP127" s="66" t="s">
        <v>1978</v>
      </c>
      <c r="AQ127" s="77" t="s">
        <v>1979</v>
      </c>
      <c r="AR127" s="317">
        <v>210857.79870129871</v>
      </c>
      <c r="AS127" s="365">
        <f t="shared" si="37"/>
        <v>1.2792207792207793</v>
      </c>
      <c r="AT127" s="282">
        <v>1</v>
      </c>
      <c r="AU127" s="282">
        <f t="shared" ref="AU127:AU132" si="38">IF(P127=0," ",AT127/P127)</f>
        <v>1</v>
      </c>
      <c r="AV127" s="283" t="s">
        <v>2362</v>
      </c>
      <c r="AW127" s="283" t="s">
        <v>2363</v>
      </c>
      <c r="AX127" s="317" t="s">
        <v>2364</v>
      </c>
      <c r="AY127" s="365">
        <v>1.68</v>
      </c>
      <c r="AZ127" s="282">
        <v>1</v>
      </c>
      <c r="BA127" s="282">
        <v>1</v>
      </c>
      <c r="BB127" s="283" t="s">
        <v>2365</v>
      </c>
      <c r="BC127" s="283" t="s">
        <v>2366</v>
      </c>
      <c r="BD127" s="351"/>
      <c r="BE127" s="352" t="s">
        <v>1128</v>
      </c>
      <c r="BF127" s="352">
        <v>114</v>
      </c>
      <c r="BG127" s="352" t="s">
        <v>1129</v>
      </c>
      <c r="BH127" s="318" t="s">
        <v>1109</v>
      </c>
      <c r="BI127" s="367" t="s">
        <v>1110</v>
      </c>
      <c r="BJ127" s="367" t="s">
        <v>1130</v>
      </c>
      <c r="BK127" s="367" t="s">
        <v>1131</v>
      </c>
      <c r="BL127" s="367">
        <v>3143046792</v>
      </c>
      <c r="BM127" s="371" t="s">
        <v>1132</v>
      </c>
    </row>
    <row r="128" spans="1:65" s="26" customFormat="1" ht="409.5">
      <c r="A128" s="374" t="s">
        <v>1145</v>
      </c>
      <c r="B128" s="167" t="s">
        <v>427</v>
      </c>
      <c r="C128" s="375"/>
      <c r="D128" s="375" t="s">
        <v>1146</v>
      </c>
      <c r="E128" s="376">
        <v>0.5</v>
      </c>
      <c r="F128" s="375" t="s">
        <v>211</v>
      </c>
      <c r="G128" s="375" t="s">
        <v>1147</v>
      </c>
      <c r="H128" s="377">
        <v>44197</v>
      </c>
      <c r="I128" s="377">
        <v>45627</v>
      </c>
      <c r="J128" s="375" t="s">
        <v>1148</v>
      </c>
      <c r="K128" s="375" t="s">
        <v>1149</v>
      </c>
      <c r="L128" s="375" t="s">
        <v>474</v>
      </c>
      <c r="M128" s="378" t="s">
        <v>64</v>
      </c>
      <c r="N128" s="375"/>
      <c r="O128" s="379"/>
      <c r="P128" s="375">
        <v>2</v>
      </c>
      <c r="Q128" s="356">
        <v>18491865.279999997</v>
      </c>
      <c r="R128" s="375">
        <v>2</v>
      </c>
      <c r="S128" s="356">
        <v>19196590.265820798</v>
      </c>
      <c r="T128" s="375">
        <v>2</v>
      </c>
      <c r="U128" s="356">
        <v>19940650.104524009</v>
      </c>
      <c r="V128" s="380">
        <v>2</v>
      </c>
      <c r="W128" s="356">
        <v>20728305.783652708</v>
      </c>
      <c r="X128" s="380">
        <v>8</v>
      </c>
      <c r="Y128" s="381">
        <f>+Q128+S128+U128+W128</f>
        <v>78357411.433997512</v>
      </c>
      <c r="Z128" s="351" t="s">
        <v>257</v>
      </c>
      <c r="AA128" s="351" t="s">
        <v>257</v>
      </c>
      <c r="AB128" s="351" t="s">
        <v>257</v>
      </c>
      <c r="AC128" s="351" t="s">
        <v>257</v>
      </c>
      <c r="AD128" s="351" t="s">
        <v>257</v>
      </c>
      <c r="AE128" s="351" t="s">
        <v>257</v>
      </c>
      <c r="AF128" s="379">
        <f>Q128*25%</f>
        <v>4622966.3199999994</v>
      </c>
      <c r="AG128" s="382">
        <v>0.25</v>
      </c>
      <c r="AH128" s="383">
        <v>0.5</v>
      </c>
      <c r="AI128" s="376">
        <f>AH128/2</f>
        <v>0.25</v>
      </c>
      <c r="AJ128" s="375" t="s">
        <v>1150</v>
      </c>
      <c r="AK128" s="375" t="s">
        <v>1151</v>
      </c>
      <c r="AL128" s="384">
        <v>9245932.6399999987</v>
      </c>
      <c r="AM128" s="385">
        <v>0.5</v>
      </c>
      <c r="AN128" s="386">
        <v>1</v>
      </c>
      <c r="AO128" s="385">
        <v>0.5</v>
      </c>
      <c r="AP128" s="387" t="s">
        <v>1980</v>
      </c>
      <c r="AQ128" s="388"/>
      <c r="AR128" s="317">
        <f t="shared" ref="AR128:AR129" si="39">SUM(AL128+AF128)</f>
        <v>13868898.959999997</v>
      </c>
      <c r="AS128" s="365">
        <f t="shared" si="37"/>
        <v>0.75</v>
      </c>
      <c r="AT128" s="283">
        <v>1.5</v>
      </c>
      <c r="AU128" s="282">
        <f t="shared" si="38"/>
        <v>0.75</v>
      </c>
      <c r="AV128" s="283" t="s">
        <v>2367</v>
      </c>
      <c r="AW128" s="366"/>
      <c r="AX128" s="317" t="s">
        <v>2368</v>
      </c>
      <c r="AY128" s="365">
        <v>1</v>
      </c>
      <c r="AZ128" s="283" t="s">
        <v>2369</v>
      </c>
      <c r="BA128" s="282">
        <v>0.75</v>
      </c>
      <c r="BB128" s="283" t="s">
        <v>2370</v>
      </c>
      <c r="BC128" s="366" t="s">
        <v>1466</v>
      </c>
      <c r="BD128" s="351"/>
      <c r="BE128" s="389" t="s">
        <v>1152</v>
      </c>
      <c r="BF128" s="390">
        <v>17</v>
      </c>
      <c r="BG128" s="390" t="s">
        <v>1153</v>
      </c>
      <c r="BH128" s="390" t="s">
        <v>1154</v>
      </c>
      <c r="BI128" s="367" t="s">
        <v>1110</v>
      </c>
      <c r="BJ128" s="390" t="s">
        <v>1155</v>
      </c>
      <c r="BK128" s="391" t="s">
        <v>1156</v>
      </c>
      <c r="BL128" s="391" t="s">
        <v>1157</v>
      </c>
      <c r="BM128" s="392" t="s">
        <v>1158</v>
      </c>
    </row>
    <row r="129" spans="1:65" s="26" customFormat="1" ht="409.5">
      <c r="A129" s="375" t="s">
        <v>1159</v>
      </c>
      <c r="B129" s="375" t="s">
        <v>57</v>
      </c>
      <c r="C129" s="375"/>
      <c r="D129" s="375" t="s">
        <v>1160</v>
      </c>
      <c r="E129" s="376">
        <v>0.5</v>
      </c>
      <c r="F129" s="375" t="s">
        <v>211</v>
      </c>
      <c r="G129" s="375" t="s">
        <v>1147</v>
      </c>
      <c r="H129" s="377">
        <v>44197</v>
      </c>
      <c r="I129" s="377">
        <v>44896</v>
      </c>
      <c r="J129" s="375" t="s">
        <v>1161</v>
      </c>
      <c r="K129" s="375" t="s">
        <v>1162</v>
      </c>
      <c r="L129" s="375" t="s">
        <v>474</v>
      </c>
      <c r="M129" s="375" t="s">
        <v>64</v>
      </c>
      <c r="N129" s="375"/>
      <c r="O129" s="381"/>
      <c r="P129" s="376">
        <v>0.5</v>
      </c>
      <c r="Q129" s="356">
        <v>23114831.599999998</v>
      </c>
      <c r="R129" s="376">
        <v>0.5</v>
      </c>
      <c r="S129" s="356">
        <v>23995737.832276002</v>
      </c>
      <c r="T129" s="375"/>
      <c r="U129" s="356"/>
      <c r="V129" s="379"/>
      <c r="W129" s="356"/>
      <c r="X129" s="376">
        <v>1</v>
      </c>
      <c r="Y129" s="381">
        <f>+Q129+S129</f>
        <v>47110569.432275996</v>
      </c>
      <c r="Z129" s="351" t="s">
        <v>257</v>
      </c>
      <c r="AA129" s="351" t="s">
        <v>257</v>
      </c>
      <c r="AB129" s="351" t="s">
        <v>257</v>
      </c>
      <c r="AC129" s="351" t="s">
        <v>257</v>
      </c>
      <c r="AD129" s="351" t="s">
        <v>257</v>
      </c>
      <c r="AE129" s="351" t="s">
        <v>257</v>
      </c>
      <c r="AF129" s="379">
        <f>Q129*25%</f>
        <v>5778707.8999999994</v>
      </c>
      <c r="AG129" s="382">
        <v>0.25</v>
      </c>
      <c r="AH129" s="383">
        <v>0.5</v>
      </c>
      <c r="AI129" s="376">
        <f>AH129/2</f>
        <v>0.25</v>
      </c>
      <c r="AJ129" s="375" t="s">
        <v>1163</v>
      </c>
      <c r="AK129" s="375" t="s">
        <v>1151</v>
      </c>
      <c r="AL129" s="384">
        <v>11557415.799999999</v>
      </c>
      <c r="AM129" s="385">
        <v>0.5</v>
      </c>
      <c r="AN129" s="393">
        <v>0.25</v>
      </c>
      <c r="AO129" s="385">
        <v>0.5</v>
      </c>
      <c r="AP129" s="387" t="s">
        <v>1981</v>
      </c>
      <c r="AQ129" s="388"/>
      <c r="AR129" s="317">
        <f t="shared" si="39"/>
        <v>17336123.699999999</v>
      </c>
      <c r="AS129" s="365">
        <f t="shared" si="37"/>
        <v>0.75</v>
      </c>
      <c r="AT129" s="282">
        <v>0.25</v>
      </c>
      <c r="AU129" s="282">
        <f t="shared" si="38"/>
        <v>0.5</v>
      </c>
      <c r="AV129" s="283" t="s">
        <v>2371</v>
      </c>
      <c r="AW129" s="283" t="s">
        <v>2372</v>
      </c>
      <c r="AX129" s="317" t="s">
        <v>2373</v>
      </c>
      <c r="AY129" s="365">
        <v>1</v>
      </c>
      <c r="AZ129" s="282">
        <v>0.5</v>
      </c>
      <c r="BA129" s="282">
        <v>1</v>
      </c>
      <c r="BB129" s="283" t="s">
        <v>2374</v>
      </c>
      <c r="BC129" s="283" t="s">
        <v>2375</v>
      </c>
      <c r="BD129" s="351"/>
      <c r="BE129" s="389" t="s">
        <v>1152</v>
      </c>
      <c r="BF129" s="390">
        <v>17</v>
      </c>
      <c r="BG129" s="390" t="s">
        <v>1153</v>
      </c>
      <c r="BH129" s="390" t="s">
        <v>1154</v>
      </c>
      <c r="BI129" s="367" t="s">
        <v>1110</v>
      </c>
      <c r="BJ129" s="390" t="s">
        <v>1155</v>
      </c>
      <c r="BK129" s="391" t="s">
        <v>1156</v>
      </c>
      <c r="BL129" s="391" t="s">
        <v>1157</v>
      </c>
      <c r="BM129" s="392" t="s">
        <v>1158</v>
      </c>
    </row>
    <row r="130" spans="1:65" s="26" customFormat="1" ht="409.5">
      <c r="A130" s="351" t="s">
        <v>1164</v>
      </c>
      <c r="B130" s="352" t="s">
        <v>57</v>
      </c>
      <c r="C130" s="258"/>
      <c r="D130" s="352" t="s">
        <v>1165</v>
      </c>
      <c r="E130" s="258"/>
      <c r="F130" s="318" t="s">
        <v>211</v>
      </c>
      <c r="G130" s="258" t="s">
        <v>1166</v>
      </c>
      <c r="H130" s="354">
        <v>44105</v>
      </c>
      <c r="I130" s="354">
        <v>45443</v>
      </c>
      <c r="J130" s="258" t="s">
        <v>1167</v>
      </c>
      <c r="K130" s="258" t="s">
        <v>1168</v>
      </c>
      <c r="L130" s="258" t="s">
        <v>474</v>
      </c>
      <c r="M130" s="258" t="s">
        <v>64</v>
      </c>
      <c r="N130" s="258"/>
      <c r="O130" s="258"/>
      <c r="P130" s="372">
        <v>0.55000000000000004</v>
      </c>
      <c r="Q130" s="356">
        <v>3538881.7948179161</v>
      </c>
      <c r="R130" s="372">
        <v>1</v>
      </c>
      <c r="S130" s="356">
        <v>3644265.2917740801</v>
      </c>
      <c r="T130" s="372">
        <v>1</v>
      </c>
      <c r="U130" s="356">
        <v>3758785.5405791122</v>
      </c>
      <c r="V130" s="372">
        <v>1</v>
      </c>
      <c r="W130" s="356">
        <v>3901086.6604597662</v>
      </c>
      <c r="X130" s="372">
        <v>1</v>
      </c>
      <c r="Y130" s="394">
        <v>14843019.287630875</v>
      </c>
      <c r="Z130" s="351" t="s">
        <v>257</v>
      </c>
      <c r="AA130" s="351" t="s">
        <v>257</v>
      </c>
      <c r="AB130" s="351" t="s">
        <v>257</v>
      </c>
      <c r="AC130" s="351">
        <v>0</v>
      </c>
      <c r="AD130" s="351" t="s">
        <v>257</v>
      </c>
      <c r="AE130" s="351" t="s">
        <v>257</v>
      </c>
      <c r="AF130" s="355">
        <v>0</v>
      </c>
      <c r="AG130" s="358">
        <f>IF(Q130=0," ",AF130/Q130)</f>
        <v>0</v>
      </c>
      <c r="AH130" s="258">
        <v>0</v>
      </c>
      <c r="AI130" s="359">
        <f>IF(P130=0," ",AH130/P130)</f>
        <v>0</v>
      </c>
      <c r="AJ130" s="258"/>
      <c r="AK130" s="258" t="s">
        <v>1169</v>
      </c>
      <c r="AL130" s="395">
        <v>1811200</v>
      </c>
      <c r="AM130" s="369">
        <v>0.51180008404128985</v>
      </c>
      <c r="AN130" s="363">
        <v>0</v>
      </c>
      <c r="AO130" s="364">
        <v>0</v>
      </c>
      <c r="AP130" s="66" t="s">
        <v>1982</v>
      </c>
      <c r="AQ130" s="77" t="s">
        <v>1983</v>
      </c>
      <c r="AR130" s="317">
        <f>AL130+1811200</f>
        <v>3622400</v>
      </c>
      <c r="AS130" s="365">
        <f t="shared" si="37"/>
        <v>1.0236001680825797</v>
      </c>
      <c r="AT130" s="282">
        <v>0.2</v>
      </c>
      <c r="AU130" s="282">
        <f t="shared" si="38"/>
        <v>0.36363636363636365</v>
      </c>
      <c r="AV130" s="283" t="s">
        <v>2376</v>
      </c>
      <c r="AW130" s="283" t="s">
        <v>2377</v>
      </c>
      <c r="AX130" s="317" t="s">
        <v>2378</v>
      </c>
      <c r="AY130" s="365">
        <v>1.54</v>
      </c>
      <c r="AZ130" s="282">
        <v>0.2</v>
      </c>
      <c r="BA130" s="282">
        <v>0.36</v>
      </c>
      <c r="BB130" s="283" t="s">
        <v>2379</v>
      </c>
      <c r="BC130" s="283" t="s">
        <v>2380</v>
      </c>
      <c r="BD130" s="351"/>
      <c r="BE130" s="352" t="s">
        <v>1107</v>
      </c>
      <c r="BF130" s="352">
        <v>49</v>
      </c>
      <c r="BG130" s="352" t="s">
        <v>1170</v>
      </c>
      <c r="BH130" s="318" t="s">
        <v>1109</v>
      </c>
      <c r="BI130" s="367" t="s">
        <v>1110</v>
      </c>
      <c r="BJ130" s="318" t="s">
        <v>1171</v>
      </c>
      <c r="BK130" s="318" t="s">
        <v>1172</v>
      </c>
      <c r="BL130" s="318" t="s">
        <v>1173</v>
      </c>
      <c r="BM130" s="396" t="s">
        <v>1174</v>
      </c>
    </row>
    <row r="131" spans="1:65" s="26" customFormat="1" ht="409.5">
      <c r="A131" s="351" t="s">
        <v>1175</v>
      </c>
      <c r="B131" s="352" t="s">
        <v>57</v>
      </c>
      <c r="C131" s="258"/>
      <c r="D131" s="352" t="s">
        <v>1176</v>
      </c>
      <c r="E131" s="258"/>
      <c r="F131" s="318" t="s">
        <v>211</v>
      </c>
      <c r="G131" s="258" t="s">
        <v>1177</v>
      </c>
      <c r="H131" s="354">
        <v>44105</v>
      </c>
      <c r="I131" s="354">
        <v>45443</v>
      </c>
      <c r="J131" s="258" t="s">
        <v>1178</v>
      </c>
      <c r="K131" s="258" t="s">
        <v>1179</v>
      </c>
      <c r="L131" s="258" t="s">
        <v>474</v>
      </c>
      <c r="M131" s="258" t="s">
        <v>64</v>
      </c>
      <c r="N131" s="258"/>
      <c r="O131" s="258"/>
      <c r="P131" s="372">
        <v>0.5</v>
      </c>
      <c r="Q131" s="356">
        <v>72464015.19361119</v>
      </c>
      <c r="R131" s="372">
        <v>0.5</v>
      </c>
      <c r="S131" s="356">
        <v>94022059.713710517</v>
      </c>
      <c r="T131" s="258"/>
      <c r="U131" s="356"/>
      <c r="V131" s="258"/>
      <c r="W131" s="356"/>
      <c r="X131" s="372">
        <v>1</v>
      </c>
      <c r="Y131" s="394">
        <v>166486074.90732169</v>
      </c>
      <c r="Z131" s="351" t="s">
        <v>257</v>
      </c>
      <c r="AA131" s="351" t="s">
        <v>257</v>
      </c>
      <c r="AB131" s="351" t="s">
        <v>257</v>
      </c>
      <c r="AC131" s="351">
        <v>0</v>
      </c>
      <c r="AD131" s="351" t="s">
        <v>257</v>
      </c>
      <c r="AE131" s="351" t="s">
        <v>257</v>
      </c>
      <c r="AF131" s="355">
        <v>0</v>
      </c>
      <c r="AG131" s="358">
        <f t="shared" ref="AG131:AG132" si="40">IF(Q131=0," ",AF131/Q131)</f>
        <v>0</v>
      </c>
      <c r="AH131" s="258">
        <v>0</v>
      </c>
      <c r="AI131" s="359">
        <f t="shared" ref="AI131:AI132" si="41">IF(P131=0," ",AH131/P131)</f>
        <v>0</v>
      </c>
      <c r="AJ131" s="258" t="s">
        <v>1180</v>
      </c>
      <c r="AK131" s="258" t="s">
        <v>1181</v>
      </c>
      <c r="AL131" s="243">
        <v>0</v>
      </c>
      <c r="AM131" s="369">
        <v>0</v>
      </c>
      <c r="AN131" s="363">
        <v>0</v>
      </c>
      <c r="AO131" s="364">
        <v>0</v>
      </c>
      <c r="AP131" s="66" t="s">
        <v>1984</v>
      </c>
      <c r="AQ131" s="77" t="s">
        <v>1985</v>
      </c>
      <c r="AR131" s="317">
        <f>AL131+966665</f>
        <v>966665</v>
      </c>
      <c r="AS131" s="365">
        <f t="shared" si="37"/>
        <v>1.3339931515211239E-2</v>
      </c>
      <c r="AT131" s="282">
        <v>0.05</v>
      </c>
      <c r="AU131" s="282">
        <f t="shared" si="38"/>
        <v>0.1</v>
      </c>
      <c r="AV131" s="283" t="s">
        <v>2381</v>
      </c>
      <c r="AW131" s="283" t="s">
        <v>2382</v>
      </c>
      <c r="AX131" s="317" t="s">
        <v>2383</v>
      </c>
      <c r="AY131" s="365">
        <v>0.05</v>
      </c>
      <c r="AZ131" s="282">
        <v>0.2</v>
      </c>
      <c r="BA131" s="282">
        <v>0.4</v>
      </c>
      <c r="BB131" s="283" t="s">
        <v>2384</v>
      </c>
      <c r="BC131" s="283" t="s">
        <v>2382</v>
      </c>
      <c r="BD131" s="351"/>
      <c r="BE131" s="352" t="s">
        <v>1107</v>
      </c>
      <c r="BF131" s="352">
        <v>60</v>
      </c>
      <c r="BG131" s="352" t="s">
        <v>1182</v>
      </c>
      <c r="BH131" s="318" t="s">
        <v>1109</v>
      </c>
      <c r="BI131" s="367" t="s">
        <v>1110</v>
      </c>
      <c r="BJ131" s="318" t="s">
        <v>1183</v>
      </c>
      <c r="BK131" s="258" t="s">
        <v>1172</v>
      </c>
      <c r="BL131" s="258" t="s">
        <v>1173</v>
      </c>
      <c r="BM131" s="397" t="s">
        <v>1174</v>
      </c>
    </row>
    <row r="132" spans="1:65" s="26" customFormat="1" ht="409.5">
      <c r="A132" s="351" t="s">
        <v>1184</v>
      </c>
      <c r="B132" s="352" t="s">
        <v>57</v>
      </c>
      <c r="C132" s="258"/>
      <c r="D132" s="352" t="s">
        <v>1185</v>
      </c>
      <c r="E132" s="258"/>
      <c r="F132" s="318" t="s">
        <v>211</v>
      </c>
      <c r="G132" s="258" t="s">
        <v>1177</v>
      </c>
      <c r="H132" s="354">
        <v>44105</v>
      </c>
      <c r="I132" s="354">
        <v>45443</v>
      </c>
      <c r="J132" s="258" t="s">
        <v>1186</v>
      </c>
      <c r="K132" s="258" t="s">
        <v>1187</v>
      </c>
      <c r="L132" s="258" t="s">
        <v>1188</v>
      </c>
      <c r="M132" s="258" t="s">
        <v>64</v>
      </c>
      <c r="N132" s="258"/>
      <c r="O132" s="258"/>
      <c r="P132" s="372">
        <v>1</v>
      </c>
      <c r="Q132" s="356">
        <v>878460681.17404556</v>
      </c>
      <c r="R132" s="372">
        <v>1</v>
      </c>
      <c r="S132" s="356">
        <v>1328117968.1071777</v>
      </c>
      <c r="T132" s="372">
        <v>1</v>
      </c>
      <c r="U132" s="356">
        <v>1810680711.6236124</v>
      </c>
      <c r="V132" s="372">
        <v>1</v>
      </c>
      <c r="W132" s="356">
        <v>2093064598.9681859</v>
      </c>
      <c r="X132" s="372">
        <v>1</v>
      </c>
      <c r="Y132" s="394">
        <v>6110323959.8730221</v>
      </c>
      <c r="Z132" s="351" t="s">
        <v>257</v>
      </c>
      <c r="AA132" s="351" t="s">
        <v>257</v>
      </c>
      <c r="AB132" s="351" t="s">
        <v>257</v>
      </c>
      <c r="AC132" s="351">
        <v>0</v>
      </c>
      <c r="AD132" s="351" t="s">
        <v>257</v>
      </c>
      <c r="AE132" s="351" t="s">
        <v>257</v>
      </c>
      <c r="AF132" s="355">
        <v>27579336</v>
      </c>
      <c r="AG132" s="358">
        <f t="shared" si="40"/>
        <v>3.1395071619074351E-2</v>
      </c>
      <c r="AH132" s="372">
        <v>1</v>
      </c>
      <c r="AI132" s="359">
        <f t="shared" si="41"/>
        <v>1</v>
      </c>
      <c r="AJ132" s="258" t="s">
        <v>1189</v>
      </c>
      <c r="AK132" s="258" t="s">
        <v>1181</v>
      </c>
      <c r="AL132" s="243">
        <v>130638960</v>
      </c>
      <c r="AM132" s="369">
        <v>0.14871349714298376</v>
      </c>
      <c r="AN132" s="398">
        <v>1</v>
      </c>
      <c r="AO132" s="364">
        <v>1</v>
      </c>
      <c r="AP132" s="66" t="s">
        <v>1986</v>
      </c>
      <c r="AQ132" s="77" t="s">
        <v>1987</v>
      </c>
      <c r="AR132" s="317">
        <f>160000*49*9</f>
        <v>70560000</v>
      </c>
      <c r="AS132" s="365">
        <f t="shared" si="37"/>
        <v>8.0322320067527597E-2</v>
      </c>
      <c r="AT132" s="282">
        <v>1</v>
      </c>
      <c r="AU132" s="282">
        <f t="shared" si="38"/>
        <v>1</v>
      </c>
      <c r="AV132" s="283" t="s">
        <v>2385</v>
      </c>
      <c r="AW132" s="283" t="s">
        <v>2377</v>
      </c>
      <c r="AX132" s="317" t="s">
        <v>2386</v>
      </c>
      <c r="AY132" s="365">
        <v>0.13</v>
      </c>
      <c r="AZ132" s="282">
        <v>1</v>
      </c>
      <c r="BA132" s="282">
        <v>1</v>
      </c>
      <c r="BB132" s="283" t="s">
        <v>2387</v>
      </c>
      <c r="BC132" s="283" t="s">
        <v>2388</v>
      </c>
      <c r="BD132" s="351"/>
      <c r="BE132" s="352" t="s">
        <v>1107</v>
      </c>
      <c r="BF132" s="352">
        <v>60</v>
      </c>
      <c r="BG132" s="352" t="s">
        <v>1182</v>
      </c>
      <c r="BH132" s="318" t="s">
        <v>1109</v>
      </c>
      <c r="BI132" s="367" t="s">
        <v>1110</v>
      </c>
      <c r="BJ132" s="318" t="s">
        <v>1183</v>
      </c>
      <c r="BK132" s="258" t="s">
        <v>1172</v>
      </c>
      <c r="BL132" s="258" t="s">
        <v>1173</v>
      </c>
      <c r="BM132" s="397" t="s">
        <v>1174</v>
      </c>
    </row>
    <row r="133" spans="1:65" s="26" customFormat="1" ht="409.5">
      <c r="A133" s="258" t="s">
        <v>1190</v>
      </c>
      <c r="B133" s="258" t="s">
        <v>57</v>
      </c>
      <c r="C133" s="258"/>
      <c r="D133" s="258" t="s">
        <v>1191</v>
      </c>
      <c r="E133" s="258"/>
      <c r="F133" s="318" t="s">
        <v>1192</v>
      </c>
      <c r="G133" s="399" t="s">
        <v>1193</v>
      </c>
      <c r="H133" s="400">
        <v>44136</v>
      </c>
      <c r="I133" s="400">
        <v>45473</v>
      </c>
      <c r="J133" s="258" t="s">
        <v>1194</v>
      </c>
      <c r="K133" s="258" t="s">
        <v>1195</v>
      </c>
      <c r="L133" s="258" t="s">
        <v>124</v>
      </c>
      <c r="M133" s="258" t="s">
        <v>64</v>
      </c>
      <c r="N133" s="372">
        <v>0.05</v>
      </c>
      <c r="O133" s="368">
        <v>800000</v>
      </c>
      <c r="P133" s="372">
        <v>0.2</v>
      </c>
      <c r="Q133" s="356">
        <v>4000000</v>
      </c>
      <c r="R133" s="372">
        <v>0.3</v>
      </c>
      <c r="S133" s="356">
        <v>4168419</v>
      </c>
      <c r="T133" s="372">
        <v>0.3</v>
      </c>
      <c r="U133" s="356">
        <v>4168419</v>
      </c>
      <c r="V133" s="372">
        <v>0.15</v>
      </c>
      <c r="W133" s="356">
        <v>4168419</v>
      </c>
      <c r="X133" s="372">
        <v>1</v>
      </c>
      <c r="Y133" s="357">
        <v>16505257</v>
      </c>
      <c r="Z133" s="368">
        <v>800000</v>
      </c>
      <c r="AA133" s="359">
        <v>0.05</v>
      </c>
      <c r="AB133" s="258">
        <v>100</v>
      </c>
      <c r="AC133" s="359">
        <v>1</v>
      </c>
      <c r="AD133" s="258" t="s">
        <v>1196</v>
      </c>
      <c r="AE133" s="258" t="s">
        <v>157</v>
      </c>
      <c r="AF133" s="368">
        <v>1000000</v>
      </c>
      <c r="AG133" s="359">
        <f>IF(Q133=0," ",AF133/Q133)</f>
        <v>0.25</v>
      </c>
      <c r="AH133" s="372">
        <v>0.05</v>
      </c>
      <c r="AI133" s="359">
        <v>0.25</v>
      </c>
      <c r="AJ133" s="258" t="s">
        <v>1197</v>
      </c>
      <c r="AK133" s="258" t="s">
        <v>1198</v>
      </c>
      <c r="AL133" s="401">
        <v>1800000</v>
      </c>
      <c r="AM133" s="364">
        <v>0.25</v>
      </c>
      <c r="AN133" s="373">
        <v>0.1</v>
      </c>
      <c r="AO133" s="364">
        <v>0.5</v>
      </c>
      <c r="AP133" s="149" t="s">
        <v>1988</v>
      </c>
      <c r="AQ133" s="141" t="s">
        <v>1989</v>
      </c>
      <c r="AR133" s="281">
        <v>2800000</v>
      </c>
      <c r="AS133" s="282">
        <v>0.7</v>
      </c>
      <c r="AT133" s="282">
        <v>0.15</v>
      </c>
      <c r="AU133" s="282">
        <v>0.75</v>
      </c>
      <c r="AV133" s="283" t="s">
        <v>2389</v>
      </c>
      <c r="AW133" s="283" t="s">
        <v>2390</v>
      </c>
      <c r="AX133" s="281" t="s">
        <v>2391</v>
      </c>
      <c r="AY133" s="282">
        <v>1</v>
      </c>
      <c r="AZ133" s="282">
        <v>0.2</v>
      </c>
      <c r="BA133" s="282">
        <v>1</v>
      </c>
      <c r="BB133" s="283" t="s">
        <v>2392</v>
      </c>
      <c r="BC133" s="283" t="s">
        <v>1466</v>
      </c>
      <c r="BD133" s="258"/>
      <c r="BE133" s="258" t="s">
        <v>1107</v>
      </c>
      <c r="BF133" s="258">
        <v>55</v>
      </c>
      <c r="BG133" s="258" t="s">
        <v>1199</v>
      </c>
      <c r="BH133" s="258" t="s">
        <v>1109</v>
      </c>
      <c r="BI133" s="367" t="s">
        <v>1110</v>
      </c>
      <c r="BJ133" s="258" t="s">
        <v>1200</v>
      </c>
      <c r="BK133" s="318" t="s">
        <v>1201</v>
      </c>
      <c r="BL133" s="318" t="s">
        <v>1202</v>
      </c>
      <c r="BM133" s="396" t="s">
        <v>1203</v>
      </c>
    </row>
    <row r="134" spans="1:65" s="26" customFormat="1" ht="409.5">
      <c r="A134" s="258" t="s">
        <v>1204</v>
      </c>
      <c r="B134" s="258" t="s">
        <v>57</v>
      </c>
      <c r="C134" s="258"/>
      <c r="D134" s="258" t="s">
        <v>1205</v>
      </c>
      <c r="E134" s="258"/>
      <c r="F134" s="318" t="s">
        <v>1206</v>
      </c>
      <c r="G134" s="399" t="s">
        <v>1193</v>
      </c>
      <c r="H134" s="400">
        <v>44136</v>
      </c>
      <c r="I134" s="400">
        <v>45473</v>
      </c>
      <c r="J134" s="258" t="s">
        <v>1207</v>
      </c>
      <c r="K134" s="258" t="s">
        <v>1208</v>
      </c>
      <c r="L134" s="258" t="s">
        <v>124</v>
      </c>
      <c r="M134" s="258" t="s">
        <v>64</v>
      </c>
      <c r="N134" s="372">
        <v>0.05</v>
      </c>
      <c r="O134" s="368">
        <v>800000</v>
      </c>
      <c r="P134" s="372">
        <v>0.35</v>
      </c>
      <c r="Q134" s="356">
        <v>4000000</v>
      </c>
      <c r="R134" s="372">
        <v>0.35</v>
      </c>
      <c r="S134" s="356">
        <v>4000000</v>
      </c>
      <c r="T134" s="372">
        <v>0.2</v>
      </c>
      <c r="U134" s="356">
        <v>4000000</v>
      </c>
      <c r="V134" s="372">
        <v>0.05</v>
      </c>
      <c r="W134" s="356">
        <v>2400000</v>
      </c>
      <c r="X134" s="372">
        <v>1</v>
      </c>
      <c r="Y134" s="357">
        <v>15200000</v>
      </c>
      <c r="Z134" s="368">
        <v>800000</v>
      </c>
      <c r="AA134" s="359">
        <f t="shared" ref="AA134" si="42">IF(O134=0," ",Z134/O134)</f>
        <v>1</v>
      </c>
      <c r="AB134" s="258">
        <v>100</v>
      </c>
      <c r="AC134" s="359">
        <v>1</v>
      </c>
      <c r="AD134" s="258" t="s">
        <v>1209</v>
      </c>
      <c r="AE134" s="258" t="s">
        <v>157</v>
      </c>
      <c r="AF134" s="368">
        <v>1000000</v>
      </c>
      <c r="AG134" s="359">
        <f t="shared" ref="AG134" si="43">IF(Q134=0," ",AF134/Q134)</f>
        <v>0.25</v>
      </c>
      <c r="AH134" s="258" t="s">
        <v>1210</v>
      </c>
      <c r="AI134" s="359">
        <v>0.25</v>
      </c>
      <c r="AJ134" s="258" t="s">
        <v>1211</v>
      </c>
      <c r="AK134" s="258" t="s">
        <v>157</v>
      </c>
      <c r="AL134" s="401">
        <v>2000000</v>
      </c>
      <c r="AM134" s="364">
        <v>0.5</v>
      </c>
      <c r="AN134" s="402">
        <v>0.17499999999999999</v>
      </c>
      <c r="AO134" s="364">
        <v>0.5</v>
      </c>
      <c r="AP134" s="66" t="s">
        <v>1990</v>
      </c>
      <c r="AQ134" s="77" t="s">
        <v>1991</v>
      </c>
      <c r="AR134" s="281">
        <v>3000000</v>
      </c>
      <c r="AS134" s="282">
        <v>0.75</v>
      </c>
      <c r="AT134" s="282">
        <v>0.24</v>
      </c>
      <c r="AU134" s="282">
        <v>0.69</v>
      </c>
      <c r="AV134" s="283" t="s">
        <v>2393</v>
      </c>
      <c r="AW134" s="283" t="s">
        <v>2394</v>
      </c>
      <c r="AX134" s="281" t="s">
        <v>2391</v>
      </c>
      <c r="AY134" s="282">
        <v>1</v>
      </c>
      <c r="AZ134" s="282">
        <v>0.35</v>
      </c>
      <c r="BA134" s="282">
        <v>1</v>
      </c>
      <c r="BB134" s="283" t="s">
        <v>2395</v>
      </c>
      <c r="BC134" s="283" t="s">
        <v>2396</v>
      </c>
      <c r="BD134" s="258"/>
      <c r="BE134" s="258" t="s">
        <v>1107</v>
      </c>
      <c r="BF134" s="258">
        <v>55</v>
      </c>
      <c r="BG134" s="258" t="s">
        <v>1199</v>
      </c>
      <c r="BH134" s="258" t="s">
        <v>1109</v>
      </c>
      <c r="BI134" s="367" t="s">
        <v>1110</v>
      </c>
      <c r="BJ134" s="258" t="s">
        <v>1200</v>
      </c>
      <c r="BK134" s="318" t="s">
        <v>1212</v>
      </c>
      <c r="BL134" s="318" t="s">
        <v>1213</v>
      </c>
      <c r="BM134" s="396" t="s">
        <v>1214</v>
      </c>
    </row>
    <row r="135" spans="1:65" s="26" customFormat="1" ht="409.5">
      <c r="A135" s="258" t="s">
        <v>1215</v>
      </c>
      <c r="B135" s="352" t="s">
        <v>57</v>
      </c>
      <c r="C135" s="258"/>
      <c r="D135" s="352" t="s">
        <v>1216</v>
      </c>
      <c r="E135" s="372">
        <v>0.5</v>
      </c>
      <c r="F135" s="318" t="s">
        <v>294</v>
      </c>
      <c r="G135" s="258" t="s">
        <v>1217</v>
      </c>
      <c r="H135" s="354">
        <v>44256</v>
      </c>
      <c r="I135" s="354">
        <v>45443</v>
      </c>
      <c r="J135" s="258" t="s">
        <v>1218</v>
      </c>
      <c r="K135" s="258" t="s">
        <v>1219</v>
      </c>
      <c r="L135" s="258" t="s">
        <v>1220</v>
      </c>
      <c r="M135" s="258" t="s">
        <v>135</v>
      </c>
      <c r="N135" s="372">
        <v>0.5</v>
      </c>
      <c r="O135" s="258" t="s">
        <v>257</v>
      </c>
      <c r="P135" s="258">
        <v>1</v>
      </c>
      <c r="Q135" s="356">
        <v>30889700</v>
      </c>
      <c r="R135" s="258">
        <v>2</v>
      </c>
      <c r="S135" s="356">
        <v>72300335</v>
      </c>
      <c r="T135" s="258">
        <v>3</v>
      </c>
      <c r="U135" s="356">
        <v>107240227.78</v>
      </c>
      <c r="V135" s="258">
        <v>4</v>
      </c>
      <c r="W135" s="356">
        <v>76703425.401500002</v>
      </c>
      <c r="X135" s="258">
        <v>4</v>
      </c>
      <c r="Y135" s="357">
        <v>287133688.18150002</v>
      </c>
      <c r="Z135" s="351" t="s">
        <v>257</v>
      </c>
      <c r="AA135" s="351" t="s">
        <v>257</v>
      </c>
      <c r="AB135" s="351" t="s">
        <v>257</v>
      </c>
      <c r="AC135" s="351" t="s">
        <v>257</v>
      </c>
      <c r="AD135" s="351" t="s">
        <v>257</v>
      </c>
      <c r="AE135" s="351" t="s">
        <v>257</v>
      </c>
      <c r="AF135" s="351"/>
      <c r="AG135" s="358">
        <f t="shared" si="35"/>
        <v>0</v>
      </c>
      <c r="AH135" s="258">
        <v>0</v>
      </c>
      <c r="AI135" s="359">
        <f t="shared" si="36"/>
        <v>0</v>
      </c>
      <c r="AJ135" s="258" t="s">
        <v>1221</v>
      </c>
      <c r="AK135" s="351"/>
      <c r="AL135" s="361" t="s">
        <v>1992</v>
      </c>
      <c r="AM135" s="362">
        <v>0.14280000000000001</v>
      </c>
      <c r="AN135" s="363">
        <v>1</v>
      </c>
      <c r="AO135" s="364">
        <v>1</v>
      </c>
      <c r="AP135" s="124" t="s">
        <v>1993</v>
      </c>
      <c r="AQ135" s="332"/>
      <c r="AR135" s="317">
        <v>12220324</v>
      </c>
      <c r="AS135" s="365">
        <f t="shared" ref="AS135:AS136" si="44">IF(Q135=0," ",AR135/Q135)</f>
        <v>0.39561161163753611</v>
      </c>
      <c r="AT135" s="283">
        <v>1</v>
      </c>
      <c r="AU135" s="282">
        <v>1</v>
      </c>
      <c r="AV135" s="283" t="s">
        <v>1993</v>
      </c>
      <c r="AW135" s="366"/>
      <c r="AX135" s="317" t="s">
        <v>2397</v>
      </c>
      <c r="AY135" s="365">
        <v>0.98</v>
      </c>
      <c r="AZ135" s="283">
        <v>1</v>
      </c>
      <c r="BA135" s="282">
        <v>1</v>
      </c>
      <c r="BB135" s="283" t="s">
        <v>2398</v>
      </c>
      <c r="BC135" s="366" t="s">
        <v>1466</v>
      </c>
      <c r="BD135" s="351"/>
      <c r="BE135" s="352" t="s">
        <v>809</v>
      </c>
      <c r="BF135" s="352">
        <v>31</v>
      </c>
      <c r="BG135" s="352" t="s">
        <v>1222</v>
      </c>
      <c r="BH135" s="318" t="s">
        <v>1109</v>
      </c>
      <c r="BI135" s="367" t="s">
        <v>1110</v>
      </c>
      <c r="BJ135" s="318" t="s">
        <v>1223</v>
      </c>
      <c r="BK135" s="318" t="s">
        <v>1224</v>
      </c>
      <c r="BL135" s="318" t="s">
        <v>1225</v>
      </c>
      <c r="BM135" t="s">
        <v>1226</v>
      </c>
    </row>
    <row r="136" spans="1:65" s="26" customFormat="1" ht="409.5">
      <c r="A136" s="258" t="s">
        <v>1227</v>
      </c>
      <c r="B136" s="352" t="s">
        <v>57</v>
      </c>
      <c r="C136" s="258"/>
      <c r="D136" s="352" t="s">
        <v>1228</v>
      </c>
      <c r="E136" s="372">
        <v>0.5</v>
      </c>
      <c r="F136" s="318" t="s">
        <v>211</v>
      </c>
      <c r="G136" s="258" t="s">
        <v>1217</v>
      </c>
      <c r="H136" s="354">
        <v>44197</v>
      </c>
      <c r="I136" s="354">
        <v>45443</v>
      </c>
      <c r="J136" s="258" t="s">
        <v>1229</v>
      </c>
      <c r="K136" s="258" t="s">
        <v>1230</v>
      </c>
      <c r="L136" s="258" t="s">
        <v>1220</v>
      </c>
      <c r="M136" s="258" t="s">
        <v>135</v>
      </c>
      <c r="N136" s="372">
        <v>0.15</v>
      </c>
      <c r="O136" s="356">
        <v>299999.90000000002</v>
      </c>
      <c r="P136" s="403">
        <v>0.25443113117155475</v>
      </c>
      <c r="Q136" s="356">
        <v>27858412.296558704</v>
      </c>
      <c r="R136" s="403">
        <v>0.24895209866651</v>
      </c>
      <c r="S136" s="356">
        <v>32124469.33240946</v>
      </c>
      <c r="T136" s="403">
        <v>0.24600262818828736</v>
      </c>
      <c r="U136" s="356">
        <v>31743872.572655529</v>
      </c>
      <c r="V136" s="403">
        <v>0.2506141419736479</v>
      </c>
      <c r="W136" s="356">
        <v>13474556.958403099</v>
      </c>
      <c r="X136" s="372">
        <v>1</v>
      </c>
      <c r="Y136" s="357">
        <v>105201311.16002679</v>
      </c>
      <c r="Z136" s="351" t="s">
        <v>257</v>
      </c>
      <c r="AA136" s="351" t="s">
        <v>257</v>
      </c>
      <c r="AB136" s="351" t="s">
        <v>257</v>
      </c>
      <c r="AC136" s="351" t="s">
        <v>257</v>
      </c>
      <c r="AD136" s="351" t="s">
        <v>257</v>
      </c>
      <c r="AE136" s="351" t="s">
        <v>257</v>
      </c>
      <c r="AF136" s="351"/>
      <c r="AG136" s="358">
        <f t="shared" si="35"/>
        <v>0</v>
      </c>
      <c r="AH136" s="258"/>
      <c r="AI136" s="359">
        <v>0.15</v>
      </c>
      <c r="AJ136" t="s">
        <v>1231</v>
      </c>
      <c r="AK136" s="258" t="s">
        <v>1232</v>
      </c>
      <c r="AL136" s="361">
        <v>77375.024999999994</v>
      </c>
      <c r="AM136" s="362">
        <v>5.0000000000000001E-3</v>
      </c>
      <c r="AN136" s="398">
        <v>0.15</v>
      </c>
      <c r="AO136" s="404">
        <v>0.6</v>
      </c>
      <c r="AP136" s="124" t="s">
        <v>1994</v>
      </c>
      <c r="AQ136" s="77" t="s">
        <v>1995</v>
      </c>
      <c r="AR136" s="317">
        <v>0</v>
      </c>
      <c r="AS136" s="365">
        <f t="shared" si="44"/>
        <v>0</v>
      </c>
      <c r="AT136" s="283"/>
      <c r="AU136" s="282">
        <f>IF(P136=0," ",AT136/P136)</f>
        <v>0</v>
      </c>
      <c r="AV136" s="283" t="s">
        <v>1231</v>
      </c>
      <c r="AW136" s="283" t="s">
        <v>2399</v>
      </c>
      <c r="AX136" s="317">
        <v>77375</v>
      </c>
      <c r="AY136" s="365">
        <v>0.01</v>
      </c>
      <c r="AZ136" s="282">
        <v>0.15</v>
      </c>
      <c r="BA136" s="282">
        <v>0.6</v>
      </c>
      <c r="BB136" s="283" t="s">
        <v>2400</v>
      </c>
      <c r="BC136" s="283" t="s">
        <v>2401</v>
      </c>
      <c r="BD136" s="351"/>
      <c r="BE136" s="352" t="s">
        <v>809</v>
      </c>
      <c r="BF136" s="352">
        <v>25</v>
      </c>
      <c r="BG136" s="352" t="s">
        <v>1222</v>
      </c>
      <c r="BH136" s="318" t="s">
        <v>1109</v>
      </c>
      <c r="BI136" s="367" t="s">
        <v>1110</v>
      </c>
      <c r="BJ136" s="318" t="s">
        <v>1223</v>
      </c>
      <c r="BK136" s="318" t="s">
        <v>1224</v>
      </c>
      <c r="BL136" s="318" t="s">
        <v>1225</v>
      </c>
      <c r="BM136" t="s">
        <v>1226</v>
      </c>
    </row>
    <row r="137" spans="1:65" s="26" customFormat="1" ht="409.5">
      <c r="A137" s="258" t="s">
        <v>1233</v>
      </c>
      <c r="B137" s="352" t="s">
        <v>57</v>
      </c>
      <c r="C137" s="258"/>
      <c r="D137" s="352" t="s">
        <v>1234</v>
      </c>
      <c r="E137" s="258"/>
      <c r="F137" s="318" t="s">
        <v>1235</v>
      </c>
      <c r="G137" s="352" t="s">
        <v>1236</v>
      </c>
      <c r="H137" s="354">
        <v>44348</v>
      </c>
      <c r="I137" s="354">
        <v>45443</v>
      </c>
      <c r="J137" s="352" t="s">
        <v>1237</v>
      </c>
      <c r="K137" s="352" t="s">
        <v>1238</v>
      </c>
      <c r="L137" s="258" t="s">
        <v>1239</v>
      </c>
      <c r="M137" s="258" t="s">
        <v>64</v>
      </c>
      <c r="N137" s="258"/>
      <c r="O137" s="356">
        <v>0</v>
      </c>
      <c r="P137" s="405">
        <v>1</v>
      </c>
      <c r="Q137" s="356"/>
      <c r="R137" s="405">
        <v>1</v>
      </c>
      <c r="S137" s="356"/>
      <c r="T137" s="405">
        <v>1</v>
      </c>
      <c r="U137" s="356"/>
      <c r="V137" s="405">
        <v>1</v>
      </c>
      <c r="W137" s="356"/>
      <c r="X137" s="405">
        <v>1</v>
      </c>
      <c r="Y137" s="357">
        <v>0</v>
      </c>
      <c r="Z137" s="352"/>
      <c r="AA137" s="352"/>
      <c r="AB137" s="406"/>
      <c r="AC137" s="407"/>
      <c r="AD137" s="408"/>
      <c r="AE137" s="406"/>
      <c r="AF137" s="409"/>
      <c r="AG137" s="410"/>
      <c r="AH137" s="409"/>
      <c r="AI137" s="411"/>
      <c r="AJ137" s="258" t="s">
        <v>1240</v>
      </c>
      <c r="AK137" s="258"/>
      <c r="AL137" s="412">
        <v>0</v>
      </c>
      <c r="AM137" s="404">
        <v>0</v>
      </c>
      <c r="AN137" s="373">
        <v>1</v>
      </c>
      <c r="AO137" s="364">
        <v>1</v>
      </c>
      <c r="AP137" s="66" t="s">
        <v>1996</v>
      </c>
      <c r="AQ137" s="77" t="s">
        <v>1997</v>
      </c>
      <c r="AR137" s="281">
        <v>11470074</v>
      </c>
      <c r="AS137" s="282">
        <v>1</v>
      </c>
      <c r="AT137" s="282">
        <v>1</v>
      </c>
      <c r="AU137" s="282">
        <v>1</v>
      </c>
      <c r="AV137" s="283" t="s">
        <v>2402</v>
      </c>
      <c r="AW137" s="283" t="s">
        <v>1466</v>
      </c>
      <c r="AX137" s="281">
        <v>45726407</v>
      </c>
      <c r="AY137" s="282">
        <v>1</v>
      </c>
      <c r="AZ137" s="282">
        <v>1</v>
      </c>
      <c r="BA137" s="282">
        <v>1</v>
      </c>
      <c r="BB137" s="283" t="s">
        <v>2403</v>
      </c>
      <c r="BC137" s="283" t="s">
        <v>1466</v>
      </c>
      <c r="BD137" s="258"/>
      <c r="BE137" s="352" t="s">
        <v>1241</v>
      </c>
      <c r="BF137" s="352">
        <v>15</v>
      </c>
      <c r="BG137" s="352" t="s">
        <v>1242</v>
      </c>
      <c r="BH137" s="318" t="s">
        <v>1109</v>
      </c>
      <c r="BI137" s="367" t="s">
        <v>1110</v>
      </c>
      <c r="BJ137" s="352" t="s">
        <v>1243</v>
      </c>
      <c r="BK137" s="352" t="s">
        <v>1244</v>
      </c>
      <c r="BL137" s="352" t="s">
        <v>1245</v>
      </c>
      <c r="BM137" s="413" t="s">
        <v>1246</v>
      </c>
    </row>
    <row r="138" spans="1:65" s="26" customFormat="1" ht="409.5">
      <c r="A138" s="258" t="s">
        <v>1247</v>
      </c>
      <c r="B138" s="352" t="s">
        <v>57</v>
      </c>
      <c r="C138" s="258"/>
      <c r="D138" s="352" t="s">
        <v>1248</v>
      </c>
      <c r="E138" s="258"/>
      <c r="F138" s="318" t="s">
        <v>1235</v>
      </c>
      <c r="G138" s="352" t="s">
        <v>1236</v>
      </c>
      <c r="H138" s="354">
        <v>44105</v>
      </c>
      <c r="I138" s="354">
        <v>44561</v>
      </c>
      <c r="J138" s="352" t="s">
        <v>1249</v>
      </c>
      <c r="K138" s="352" t="s">
        <v>1250</v>
      </c>
      <c r="L138" s="258" t="s">
        <v>1239</v>
      </c>
      <c r="M138" s="258" t="s">
        <v>135</v>
      </c>
      <c r="N138" s="405">
        <v>0.3</v>
      </c>
      <c r="O138" s="356">
        <v>10646080</v>
      </c>
      <c r="P138" s="405">
        <v>0.7</v>
      </c>
      <c r="Q138" s="356">
        <v>31938240</v>
      </c>
      <c r="R138" s="258">
        <v>0</v>
      </c>
      <c r="S138" s="356">
        <v>0</v>
      </c>
      <c r="T138" s="258"/>
      <c r="U138" s="356"/>
      <c r="V138" s="258"/>
      <c r="W138" s="356"/>
      <c r="X138" s="258">
        <v>1</v>
      </c>
      <c r="Y138" s="357">
        <v>42584320</v>
      </c>
      <c r="Z138" s="368">
        <f>5168000+5168000</f>
        <v>10336000</v>
      </c>
      <c r="AA138" s="414">
        <f>Z138/O138</f>
        <v>0.970873786407767</v>
      </c>
      <c r="AB138" s="415">
        <v>0.3</v>
      </c>
      <c r="AC138" s="415">
        <v>1</v>
      </c>
      <c r="AD138" s="416" t="s">
        <v>1251</v>
      </c>
      <c r="AE138" s="416"/>
      <c r="AF138" s="417">
        <f>5168000+5168000</f>
        <v>10336000</v>
      </c>
      <c r="AG138" s="418">
        <f>AF138/Q138</f>
        <v>0.32362459546925565</v>
      </c>
      <c r="AH138" s="419">
        <v>0.35</v>
      </c>
      <c r="AI138" s="359">
        <v>0.5</v>
      </c>
      <c r="AJ138" s="420" t="s">
        <v>1252</v>
      </c>
      <c r="AK138" s="258" t="s">
        <v>1253</v>
      </c>
      <c r="AL138" s="421">
        <v>33156680</v>
      </c>
      <c r="AM138" s="364">
        <v>1.0381498792669852</v>
      </c>
      <c r="AN138" s="422">
        <v>0.7</v>
      </c>
      <c r="AO138" s="364">
        <v>1</v>
      </c>
      <c r="AP138" s="81" t="s">
        <v>1998</v>
      </c>
      <c r="AQ138" s="423"/>
      <c r="AR138" s="281">
        <v>33156680</v>
      </c>
      <c r="AS138" s="282">
        <v>1.0381498792669852</v>
      </c>
      <c r="AT138" s="282">
        <v>0.7</v>
      </c>
      <c r="AU138" s="282">
        <v>1</v>
      </c>
      <c r="AV138" s="283" t="s">
        <v>2404</v>
      </c>
      <c r="AW138" s="283" t="s">
        <v>2002</v>
      </c>
      <c r="AX138" s="317">
        <v>33156680</v>
      </c>
      <c r="AY138" s="365">
        <v>1.04</v>
      </c>
      <c r="AZ138" s="282">
        <v>0.7</v>
      </c>
      <c r="BA138" s="282">
        <v>1</v>
      </c>
      <c r="BB138" s="283" t="s">
        <v>2405</v>
      </c>
      <c r="BC138" s="283" t="s">
        <v>2173</v>
      </c>
      <c r="BD138" s="258"/>
      <c r="BE138" s="352" t="s">
        <v>1241</v>
      </c>
      <c r="BF138" s="352">
        <v>15</v>
      </c>
      <c r="BG138" s="352" t="s">
        <v>1242</v>
      </c>
      <c r="BH138" s="318" t="s">
        <v>1109</v>
      </c>
      <c r="BI138" s="367" t="s">
        <v>1110</v>
      </c>
      <c r="BJ138" s="352" t="s">
        <v>1243</v>
      </c>
      <c r="BK138" s="352" t="s">
        <v>1244</v>
      </c>
      <c r="BL138" s="352" t="s">
        <v>1245</v>
      </c>
      <c r="BM138" s="413" t="s">
        <v>1246</v>
      </c>
    </row>
    <row r="139" spans="1:65" s="26" customFormat="1" ht="409.5">
      <c r="A139" s="258" t="s">
        <v>1254</v>
      </c>
      <c r="B139" s="352" t="s">
        <v>57</v>
      </c>
      <c r="C139" s="258"/>
      <c r="D139" s="352" t="s">
        <v>1255</v>
      </c>
      <c r="E139" s="258"/>
      <c r="F139" s="318" t="s">
        <v>211</v>
      </c>
      <c r="G139" s="352" t="s">
        <v>1256</v>
      </c>
      <c r="H139" s="354">
        <v>44228</v>
      </c>
      <c r="I139" s="354">
        <v>45443</v>
      </c>
      <c r="J139" s="352" t="s">
        <v>1257</v>
      </c>
      <c r="K139" s="352" t="s">
        <v>1258</v>
      </c>
      <c r="L139" s="258" t="s">
        <v>1239</v>
      </c>
      <c r="M139" s="258" t="s">
        <v>64</v>
      </c>
      <c r="N139" s="258">
        <v>1</v>
      </c>
      <c r="O139" s="356">
        <v>22280000</v>
      </c>
      <c r="P139" s="258">
        <v>3</v>
      </c>
      <c r="Q139" s="356">
        <v>76110000</v>
      </c>
      <c r="R139" s="258">
        <v>3</v>
      </c>
      <c r="S139" s="356">
        <v>78390000</v>
      </c>
      <c r="T139" s="258">
        <v>3</v>
      </c>
      <c r="U139" s="356">
        <v>80750000</v>
      </c>
      <c r="V139" s="258">
        <v>3</v>
      </c>
      <c r="W139" s="356">
        <v>24951000</v>
      </c>
      <c r="X139" s="258">
        <v>3</v>
      </c>
      <c r="Y139" s="357">
        <v>260201000</v>
      </c>
      <c r="Z139" s="352"/>
      <c r="AA139" s="352"/>
      <c r="AB139" s="424"/>
      <c r="AC139" s="425"/>
      <c r="AD139" s="242"/>
      <c r="AE139" s="242"/>
      <c r="AF139" s="357">
        <v>10248800</v>
      </c>
      <c r="AG139" s="426">
        <f>AF139/Q139</f>
        <v>0.13465773222966759</v>
      </c>
      <c r="AH139" s="413">
        <v>1</v>
      </c>
      <c r="AI139" s="426">
        <v>0.33300000000000002</v>
      </c>
      <c r="AJ139" s="258" t="s">
        <v>1259</v>
      </c>
      <c r="AK139" s="258" t="s">
        <v>1260</v>
      </c>
      <c r="AL139" s="427">
        <v>24424800</v>
      </c>
      <c r="AM139" s="364">
        <v>0.32091446590461176</v>
      </c>
      <c r="AN139" s="363">
        <v>3</v>
      </c>
      <c r="AO139" s="364">
        <v>1</v>
      </c>
      <c r="AP139" s="66" t="s">
        <v>1999</v>
      </c>
      <c r="AQ139" s="77" t="s">
        <v>2000</v>
      </c>
      <c r="AR139" s="281">
        <v>51103000</v>
      </c>
      <c r="AS139" s="282">
        <v>0.67</v>
      </c>
      <c r="AT139" s="283">
        <v>3</v>
      </c>
      <c r="AU139" s="282">
        <v>1</v>
      </c>
      <c r="AV139" s="283" t="s">
        <v>2406</v>
      </c>
      <c r="AW139" s="283" t="s">
        <v>1466</v>
      </c>
      <c r="AX139" s="281" t="s">
        <v>2407</v>
      </c>
      <c r="AY139" s="282">
        <v>0.94</v>
      </c>
      <c r="AZ139" s="283">
        <v>3</v>
      </c>
      <c r="BA139" s="282">
        <v>1</v>
      </c>
      <c r="BB139" s="283" t="s">
        <v>2408</v>
      </c>
      <c r="BC139" s="283" t="s">
        <v>2409</v>
      </c>
      <c r="BD139" s="258"/>
      <c r="BE139" s="352" t="s">
        <v>1261</v>
      </c>
      <c r="BF139" s="352" t="s">
        <v>1262</v>
      </c>
      <c r="BG139" s="352" t="s">
        <v>1263</v>
      </c>
      <c r="BH139" s="318" t="s">
        <v>1109</v>
      </c>
      <c r="BI139" s="367" t="s">
        <v>1110</v>
      </c>
      <c r="BJ139" s="352" t="s">
        <v>1243</v>
      </c>
      <c r="BK139" s="352" t="s">
        <v>1244</v>
      </c>
      <c r="BL139" s="352" t="s">
        <v>1245</v>
      </c>
      <c r="BM139" s="413" t="s">
        <v>1246</v>
      </c>
    </row>
    <row r="140" spans="1:65" s="26" customFormat="1" ht="409.5">
      <c r="A140" s="351" t="s">
        <v>1264</v>
      </c>
      <c r="B140" s="66" t="s">
        <v>57</v>
      </c>
      <c r="C140" s="258"/>
      <c r="D140" s="258" t="s">
        <v>1265</v>
      </c>
      <c r="E140" s="258"/>
      <c r="F140" s="258" t="s">
        <v>1266</v>
      </c>
      <c r="G140" s="258" t="s">
        <v>1267</v>
      </c>
      <c r="H140" s="400">
        <v>44197</v>
      </c>
      <c r="I140" s="400">
        <v>45442</v>
      </c>
      <c r="J140" s="258" t="s">
        <v>1268</v>
      </c>
      <c r="K140" s="258" t="s">
        <v>1269</v>
      </c>
      <c r="L140" s="258" t="s">
        <v>124</v>
      </c>
      <c r="M140" s="258" t="s">
        <v>135</v>
      </c>
      <c r="N140" s="258"/>
      <c r="O140" s="356"/>
      <c r="P140" s="428">
        <v>0.25</v>
      </c>
      <c r="Q140" s="356"/>
      <c r="R140" s="428">
        <v>0.25</v>
      </c>
      <c r="S140" s="356"/>
      <c r="T140" s="428">
        <v>0.25</v>
      </c>
      <c r="U140" s="356"/>
      <c r="V140" s="428">
        <v>0.25</v>
      </c>
      <c r="W140" s="356"/>
      <c r="X140" s="428">
        <v>1</v>
      </c>
      <c r="Y140" s="429">
        <f>O140+Q140+S140+U140+W140</f>
        <v>0</v>
      </c>
      <c r="Z140" s="355"/>
      <c r="AA140" s="358" t="str">
        <f>IF(O140=0," ",Z140/O140)</f>
        <v xml:space="preserve"> </v>
      </c>
      <c r="AB140" s="258"/>
      <c r="AC140" s="359" t="str">
        <f>IF(N140=0," ",AB140/N140)</f>
        <v xml:space="preserve"> </v>
      </c>
      <c r="AD140" s="258"/>
      <c r="AE140" s="351"/>
      <c r="AF140" s="355">
        <v>0</v>
      </c>
      <c r="AG140" s="358">
        <v>0</v>
      </c>
      <c r="AH140" s="372">
        <v>0</v>
      </c>
      <c r="AI140" s="359">
        <f>IF(P140=0," ",AH140/P140)</f>
        <v>0</v>
      </c>
      <c r="AJ140" s="258" t="s">
        <v>1270</v>
      </c>
      <c r="AK140" s="258" t="s">
        <v>1271</v>
      </c>
      <c r="AL140" s="361">
        <v>0</v>
      </c>
      <c r="AM140" s="362">
        <v>0</v>
      </c>
      <c r="AN140" s="430">
        <v>1</v>
      </c>
      <c r="AO140" s="431">
        <v>1</v>
      </c>
      <c r="AP140" s="432" t="s">
        <v>2001</v>
      </c>
      <c r="AQ140" s="77" t="s">
        <v>2002</v>
      </c>
      <c r="AR140" s="281"/>
      <c r="AS140" s="282"/>
      <c r="AT140" s="282">
        <f>62/62*1</f>
        <v>1</v>
      </c>
      <c r="AU140" s="282">
        <f>AT140/P140</f>
        <v>4</v>
      </c>
      <c r="AV140" s="283" t="s">
        <v>2410</v>
      </c>
      <c r="AW140" s="283"/>
      <c r="AX140" s="281" t="s">
        <v>1466</v>
      </c>
      <c r="AY140" s="282" t="s">
        <v>1466</v>
      </c>
      <c r="AZ140" s="282">
        <v>1</v>
      </c>
      <c r="BA140" s="282">
        <v>1</v>
      </c>
      <c r="BB140" s="283" t="s">
        <v>2411</v>
      </c>
      <c r="BC140" s="283" t="s">
        <v>1466</v>
      </c>
      <c r="BD140" s="351"/>
      <c r="BE140" s="258" t="s">
        <v>1107</v>
      </c>
      <c r="BF140" s="258">
        <v>51</v>
      </c>
      <c r="BG140" s="258" t="s">
        <v>1272</v>
      </c>
      <c r="BH140" s="258" t="s">
        <v>1109</v>
      </c>
      <c r="BI140" s="367" t="s">
        <v>1110</v>
      </c>
      <c r="BJ140" s="258" t="s">
        <v>1273</v>
      </c>
      <c r="BK140" s="258" t="s">
        <v>1274</v>
      </c>
      <c r="BL140" s="258" t="s">
        <v>1275</v>
      </c>
      <c r="BM140" s="397" t="s">
        <v>1276</v>
      </c>
    </row>
    <row r="141" spans="1:65" s="26" customFormat="1" ht="409.5">
      <c r="A141" s="351" t="s">
        <v>1277</v>
      </c>
      <c r="B141" s="66" t="s">
        <v>57</v>
      </c>
      <c r="C141" s="258"/>
      <c r="D141" s="258" t="s">
        <v>1278</v>
      </c>
      <c r="E141" s="258"/>
      <c r="F141" s="258" t="s">
        <v>1266</v>
      </c>
      <c r="G141" s="258" t="s">
        <v>1267</v>
      </c>
      <c r="H141" s="400">
        <v>44197</v>
      </c>
      <c r="I141" s="400">
        <v>45442</v>
      </c>
      <c r="J141" s="258" t="s">
        <v>1279</v>
      </c>
      <c r="K141" s="258" t="s">
        <v>1280</v>
      </c>
      <c r="L141" s="258" t="s">
        <v>124</v>
      </c>
      <c r="M141" s="258" t="s">
        <v>64</v>
      </c>
      <c r="N141" s="258"/>
      <c r="O141" s="356"/>
      <c r="P141" s="433">
        <v>0.25</v>
      </c>
      <c r="Q141" s="356"/>
      <c r="R141" s="403">
        <v>0.25</v>
      </c>
      <c r="S141" s="356"/>
      <c r="T141" s="403">
        <v>0.25</v>
      </c>
      <c r="U141" s="356"/>
      <c r="V141" s="403">
        <v>0.25</v>
      </c>
      <c r="W141" s="356"/>
      <c r="X141" s="433">
        <v>1</v>
      </c>
      <c r="Y141" s="429">
        <f t="shared" ref="Y141:Y142" si="45">O141+Q141+S141+U141+W141</f>
        <v>0</v>
      </c>
      <c r="Z141" s="355"/>
      <c r="AA141" s="358" t="str">
        <f t="shared" ref="AA141:AA142" si="46">IF(O141=0," ",Z141/O141)</f>
        <v xml:space="preserve"> </v>
      </c>
      <c r="AB141" s="258"/>
      <c r="AC141" s="359" t="str">
        <f t="shared" ref="AC141:AC143" si="47">IF(N141=0," ",AB141/N141)</f>
        <v xml:space="preserve"> </v>
      </c>
      <c r="AD141" s="258"/>
      <c r="AE141" s="351"/>
      <c r="AF141" s="355">
        <v>0</v>
      </c>
      <c r="AG141" s="358">
        <v>0</v>
      </c>
      <c r="AH141" s="372">
        <v>0</v>
      </c>
      <c r="AI141" s="359">
        <f t="shared" ref="AI141:AI142" si="48">IF(P141=0," ",AH141/P141)</f>
        <v>0</v>
      </c>
      <c r="AJ141" s="258" t="s">
        <v>1281</v>
      </c>
      <c r="AK141" s="258" t="s">
        <v>1282</v>
      </c>
      <c r="AL141" s="361">
        <v>0</v>
      </c>
      <c r="AM141" s="362">
        <v>0</v>
      </c>
      <c r="AN141" s="430">
        <v>1</v>
      </c>
      <c r="AO141" s="431">
        <v>1</v>
      </c>
      <c r="AP141" s="432" t="s">
        <v>2003</v>
      </c>
      <c r="AQ141" s="77" t="s">
        <v>2002</v>
      </c>
      <c r="AR141" s="281">
        <v>33156680</v>
      </c>
      <c r="AS141" s="282">
        <v>1.0381498792669852</v>
      </c>
      <c r="AT141" s="282">
        <v>0.7</v>
      </c>
      <c r="AU141" s="282">
        <v>1</v>
      </c>
      <c r="AV141" s="283" t="s">
        <v>2405</v>
      </c>
      <c r="AW141" s="283"/>
      <c r="AX141" s="281" t="s">
        <v>2412</v>
      </c>
      <c r="AY141" s="282">
        <v>1.04</v>
      </c>
      <c r="AZ141" s="434">
        <v>0.7</v>
      </c>
      <c r="BA141" s="282">
        <v>1</v>
      </c>
      <c r="BB141" s="283" t="s">
        <v>2413</v>
      </c>
      <c r="BC141" s="283" t="s">
        <v>1466</v>
      </c>
      <c r="BD141" s="351"/>
      <c r="BE141" s="258" t="s">
        <v>1107</v>
      </c>
      <c r="BF141" s="258">
        <v>50</v>
      </c>
      <c r="BG141" s="258" t="s">
        <v>1272</v>
      </c>
      <c r="BH141" s="258" t="s">
        <v>1109</v>
      </c>
      <c r="BI141" s="367" t="s">
        <v>1110</v>
      </c>
      <c r="BJ141" s="258" t="s">
        <v>1273</v>
      </c>
      <c r="BK141" s="258" t="s">
        <v>1283</v>
      </c>
      <c r="BL141" s="258" t="s">
        <v>1275</v>
      </c>
      <c r="BM141" s="397" t="s">
        <v>1276</v>
      </c>
    </row>
    <row r="142" spans="1:65" s="26" customFormat="1" ht="409.5">
      <c r="A142" s="351" t="s">
        <v>1284</v>
      </c>
      <c r="B142" s="66" t="s">
        <v>57</v>
      </c>
      <c r="C142" s="258"/>
      <c r="D142" s="258" t="s">
        <v>1285</v>
      </c>
      <c r="E142" s="258"/>
      <c r="F142" s="258" t="s">
        <v>1266</v>
      </c>
      <c r="G142" s="258" t="s">
        <v>1267</v>
      </c>
      <c r="H142" s="400">
        <v>44197</v>
      </c>
      <c r="I142" s="400">
        <v>45442</v>
      </c>
      <c r="J142" s="258" t="s">
        <v>1286</v>
      </c>
      <c r="K142" s="258" t="s">
        <v>1287</v>
      </c>
      <c r="L142" s="258" t="s">
        <v>1288</v>
      </c>
      <c r="M142" s="258" t="s">
        <v>64</v>
      </c>
      <c r="N142" s="258"/>
      <c r="O142" s="356"/>
      <c r="P142" s="435">
        <v>1</v>
      </c>
      <c r="Q142" s="356">
        <v>3191015000</v>
      </c>
      <c r="R142" s="435">
        <v>1</v>
      </c>
      <c r="S142" s="356">
        <v>3286745450</v>
      </c>
      <c r="T142" s="435">
        <v>1</v>
      </c>
      <c r="U142" s="356">
        <v>3385347813.5</v>
      </c>
      <c r="V142" s="435">
        <v>1</v>
      </c>
      <c r="W142" s="356">
        <v>3486908247.9050002</v>
      </c>
      <c r="X142" s="435">
        <v>1</v>
      </c>
      <c r="Y142" s="429">
        <f t="shared" si="45"/>
        <v>13350016511.405001</v>
      </c>
      <c r="Z142" s="355"/>
      <c r="AA142" s="358" t="str">
        <f t="shared" si="46"/>
        <v xml:space="preserve"> </v>
      </c>
      <c r="AB142" s="258"/>
      <c r="AC142" s="359" t="str">
        <f t="shared" si="47"/>
        <v xml:space="preserve"> </v>
      </c>
      <c r="AD142" s="258"/>
      <c r="AE142" s="351"/>
      <c r="AF142" s="355">
        <v>3632277241</v>
      </c>
      <c r="AG142" s="358">
        <f t="shared" ref="AG142" si="49">IF(Q142=0," ",AF142/Q142)</f>
        <v>1.1382827222686198</v>
      </c>
      <c r="AH142" s="372">
        <v>1</v>
      </c>
      <c r="AI142" s="359">
        <f t="shared" si="48"/>
        <v>1</v>
      </c>
      <c r="AJ142" s="258" t="s">
        <v>1289</v>
      </c>
      <c r="AK142" s="258" t="s">
        <v>1290</v>
      </c>
      <c r="AL142" s="361">
        <f>808397752+AF142</f>
        <v>4440674993</v>
      </c>
      <c r="AM142" s="362">
        <v>0.503</v>
      </c>
      <c r="AN142" s="373">
        <v>1</v>
      </c>
      <c r="AO142" s="364">
        <v>1</v>
      </c>
      <c r="AP142" s="66" t="s">
        <v>2004</v>
      </c>
      <c r="AQ142" s="77" t="s">
        <v>2005</v>
      </c>
      <c r="AR142" s="281">
        <f>13689000+3119200+4935000+4935000+AL142</f>
        <v>4467353193</v>
      </c>
      <c r="AS142" s="282">
        <f>AR142/Q142</f>
        <v>1.3999787506483048</v>
      </c>
      <c r="AT142" s="283">
        <v>3</v>
      </c>
      <c r="AU142" s="282">
        <f>AT142/P142</f>
        <v>3</v>
      </c>
      <c r="AV142" s="283" t="s">
        <v>2414</v>
      </c>
      <c r="AW142" s="283"/>
      <c r="AX142" s="281" t="s">
        <v>2407</v>
      </c>
      <c r="AY142" s="282">
        <v>0.94</v>
      </c>
      <c r="AZ142" s="282">
        <v>1</v>
      </c>
      <c r="BA142" s="282">
        <v>1</v>
      </c>
      <c r="BB142" s="283" t="s">
        <v>2408</v>
      </c>
      <c r="BC142" s="283" t="s">
        <v>2409</v>
      </c>
      <c r="BD142" s="351"/>
      <c r="BE142" s="258" t="s">
        <v>1107</v>
      </c>
      <c r="BF142" s="258">
        <v>51</v>
      </c>
      <c r="BG142" s="258" t="s">
        <v>1272</v>
      </c>
      <c r="BH142" s="258" t="s">
        <v>1109</v>
      </c>
      <c r="BI142" s="367" t="s">
        <v>1110</v>
      </c>
      <c r="BJ142" s="258" t="s">
        <v>1273</v>
      </c>
      <c r="BK142" s="258" t="s">
        <v>1291</v>
      </c>
      <c r="BL142" s="258" t="s">
        <v>1275</v>
      </c>
      <c r="BM142" s="397" t="s">
        <v>1276</v>
      </c>
    </row>
    <row r="143" spans="1:65" s="26" customFormat="1" ht="409.5">
      <c r="A143" s="351" t="s">
        <v>1292</v>
      </c>
      <c r="B143" s="66" t="s">
        <v>57</v>
      </c>
      <c r="C143" s="258"/>
      <c r="D143" s="352" t="s">
        <v>1293</v>
      </c>
      <c r="E143" s="258"/>
      <c r="F143" s="318" t="s">
        <v>1235</v>
      </c>
      <c r="G143" s="258" t="s">
        <v>1294</v>
      </c>
      <c r="H143" s="354">
        <v>44013</v>
      </c>
      <c r="I143" s="354">
        <v>45473</v>
      </c>
      <c r="J143" s="258" t="s">
        <v>1295</v>
      </c>
      <c r="K143" s="258" t="s">
        <v>1296</v>
      </c>
      <c r="L143" s="258" t="s">
        <v>1297</v>
      </c>
      <c r="M143" s="258" t="s">
        <v>64</v>
      </c>
      <c r="N143" s="372">
        <v>1</v>
      </c>
      <c r="O143" s="356">
        <v>848232000</v>
      </c>
      <c r="P143" s="372">
        <v>1</v>
      </c>
      <c r="Q143" s="356">
        <v>848232000</v>
      </c>
      <c r="R143" s="372">
        <v>1</v>
      </c>
      <c r="S143" s="356">
        <v>848232000</v>
      </c>
      <c r="T143" s="372">
        <v>1</v>
      </c>
      <c r="U143" s="356">
        <v>848232000</v>
      </c>
      <c r="V143" s="372">
        <v>1</v>
      </c>
      <c r="W143" s="356">
        <v>848232000</v>
      </c>
      <c r="X143" s="372">
        <v>1</v>
      </c>
      <c r="Y143" s="357">
        <v>4241160000</v>
      </c>
      <c r="Z143" s="357">
        <v>848232000</v>
      </c>
      <c r="AA143" s="358">
        <f>IF(O143=0," ",Z143/O143)</f>
        <v>1</v>
      </c>
      <c r="AB143" s="258">
        <v>105</v>
      </c>
      <c r="AC143" s="436">
        <f t="shared" si="47"/>
        <v>105</v>
      </c>
      <c r="AD143" s="258" t="s">
        <v>1298</v>
      </c>
      <c r="AE143" s="351" t="s">
        <v>257</v>
      </c>
      <c r="AF143" s="355">
        <v>52400361</v>
      </c>
      <c r="AG143" s="358">
        <f>IF(Q143=0," ",AF143/Q143)</f>
        <v>6.1775977562742265E-2</v>
      </c>
      <c r="AH143" s="258">
        <v>24</v>
      </c>
      <c r="AI143" s="359">
        <v>0.16439999999999999</v>
      </c>
      <c r="AJ143" s="258" t="s">
        <v>1299</v>
      </c>
      <c r="AK143" s="258" t="s">
        <v>1300</v>
      </c>
      <c r="AL143" s="437">
        <v>97259530</v>
      </c>
      <c r="AM143" s="438">
        <f>IF(Q143=0," ",AL143/Q143)</f>
        <v>0.11466147233304096</v>
      </c>
      <c r="AN143" s="439">
        <v>1</v>
      </c>
      <c r="AO143" s="440">
        <v>1</v>
      </c>
      <c r="AP143" s="66" t="s">
        <v>2006</v>
      </c>
      <c r="AQ143" s="77" t="s">
        <v>2007</v>
      </c>
      <c r="AR143" s="317">
        <v>311157754.63333303</v>
      </c>
      <c r="AS143" s="365">
        <f>IF(Q143=0," ",AR143/Q143)</f>
        <v>0.36683095501387947</v>
      </c>
      <c r="AT143" s="283">
        <v>56</v>
      </c>
      <c r="AU143" s="282">
        <f>IF(P143=0," ",AT143/P143)</f>
        <v>56</v>
      </c>
      <c r="AV143" s="283" t="s">
        <v>2415</v>
      </c>
      <c r="AW143" s="283" t="s">
        <v>2416</v>
      </c>
      <c r="AX143" s="317" t="s">
        <v>2417</v>
      </c>
      <c r="AY143" s="365">
        <v>0.6</v>
      </c>
      <c r="AZ143" s="283">
        <v>100</v>
      </c>
      <c r="BA143" s="282">
        <v>1</v>
      </c>
      <c r="BB143" s="283" t="s">
        <v>2418</v>
      </c>
      <c r="BC143" s="366" t="s">
        <v>1466</v>
      </c>
      <c r="BD143" s="351"/>
      <c r="BE143" s="352" t="s">
        <v>1128</v>
      </c>
      <c r="BF143" s="352">
        <v>116</v>
      </c>
      <c r="BG143" s="352" t="s">
        <v>1301</v>
      </c>
      <c r="BH143" s="318" t="s">
        <v>1109</v>
      </c>
      <c r="BI143" s="318" t="s">
        <v>1302</v>
      </c>
      <c r="BJ143" s="318" t="s">
        <v>129</v>
      </c>
      <c r="BK143" s="258" t="s">
        <v>1303</v>
      </c>
      <c r="BL143" s="258" t="s">
        <v>1304</v>
      </c>
      <c r="BM143" s="396" t="s">
        <v>1305</v>
      </c>
    </row>
    <row r="144" spans="1:65" s="27" customFormat="1" ht="409.5">
      <c r="A144" s="166" t="s">
        <v>1306</v>
      </c>
      <c r="B144" s="166" t="s">
        <v>57</v>
      </c>
      <c r="C144" s="166" t="s">
        <v>1307</v>
      </c>
      <c r="D144" s="166" t="s">
        <v>1308</v>
      </c>
      <c r="E144" s="166">
        <v>12</v>
      </c>
      <c r="F144" s="166" t="s">
        <v>121</v>
      </c>
      <c r="G144" s="166" t="s">
        <v>803</v>
      </c>
      <c r="H144" s="168">
        <v>44228</v>
      </c>
      <c r="I144" s="168">
        <v>45442</v>
      </c>
      <c r="J144" s="166" t="s">
        <v>1309</v>
      </c>
      <c r="K144" s="166" t="s">
        <v>1310</v>
      </c>
      <c r="L144" s="166" t="s">
        <v>124</v>
      </c>
      <c r="M144" s="166" t="s">
        <v>64</v>
      </c>
      <c r="N144" s="166">
        <v>0</v>
      </c>
      <c r="O144" s="166">
        <v>0</v>
      </c>
      <c r="P144" s="441">
        <v>0.1</v>
      </c>
      <c r="Q144" s="442">
        <v>173099157</v>
      </c>
      <c r="R144" s="441">
        <v>0.3</v>
      </c>
      <c r="S144" s="442">
        <v>114456279</v>
      </c>
      <c r="T144" s="441">
        <v>0.5</v>
      </c>
      <c r="U144" s="442">
        <v>127621037</v>
      </c>
      <c r="V144" s="441">
        <v>1</v>
      </c>
      <c r="W144" s="442">
        <v>150914112</v>
      </c>
      <c r="X144" s="441">
        <v>1</v>
      </c>
      <c r="Y144" s="443">
        <f t="shared" ref="Y144:Y149" si="50">O144+Q144+S144+U144+W144</f>
        <v>566090585</v>
      </c>
      <c r="Z144" s="444"/>
      <c r="AA144" s="445"/>
      <c r="AB144" s="445"/>
      <c r="AC144" s="445"/>
      <c r="AD144" s="446"/>
      <c r="AE144" s="445"/>
      <c r="AF144" s="447">
        <f>Q144/5</f>
        <v>34619831.399999999</v>
      </c>
      <c r="AG144" s="448">
        <f t="shared" ref="AG144:AG145" si="51">AF144/Q144</f>
        <v>0.19999999999999998</v>
      </c>
      <c r="AH144" s="448">
        <v>0</v>
      </c>
      <c r="AI144" s="449">
        <v>0</v>
      </c>
      <c r="AJ144" s="450" t="s">
        <v>1311</v>
      </c>
      <c r="AK144" s="166"/>
      <c r="AL144" s="451">
        <f>Q144/2</f>
        <v>86549578.5</v>
      </c>
      <c r="AM144" s="452">
        <f>AL144/Q144</f>
        <v>0.5</v>
      </c>
      <c r="AN144" s="445">
        <v>0</v>
      </c>
      <c r="AO144" s="453">
        <v>0</v>
      </c>
      <c r="AP144" s="387" t="s">
        <v>2008</v>
      </c>
      <c r="AQ144" s="454" t="s">
        <v>2009</v>
      </c>
      <c r="AR144" s="281">
        <v>129824367.75</v>
      </c>
      <c r="AS144" s="282">
        <v>0.75</v>
      </c>
      <c r="AT144" s="283">
        <v>0</v>
      </c>
      <c r="AU144" s="282">
        <v>0</v>
      </c>
      <c r="AV144" s="283" t="s">
        <v>2419</v>
      </c>
      <c r="AW144" s="283" t="s">
        <v>1466</v>
      </c>
      <c r="AX144" s="281" t="s">
        <v>2344</v>
      </c>
      <c r="AY144" s="282">
        <v>1</v>
      </c>
      <c r="AZ144" s="283">
        <v>1</v>
      </c>
      <c r="BA144" s="282">
        <v>1</v>
      </c>
      <c r="BB144" s="455" t="s">
        <v>2342</v>
      </c>
      <c r="BC144" s="456" t="s">
        <v>257</v>
      </c>
      <c r="BD144" s="283" t="s">
        <v>257</v>
      </c>
      <c r="BE144" s="166" t="s">
        <v>1312</v>
      </c>
      <c r="BF144" s="166" t="s">
        <v>1313</v>
      </c>
      <c r="BG144" s="166" t="s">
        <v>1314</v>
      </c>
      <c r="BH144" s="166" t="s">
        <v>1315</v>
      </c>
      <c r="BI144" s="166" t="s">
        <v>1316</v>
      </c>
      <c r="BJ144" s="166" t="s">
        <v>1317</v>
      </c>
      <c r="BK144" s="166" t="s">
        <v>1318</v>
      </c>
      <c r="BL144" s="166">
        <v>3649400</v>
      </c>
      <c r="BM144" s="214" t="s">
        <v>1319</v>
      </c>
    </row>
    <row r="145" spans="1:65" s="27" customFormat="1" ht="409.5">
      <c r="A145" s="166" t="s">
        <v>1320</v>
      </c>
      <c r="B145" s="167" t="s">
        <v>427</v>
      </c>
      <c r="C145" s="166" t="s">
        <v>1321</v>
      </c>
      <c r="D145" s="176" t="s">
        <v>1322</v>
      </c>
      <c r="E145" s="166">
        <v>11</v>
      </c>
      <c r="F145" s="166" t="s">
        <v>121</v>
      </c>
      <c r="G145" s="166" t="s">
        <v>803</v>
      </c>
      <c r="H145" s="168">
        <v>44198</v>
      </c>
      <c r="I145" s="168">
        <v>45442</v>
      </c>
      <c r="J145" s="166" t="s">
        <v>1323</v>
      </c>
      <c r="K145" s="166" t="s">
        <v>1324</v>
      </c>
      <c r="L145" s="166" t="s">
        <v>124</v>
      </c>
      <c r="M145" s="166" t="s">
        <v>64</v>
      </c>
      <c r="N145" s="166">
        <v>0</v>
      </c>
      <c r="O145" s="166">
        <v>0</v>
      </c>
      <c r="P145" s="166">
        <v>2</v>
      </c>
      <c r="Q145" s="170">
        <v>556250</v>
      </c>
      <c r="R145" s="166">
        <v>2</v>
      </c>
      <c r="S145" s="170">
        <v>5729375</v>
      </c>
      <c r="T145" s="166">
        <v>2</v>
      </c>
      <c r="U145" s="170">
        <v>5901256</v>
      </c>
      <c r="V145" s="166">
        <v>2</v>
      </c>
      <c r="W145" s="170">
        <v>6078294</v>
      </c>
      <c r="X145" s="166">
        <v>8</v>
      </c>
      <c r="Y145" s="169">
        <f t="shared" si="50"/>
        <v>18265175</v>
      </c>
      <c r="Z145" s="457"/>
      <c r="AA145" s="458"/>
      <c r="AB145" s="458"/>
      <c r="AC145" s="458"/>
      <c r="AD145" s="458"/>
      <c r="AE145" s="458"/>
      <c r="AF145" s="459">
        <f>(54200*2)+31000</f>
        <v>139400</v>
      </c>
      <c r="AG145" s="448">
        <f t="shared" si="51"/>
        <v>0.2506067415730337</v>
      </c>
      <c r="AH145" s="445">
        <v>1</v>
      </c>
      <c r="AI145" s="448">
        <f>AH145/P145</f>
        <v>0.5</v>
      </c>
      <c r="AJ145" s="450" t="s">
        <v>1325</v>
      </c>
      <c r="AK145" s="166"/>
      <c r="AL145" s="460">
        <v>141000</v>
      </c>
      <c r="AM145" s="461">
        <f>IF(Q145=0," ",AL145/Q145)</f>
        <v>0.25348314606741573</v>
      </c>
      <c r="AN145" s="462">
        <v>1</v>
      </c>
      <c r="AO145" s="463">
        <f>IF(P145=0," ",AN145/P145)</f>
        <v>0.5</v>
      </c>
      <c r="AP145" s="18" t="s">
        <v>2010</v>
      </c>
      <c r="AQ145" s="133" t="s">
        <v>2011</v>
      </c>
      <c r="AR145" s="281">
        <v>300000</v>
      </c>
      <c r="AS145" s="282">
        <v>0.54</v>
      </c>
      <c r="AT145" s="283">
        <v>1</v>
      </c>
      <c r="AU145" s="282">
        <v>0.5</v>
      </c>
      <c r="AV145" s="283" t="s">
        <v>2420</v>
      </c>
      <c r="AW145" s="283" t="s">
        <v>2421</v>
      </c>
      <c r="AX145" s="281">
        <v>300000</v>
      </c>
      <c r="AY145" s="282">
        <v>0.54</v>
      </c>
      <c r="AZ145" s="283">
        <v>1</v>
      </c>
      <c r="BA145" s="282">
        <v>0.5</v>
      </c>
      <c r="BB145" s="283" t="s">
        <v>2420</v>
      </c>
      <c r="BC145" s="283" t="s">
        <v>2421</v>
      </c>
      <c r="BD145" s="283" t="s">
        <v>157</v>
      </c>
      <c r="BE145" s="166" t="s">
        <v>1326</v>
      </c>
      <c r="BF145" s="166" t="s">
        <v>1327</v>
      </c>
      <c r="BG145" s="166" t="s">
        <v>1328</v>
      </c>
      <c r="BH145" s="166" t="s">
        <v>1315</v>
      </c>
      <c r="BI145" s="166" t="s">
        <v>1316</v>
      </c>
      <c r="BJ145" s="166" t="s">
        <v>1329</v>
      </c>
      <c r="BK145" s="166" t="s">
        <v>1330</v>
      </c>
      <c r="BL145" s="166">
        <v>3649400</v>
      </c>
      <c r="BM145" s="174" t="s">
        <v>1331</v>
      </c>
    </row>
    <row r="146" spans="1:65" s="27" customFormat="1" ht="409.5">
      <c r="A146" s="166" t="s">
        <v>1332</v>
      </c>
      <c r="B146" s="166" t="s">
        <v>408</v>
      </c>
      <c r="C146" s="166" t="s">
        <v>1333</v>
      </c>
      <c r="D146" s="166" t="s">
        <v>1334</v>
      </c>
      <c r="E146" s="166">
        <v>11</v>
      </c>
      <c r="F146" s="166" t="s">
        <v>211</v>
      </c>
      <c r="G146" s="166" t="s">
        <v>1335</v>
      </c>
      <c r="H146" s="168">
        <v>44197</v>
      </c>
      <c r="I146" s="168">
        <v>45656</v>
      </c>
      <c r="J146" s="166" t="s">
        <v>1336</v>
      </c>
      <c r="K146" s="166" t="s">
        <v>1337</v>
      </c>
      <c r="L146" s="166" t="s">
        <v>124</v>
      </c>
      <c r="M146" s="166" t="s">
        <v>135</v>
      </c>
      <c r="N146" s="166">
        <v>0</v>
      </c>
      <c r="O146" s="166">
        <v>0</v>
      </c>
      <c r="P146" s="166">
        <v>1</v>
      </c>
      <c r="Q146" s="170">
        <v>0</v>
      </c>
      <c r="R146" s="166">
        <v>1</v>
      </c>
      <c r="S146" s="170">
        <v>0</v>
      </c>
      <c r="T146" s="166">
        <v>1</v>
      </c>
      <c r="U146" s="170">
        <v>0</v>
      </c>
      <c r="V146" s="166">
        <v>1</v>
      </c>
      <c r="W146" s="170"/>
      <c r="X146" s="166">
        <v>4</v>
      </c>
      <c r="Y146" s="171">
        <f t="shared" si="50"/>
        <v>0</v>
      </c>
      <c r="Z146" s="464"/>
      <c r="AA146" s="465"/>
      <c r="AB146" s="465"/>
      <c r="AC146" s="465"/>
      <c r="AD146" s="465"/>
      <c r="AE146" s="465"/>
      <c r="AF146" s="465">
        <v>0</v>
      </c>
      <c r="AG146" s="466">
        <v>0</v>
      </c>
      <c r="AH146" s="465">
        <v>1</v>
      </c>
      <c r="AI146" s="467">
        <v>1</v>
      </c>
      <c r="AJ146" s="468" t="s">
        <v>1338</v>
      </c>
      <c r="AK146" s="166"/>
      <c r="AL146" s="290">
        <v>0</v>
      </c>
      <c r="AM146" s="291">
        <v>0</v>
      </c>
      <c r="AN146" s="469">
        <v>1</v>
      </c>
      <c r="AO146" s="470">
        <v>1</v>
      </c>
      <c r="AP146" s="387"/>
      <c r="AQ146" s="123" t="s">
        <v>2012</v>
      </c>
      <c r="AR146" s="281" t="s">
        <v>2422</v>
      </c>
      <c r="AS146" s="282">
        <v>1</v>
      </c>
      <c r="AT146" s="283">
        <v>1</v>
      </c>
      <c r="AU146" s="282">
        <v>1</v>
      </c>
      <c r="AV146" s="283" t="s">
        <v>2423</v>
      </c>
      <c r="AW146" s="283" t="s">
        <v>639</v>
      </c>
      <c r="AX146" s="281" t="s">
        <v>157</v>
      </c>
      <c r="AY146" s="282" t="s">
        <v>157</v>
      </c>
      <c r="AZ146" s="283">
        <v>1</v>
      </c>
      <c r="BA146" s="282">
        <v>1</v>
      </c>
      <c r="BB146" s="283" t="s">
        <v>2347</v>
      </c>
      <c r="BC146" s="283" t="s">
        <v>257</v>
      </c>
      <c r="BD146" s="283" t="s">
        <v>257</v>
      </c>
      <c r="BE146" s="166" t="s">
        <v>1339</v>
      </c>
      <c r="BF146" s="166" t="s">
        <v>257</v>
      </c>
      <c r="BG146" s="166" t="s">
        <v>257</v>
      </c>
      <c r="BH146" s="166" t="s">
        <v>1315</v>
      </c>
      <c r="BI146" s="166" t="s">
        <v>1340</v>
      </c>
      <c r="BJ146" s="166" t="s">
        <v>1341</v>
      </c>
      <c r="BK146" s="166" t="s">
        <v>1342</v>
      </c>
      <c r="BL146" s="166" t="s">
        <v>1343</v>
      </c>
      <c r="BM146" s="174" t="s">
        <v>1344</v>
      </c>
    </row>
    <row r="147" spans="1:65" s="27" customFormat="1" ht="409.5">
      <c r="A147" s="166" t="s">
        <v>1345</v>
      </c>
      <c r="B147" s="166" t="s">
        <v>57</v>
      </c>
      <c r="C147" s="166" t="s">
        <v>1346</v>
      </c>
      <c r="D147" s="166" t="s">
        <v>1347</v>
      </c>
      <c r="E147" s="166">
        <v>11</v>
      </c>
      <c r="F147" s="166" t="s">
        <v>1348</v>
      </c>
      <c r="G147" s="166" t="s">
        <v>803</v>
      </c>
      <c r="H147" s="168" t="s">
        <v>1349</v>
      </c>
      <c r="I147" s="168">
        <v>45656</v>
      </c>
      <c r="J147" s="166" t="s">
        <v>1350</v>
      </c>
      <c r="K147" s="166" t="s">
        <v>1351</v>
      </c>
      <c r="L147" s="166" t="s">
        <v>124</v>
      </c>
      <c r="M147" s="166" t="s">
        <v>64</v>
      </c>
      <c r="N147" s="166">
        <v>0</v>
      </c>
      <c r="O147" s="166">
        <v>0</v>
      </c>
      <c r="P147" s="166">
        <v>2</v>
      </c>
      <c r="Q147" s="170"/>
      <c r="R147" s="166"/>
      <c r="S147" s="170"/>
      <c r="T147" s="166"/>
      <c r="U147" s="170"/>
      <c r="V147" s="166"/>
      <c r="W147" s="170"/>
      <c r="X147" s="166">
        <v>2</v>
      </c>
      <c r="Y147" s="171">
        <f t="shared" si="50"/>
        <v>0</v>
      </c>
      <c r="Z147" s="166"/>
      <c r="AA147" s="465"/>
      <c r="AB147" s="465"/>
      <c r="AC147" s="465"/>
      <c r="AD147" s="166"/>
      <c r="AE147" s="166"/>
      <c r="AF147" s="465">
        <v>0</v>
      </c>
      <c r="AG147" s="466">
        <v>0</v>
      </c>
      <c r="AH147" s="465">
        <v>0</v>
      </c>
      <c r="AI147" s="466">
        <v>0</v>
      </c>
      <c r="AJ147" s="167" t="s">
        <v>1352</v>
      </c>
      <c r="AK147" s="166" t="s">
        <v>1353</v>
      </c>
      <c r="AL147" s="290">
        <v>0</v>
      </c>
      <c r="AM147" s="291">
        <v>0</v>
      </c>
      <c r="AN147" s="56">
        <v>0</v>
      </c>
      <c r="AO147" s="130">
        <v>0</v>
      </c>
      <c r="AP147" s="471"/>
      <c r="AQ147" s="102" t="s">
        <v>2013</v>
      </c>
      <c r="AR147" s="281">
        <v>0</v>
      </c>
      <c r="AS147" s="282">
        <v>0</v>
      </c>
      <c r="AT147" s="283">
        <v>0</v>
      </c>
      <c r="AU147" s="282">
        <v>0</v>
      </c>
      <c r="AV147" s="283" t="s">
        <v>2424</v>
      </c>
      <c r="AW147" s="283" t="s">
        <v>2425</v>
      </c>
      <c r="AX147" s="281">
        <v>0</v>
      </c>
      <c r="AY147" s="282">
        <v>0</v>
      </c>
      <c r="AZ147" s="283">
        <v>0</v>
      </c>
      <c r="BA147" s="282">
        <v>0</v>
      </c>
      <c r="BB147" s="283" t="s">
        <v>2426</v>
      </c>
      <c r="BC147" s="283" t="s">
        <v>2427</v>
      </c>
      <c r="BD147" s="283"/>
      <c r="BE147" s="166" t="s">
        <v>1339</v>
      </c>
      <c r="BF147" s="166" t="s">
        <v>257</v>
      </c>
      <c r="BG147" s="166" t="s">
        <v>257</v>
      </c>
      <c r="BH147" s="166" t="s">
        <v>1315</v>
      </c>
      <c r="BI147" s="166" t="s">
        <v>1316</v>
      </c>
      <c r="BJ147" s="166" t="s">
        <v>1354</v>
      </c>
      <c r="BK147" s="166" t="s">
        <v>1355</v>
      </c>
      <c r="BL147" s="166">
        <v>3649400</v>
      </c>
      <c r="BM147" s="174" t="s">
        <v>1356</v>
      </c>
    </row>
    <row r="148" spans="1:65" s="27" customFormat="1" ht="409.5">
      <c r="A148" s="166" t="s">
        <v>1357</v>
      </c>
      <c r="B148" s="166" t="s">
        <v>408</v>
      </c>
      <c r="C148" s="166" t="s">
        <v>1333</v>
      </c>
      <c r="D148" s="166" t="s">
        <v>1334</v>
      </c>
      <c r="E148" s="166">
        <v>11</v>
      </c>
      <c r="F148" s="166" t="s">
        <v>211</v>
      </c>
      <c r="G148" s="166" t="s">
        <v>803</v>
      </c>
      <c r="H148" s="168" t="s">
        <v>1349</v>
      </c>
      <c r="I148" s="168">
        <v>45656</v>
      </c>
      <c r="J148" s="166" t="s">
        <v>1358</v>
      </c>
      <c r="K148" s="166" t="s">
        <v>1359</v>
      </c>
      <c r="L148" s="166" t="s">
        <v>1360</v>
      </c>
      <c r="M148" s="166" t="s">
        <v>135</v>
      </c>
      <c r="N148" s="166">
        <v>0</v>
      </c>
      <c r="O148" s="166">
        <v>0</v>
      </c>
      <c r="P148" s="166">
        <v>1</v>
      </c>
      <c r="Q148" s="170"/>
      <c r="R148" s="166">
        <v>1</v>
      </c>
      <c r="S148" s="170"/>
      <c r="T148" s="166">
        <v>1</v>
      </c>
      <c r="U148" s="170"/>
      <c r="V148" s="166">
        <v>1</v>
      </c>
      <c r="W148" s="170"/>
      <c r="X148" s="166">
        <v>4</v>
      </c>
      <c r="Y148" s="171">
        <f t="shared" si="50"/>
        <v>0</v>
      </c>
      <c r="Z148" s="166"/>
      <c r="AA148" s="465"/>
      <c r="AB148" s="465"/>
      <c r="AC148" s="465"/>
      <c r="AD148" s="465"/>
      <c r="AE148" s="465"/>
      <c r="AF148" s="465">
        <v>0</v>
      </c>
      <c r="AG148" s="466">
        <v>0</v>
      </c>
      <c r="AH148" s="465">
        <v>0</v>
      </c>
      <c r="AI148" s="466">
        <v>0</v>
      </c>
      <c r="AJ148" s="167" t="s">
        <v>1361</v>
      </c>
      <c r="AK148" s="166"/>
      <c r="AL148" s="290">
        <v>0</v>
      </c>
      <c r="AM148" s="291">
        <v>0</v>
      </c>
      <c r="AN148" s="56">
        <v>0</v>
      </c>
      <c r="AO148" s="130">
        <v>0</v>
      </c>
      <c r="AP148" s="387" t="s">
        <v>2014</v>
      </c>
      <c r="AQ148" s="454"/>
      <c r="AR148" s="281">
        <v>13483920</v>
      </c>
      <c r="AS148" s="282">
        <v>0.25</v>
      </c>
      <c r="AT148" s="283">
        <v>0</v>
      </c>
      <c r="AU148" s="282">
        <v>0</v>
      </c>
      <c r="AV148" s="283" t="s">
        <v>2428</v>
      </c>
      <c r="AW148" s="283" t="s">
        <v>1466</v>
      </c>
      <c r="AX148" s="281">
        <v>13483920</v>
      </c>
      <c r="AY148" s="282">
        <v>0.25</v>
      </c>
      <c r="AZ148" s="283">
        <v>1</v>
      </c>
      <c r="BA148" s="282">
        <v>1</v>
      </c>
      <c r="BB148" s="283" t="s">
        <v>2429</v>
      </c>
      <c r="BC148" s="283"/>
      <c r="BD148" s="283"/>
      <c r="BE148" s="166" t="s">
        <v>1339</v>
      </c>
      <c r="BF148" s="166" t="s">
        <v>257</v>
      </c>
      <c r="BG148" s="166" t="s">
        <v>257</v>
      </c>
      <c r="BH148" s="166" t="s">
        <v>1315</v>
      </c>
      <c r="BI148" s="166" t="s">
        <v>1316</v>
      </c>
      <c r="BJ148" s="166" t="s">
        <v>1362</v>
      </c>
      <c r="BK148" s="166" t="s">
        <v>1355</v>
      </c>
      <c r="BL148" s="166">
        <v>3649400</v>
      </c>
      <c r="BM148" s="174" t="s">
        <v>1356</v>
      </c>
    </row>
    <row r="149" spans="1:65" s="27" customFormat="1" ht="409.5">
      <c r="A149" s="166" t="s">
        <v>1363</v>
      </c>
      <c r="B149" s="167" t="s">
        <v>427</v>
      </c>
      <c r="C149" s="166" t="s">
        <v>1346</v>
      </c>
      <c r="D149" s="166" t="s">
        <v>1364</v>
      </c>
      <c r="E149" s="166">
        <v>11</v>
      </c>
      <c r="F149" s="166" t="s">
        <v>211</v>
      </c>
      <c r="G149" s="166" t="s">
        <v>280</v>
      </c>
      <c r="H149" s="168">
        <v>44197</v>
      </c>
      <c r="I149" s="168">
        <v>45656</v>
      </c>
      <c r="J149" s="166" t="s">
        <v>1365</v>
      </c>
      <c r="K149" s="166" t="s">
        <v>1366</v>
      </c>
      <c r="L149" s="166" t="s">
        <v>1360</v>
      </c>
      <c r="M149" s="166" t="s">
        <v>135</v>
      </c>
      <c r="N149" s="166">
        <v>0</v>
      </c>
      <c r="O149" s="166">
        <v>0</v>
      </c>
      <c r="P149" s="166">
        <v>1</v>
      </c>
      <c r="Q149" s="170"/>
      <c r="R149" s="166">
        <v>1</v>
      </c>
      <c r="S149" s="170"/>
      <c r="T149" s="166">
        <v>1</v>
      </c>
      <c r="U149" s="170"/>
      <c r="V149" s="166">
        <v>1</v>
      </c>
      <c r="W149" s="170"/>
      <c r="X149" s="166">
        <v>4</v>
      </c>
      <c r="Y149" s="171">
        <f t="shared" si="50"/>
        <v>0</v>
      </c>
      <c r="Z149" s="166"/>
      <c r="AA149" s="465"/>
      <c r="AB149" s="465"/>
      <c r="AC149" s="465"/>
      <c r="AD149" s="465"/>
      <c r="AE149" s="465"/>
      <c r="AF149" s="465">
        <v>0</v>
      </c>
      <c r="AG149" s="466">
        <v>0</v>
      </c>
      <c r="AH149" s="465">
        <v>0</v>
      </c>
      <c r="AI149" s="466">
        <v>0</v>
      </c>
      <c r="AJ149" s="167" t="s">
        <v>1367</v>
      </c>
      <c r="AK149" s="166"/>
      <c r="AL149" s="387">
        <v>0</v>
      </c>
      <c r="AM149" s="452">
        <v>0</v>
      </c>
      <c r="AN149" s="387">
        <v>1</v>
      </c>
      <c r="AO149" s="452">
        <v>1</v>
      </c>
      <c r="AP149" s="387" t="s">
        <v>2015</v>
      </c>
      <c r="AQ149" s="454"/>
      <c r="AR149" s="281">
        <v>0</v>
      </c>
      <c r="AS149" s="282">
        <v>0</v>
      </c>
      <c r="AT149" s="283">
        <v>1</v>
      </c>
      <c r="AU149" s="282">
        <v>1</v>
      </c>
      <c r="AV149" s="283" t="s">
        <v>2430</v>
      </c>
      <c r="AW149" s="283" t="s">
        <v>1466</v>
      </c>
      <c r="AX149" s="281"/>
      <c r="AY149" s="282"/>
      <c r="AZ149" s="283">
        <v>1</v>
      </c>
      <c r="BA149" s="282">
        <v>1</v>
      </c>
      <c r="BB149" s="283" t="s">
        <v>2431</v>
      </c>
      <c r="BC149" s="283"/>
      <c r="BD149" s="283"/>
      <c r="BE149" s="166" t="s">
        <v>1339</v>
      </c>
      <c r="BF149" s="166" t="s">
        <v>257</v>
      </c>
      <c r="BG149" s="166" t="s">
        <v>257</v>
      </c>
      <c r="BH149" s="166" t="s">
        <v>1315</v>
      </c>
      <c r="BI149" s="166" t="s">
        <v>1368</v>
      </c>
      <c r="BJ149" s="166" t="s">
        <v>1369</v>
      </c>
      <c r="BK149" s="166" t="s">
        <v>1370</v>
      </c>
      <c r="BL149" s="166">
        <v>3003139439</v>
      </c>
      <c r="BM149" s="174" t="s">
        <v>1371</v>
      </c>
    </row>
    <row r="150" spans="1:65" s="27" customFormat="1" ht="409.5">
      <c r="A150" s="166" t="s">
        <v>1372</v>
      </c>
      <c r="B150" s="167" t="s">
        <v>427</v>
      </c>
      <c r="C150" s="166" t="s">
        <v>1346</v>
      </c>
      <c r="D150" s="166" t="s">
        <v>1364</v>
      </c>
      <c r="E150" s="166">
        <v>11</v>
      </c>
      <c r="F150" s="166" t="s">
        <v>211</v>
      </c>
      <c r="G150" s="166" t="s">
        <v>803</v>
      </c>
      <c r="H150" s="168">
        <v>44197</v>
      </c>
      <c r="I150" s="168">
        <v>45656</v>
      </c>
      <c r="J150" s="166" t="s">
        <v>1365</v>
      </c>
      <c r="K150" s="166" t="s">
        <v>1366</v>
      </c>
      <c r="L150" s="166" t="s">
        <v>1360</v>
      </c>
      <c r="M150" s="166" t="s">
        <v>135</v>
      </c>
      <c r="N150" s="166">
        <v>0</v>
      </c>
      <c r="O150" s="166">
        <v>0</v>
      </c>
      <c r="P150" s="166">
        <v>1</v>
      </c>
      <c r="Q150" s="170"/>
      <c r="R150" s="166">
        <v>1</v>
      </c>
      <c r="S150" s="170"/>
      <c r="T150" s="166">
        <v>1</v>
      </c>
      <c r="U150" s="170"/>
      <c r="V150" s="166">
        <v>1</v>
      </c>
      <c r="W150" s="170"/>
      <c r="X150" s="166">
        <v>4</v>
      </c>
      <c r="Y150" s="171"/>
      <c r="Z150" s="166"/>
      <c r="AA150" s="465"/>
      <c r="AB150" s="465"/>
      <c r="AC150" s="465"/>
      <c r="AD150" s="465"/>
      <c r="AE150" s="465"/>
      <c r="AF150" s="465">
        <v>0</v>
      </c>
      <c r="AG150" s="466">
        <v>0</v>
      </c>
      <c r="AH150" s="465">
        <v>0</v>
      </c>
      <c r="AI150" s="466">
        <v>0</v>
      </c>
      <c r="AJ150" s="167" t="s">
        <v>1367</v>
      </c>
      <c r="AK150" s="166"/>
      <c r="AL150" s="387">
        <v>0</v>
      </c>
      <c r="AM150" s="452">
        <v>0</v>
      </c>
      <c r="AN150" s="387">
        <v>1</v>
      </c>
      <c r="AO150" s="452">
        <v>1</v>
      </c>
      <c r="AP150" s="387" t="s">
        <v>2015</v>
      </c>
      <c r="AQ150" s="454"/>
      <c r="AR150" s="281">
        <v>0</v>
      </c>
      <c r="AS150" s="282">
        <v>0</v>
      </c>
      <c r="AT150" s="283">
        <v>1</v>
      </c>
      <c r="AU150" s="282">
        <v>1</v>
      </c>
      <c r="AV150" s="283" t="s">
        <v>2430</v>
      </c>
      <c r="AW150" s="283" t="s">
        <v>1466</v>
      </c>
      <c r="AX150" s="281"/>
      <c r="AY150" s="282"/>
      <c r="AZ150" s="283">
        <v>1</v>
      </c>
      <c r="BA150" s="282">
        <v>1</v>
      </c>
      <c r="BB150" s="283" t="s">
        <v>2431</v>
      </c>
      <c r="BC150" s="283"/>
      <c r="BD150" s="283"/>
      <c r="BE150" s="166" t="s">
        <v>1339</v>
      </c>
      <c r="BF150" s="166" t="s">
        <v>257</v>
      </c>
      <c r="BG150" s="166" t="s">
        <v>257</v>
      </c>
      <c r="BH150" s="166" t="s">
        <v>1315</v>
      </c>
      <c r="BI150" s="166" t="s">
        <v>1373</v>
      </c>
      <c r="BJ150" s="166" t="s">
        <v>1341</v>
      </c>
      <c r="BK150" s="166" t="s">
        <v>1374</v>
      </c>
      <c r="BL150" s="166">
        <v>3102340618</v>
      </c>
      <c r="BM150" s="174" t="s">
        <v>1344</v>
      </c>
    </row>
    <row r="151" spans="1:65" s="27" customFormat="1" ht="135">
      <c r="A151" s="166" t="s">
        <v>1375</v>
      </c>
      <c r="B151" s="166" t="s">
        <v>57</v>
      </c>
      <c r="C151" s="166"/>
      <c r="D151" s="166" t="s">
        <v>1376</v>
      </c>
      <c r="E151" s="166">
        <v>11</v>
      </c>
      <c r="F151" s="166" t="s">
        <v>121</v>
      </c>
      <c r="G151" s="166" t="s">
        <v>280</v>
      </c>
      <c r="H151" s="168">
        <v>44197</v>
      </c>
      <c r="I151" s="168">
        <v>45656</v>
      </c>
      <c r="J151" s="166" t="s">
        <v>1377</v>
      </c>
      <c r="K151" s="166" t="s">
        <v>1378</v>
      </c>
      <c r="L151" s="166" t="s">
        <v>1360</v>
      </c>
      <c r="M151" s="166" t="s">
        <v>135</v>
      </c>
      <c r="N151" s="166">
        <v>0</v>
      </c>
      <c r="O151" s="166">
        <v>0</v>
      </c>
      <c r="P151" s="166">
        <v>1</v>
      </c>
      <c r="Q151" s="170"/>
      <c r="R151" s="166"/>
      <c r="S151" s="170"/>
      <c r="T151" s="166"/>
      <c r="U151" s="170"/>
      <c r="V151" s="166"/>
      <c r="W151" s="170"/>
      <c r="X151" s="166">
        <v>1</v>
      </c>
      <c r="Y151" s="472"/>
      <c r="Z151" s="166"/>
      <c r="AA151" s="465"/>
      <c r="AB151" s="465"/>
      <c r="AC151" s="465"/>
      <c r="AD151" s="465"/>
      <c r="AE151" s="465"/>
      <c r="AF151" s="465">
        <v>0</v>
      </c>
      <c r="AG151" s="466">
        <v>0</v>
      </c>
      <c r="AH151" s="465">
        <v>0</v>
      </c>
      <c r="AI151" s="466">
        <v>0</v>
      </c>
      <c r="AJ151" s="167"/>
      <c r="AK151" s="166"/>
      <c r="AL151" s="465">
        <v>0</v>
      </c>
      <c r="AM151" s="473">
        <v>0</v>
      </c>
      <c r="AN151" s="465">
        <v>0</v>
      </c>
      <c r="AO151" s="473">
        <v>0</v>
      </c>
      <c r="AP151" s="387"/>
      <c r="AQ151" s="454"/>
      <c r="AR151" s="317">
        <v>9300000</v>
      </c>
      <c r="AS151" s="282">
        <v>1</v>
      </c>
      <c r="AT151" s="283">
        <v>1</v>
      </c>
      <c r="AU151" s="282">
        <v>1</v>
      </c>
      <c r="AV151" s="283" t="s">
        <v>2432</v>
      </c>
      <c r="AW151" s="283" t="s">
        <v>1466</v>
      </c>
      <c r="AX151" s="281"/>
      <c r="AY151" s="282"/>
      <c r="AZ151" s="283">
        <v>1</v>
      </c>
      <c r="BA151" s="282">
        <v>1</v>
      </c>
      <c r="BB151" s="283" t="s">
        <v>2433</v>
      </c>
      <c r="BC151" s="283"/>
      <c r="BD151" s="283"/>
      <c r="BE151" s="166" t="s">
        <v>1339</v>
      </c>
      <c r="BF151" s="166" t="s">
        <v>257</v>
      </c>
      <c r="BG151" s="166" t="s">
        <v>257</v>
      </c>
      <c r="BH151" s="166" t="s">
        <v>1315</v>
      </c>
      <c r="BI151" s="166" t="s">
        <v>1368</v>
      </c>
      <c r="BJ151" s="166" t="s">
        <v>1368</v>
      </c>
      <c r="BK151" s="166" t="s">
        <v>1370</v>
      </c>
      <c r="BL151" s="166">
        <v>3003139439</v>
      </c>
      <c r="BM151" s="174" t="s">
        <v>1371</v>
      </c>
    </row>
    <row r="152" spans="1:65" s="27" customFormat="1" ht="135">
      <c r="A152" s="176" t="s">
        <v>1379</v>
      </c>
      <c r="B152" s="176" t="s">
        <v>57</v>
      </c>
      <c r="C152" s="176"/>
      <c r="D152" s="176" t="s">
        <v>1380</v>
      </c>
      <c r="E152" s="176">
        <v>11</v>
      </c>
      <c r="F152" s="176" t="s">
        <v>121</v>
      </c>
      <c r="G152" s="176" t="s">
        <v>280</v>
      </c>
      <c r="H152" s="181">
        <v>44197</v>
      </c>
      <c r="I152" s="181">
        <v>45656</v>
      </c>
      <c r="J152" s="176" t="s">
        <v>1381</v>
      </c>
      <c r="K152" s="176" t="s">
        <v>1382</v>
      </c>
      <c r="L152" s="176" t="s">
        <v>1360</v>
      </c>
      <c r="M152" s="176" t="s">
        <v>135</v>
      </c>
      <c r="N152" s="176">
        <v>0</v>
      </c>
      <c r="O152" s="176">
        <v>0</v>
      </c>
      <c r="P152" s="176">
        <v>1</v>
      </c>
      <c r="Q152" s="184"/>
      <c r="R152" s="176"/>
      <c r="S152" s="184"/>
      <c r="T152" s="176"/>
      <c r="U152" s="184"/>
      <c r="V152" s="176"/>
      <c r="W152" s="184"/>
      <c r="X152" s="191">
        <v>1</v>
      </c>
      <c r="Y152" s="194">
        <f t="shared" ref="Y152:Y155" si="52">O152+Q152+S152+U152+W152</f>
        <v>0</v>
      </c>
      <c r="Z152" s="474"/>
      <c r="AA152" s="475"/>
      <c r="AB152" s="475"/>
      <c r="AC152" s="475"/>
      <c r="AD152" s="475"/>
      <c r="AE152" s="475"/>
      <c r="AF152" s="475">
        <v>0</v>
      </c>
      <c r="AG152" s="476">
        <v>0</v>
      </c>
      <c r="AH152" s="475">
        <v>0</v>
      </c>
      <c r="AI152" s="476">
        <v>0</v>
      </c>
      <c r="AJ152" s="477"/>
      <c r="AK152" s="176"/>
      <c r="AL152" s="465">
        <v>0</v>
      </c>
      <c r="AM152" s="473">
        <v>0</v>
      </c>
      <c r="AN152" s="465">
        <v>0</v>
      </c>
      <c r="AO152" s="473">
        <v>0</v>
      </c>
      <c r="AP152" s="387"/>
      <c r="AQ152" s="454"/>
      <c r="AR152" s="317">
        <v>9300000</v>
      </c>
      <c r="AS152" s="282">
        <v>1</v>
      </c>
      <c r="AT152" s="283">
        <v>1</v>
      </c>
      <c r="AU152" s="282">
        <v>1</v>
      </c>
      <c r="AV152" s="283" t="s">
        <v>1466</v>
      </c>
      <c r="AW152" s="283" t="s">
        <v>1466</v>
      </c>
      <c r="AX152" s="281"/>
      <c r="AY152" s="282"/>
      <c r="AZ152" s="283">
        <v>1</v>
      </c>
      <c r="BA152" s="282">
        <v>1</v>
      </c>
      <c r="BB152" s="283"/>
      <c r="BC152" s="283"/>
      <c r="BD152" s="283"/>
      <c r="BE152" s="176" t="s">
        <v>1339</v>
      </c>
      <c r="BF152" s="176" t="s">
        <v>257</v>
      </c>
      <c r="BG152" s="176" t="s">
        <v>257</v>
      </c>
      <c r="BH152" s="176" t="s">
        <v>1315</v>
      </c>
      <c r="BI152" s="176" t="s">
        <v>1368</v>
      </c>
      <c r="BJ152" s="176" t="s">
        <v>1368</v>
      </c>
      <c r="BK152" s="176" t="s">
        <v>1370</v>
      </c>
      <c r="BL152" s="176">
        <v>3003139439</v>
      </c>
      <c r="BM152" s="191" t="s">
        <v>1371</v>
      </c>
    </row>
    <row r="153" spans="1:65" s="14" customFormat="1" ht="409.5">
      <c r="A153" s="215" t="s">
        <v>1383</v>
      </c>
      <c r="B153" s="215" t="s">
        <v>57</v>
      </c>
      <c r="C153" s="215"/>
      <c r="D153" s="478" t="s">
        <v>1384</v>
      </c>
      <c r="E153" s="215"/>
      <c r="F153" s="217" t="s">
        <v>1192</v>
      </c>
      <c r="G153" s="215" t="s">
        <v>1385</v>
      </c>
      <c r="H153" s="479">
        <v>44197</v>
      </c>
      <c r="I153" s="222">
        <v>45291</v>
      </c>
      <c r="J153" s="215" t="s">
        <v>1386</v>
      </c>
      <c r="K153" s="215" t="s">
        <v>1387</v>
      </c>
      <c r="L153" s="215" t="s">
        <v>124</v>
      </c>
      <c r="M153" s="308" t="s">
        <v>135</v>
      </c>
      <c r="N153" s="308"/>
      <c r="O153" s="308"/>
      <c r="P153" s="308">
        <v>50</v>
      </c>
      <c r="Q153" s="225">
        <v>35366120</v>
      </c>
      <c r="R153" s="308">
        <v>50</v>
      </c>
      <c r="S153" s="225">
        <v>35366120</v>
      </c>
      <c r="T153" s="308">
        <v>50</v>
      </c>
      <c r="U153" s="225">
        <v>35366120</v>
      </c>
      <c r="V153" s="308"/>
      <c r="W153" s="225"/>
      <c r="X153" s="480">
        <v>200</v>
      </c>
      <c r="Y153" s="195">
        <f>O153+Q153+S153+U153+W153</f>
        <v>106098360</v>
      </c>
      <c r="Z153" s="481"/>
      <c r="AA153" s="256"/>
      <c r="AB153" s="215"/>
      <c r="AC153" s="256"/>
      <c r="AD153" s="215"/>
      <c r="AE153" s="215"/>
      <c r="AF153" s="225">
        <f>(Q153/50)*AH153</f>
        <v>21219672</v>
      </c>
      <c r="AG153" s="256">
        <f>(AF153/Q153)</f>
        <v>0.6</v>
      </c>
      <c r="AH153" s="482">
        <v>30</v>
      </c>
      <c r="AI153" s="256">
        <v>0.6</v>
      </c>
      <c r="AJ153" s="215" t="s">
        <v>1388</v>
      </c>
      <c r="AK153" s="215" t="s">
        <v>1389</v>
      </c>
      <c r="AL153" s="483">
        <f>(Q153/50)*AN153</f>
        <v>53756502.399999999</v>
      </c>
      <c r="AM153" s="484">
        <f>(AL153/Q153)</f>
        <v>1.52</v>
      </c>
      <c r="AN153" s="192">
        <v>76</v>
      </c>
      <c r="AO153" s="200">
        <v>1.52</v>
      </c>
      <c r="AP153" s="192" t="s">
        <v>2016</v>
      </c>
      <c r="AQ153" s="485" t="s">
        <v>2017</v>
      </c>
      <c r="AR153" s="281">
        <v>38902732</v>
      </c>
      <c r="AS153" s="282">
        <f t="shared" ref="AS153:AS154" si="53">AR153/Y153</f>
        <v>0.36666666666666664</v>
      </c>
      <c r="AT153" s="283">
        <v>132</v>
      </c>
      <c r="AU153" s="282">
        <v>1</v>
      </c>
      <c r="AV153" s="283" t="s">
        <v>2434</v>
      </c>
      <c r="AW153" s="283" t="s">
        <v>2435</v>
      </c>
      <c r="AX153" s="317">
        <f>(Q153/50)*AZ153</f>
        <v>99732458.400000006</v>
      </c>
      <c r="AY153" s="365">
        <f t="shared" ref="AY153:AY154" si="54">(AX153/Q153)*100%</f>
        <v>2.8200000000000003</v>
      </c>
      <c r="AZ153" s="366">
        <v>141</v>
      </c>
      <c r="BA153" s="365">
        <f t="shared" ref="BA153:BA154" si="55">AZ153/P153</f>
        <v>2.82</v>
      </c>
      <c r="BB153" s="283" t="s">
        <v>2436</v>
      </c>
      <c r="BC153" s="283" t="s">
        <v>2437</v>
      </c>
      <c r="BD153" s="215"/>
      <c r="BE153" s="478" t="s">
        <v>1390</v>
      </c>
      <c r="BF153" s="215" t="s">
        <v>1391</v>
      </c>
      <c r="BG153" s="478" t="s">
        <v>1392</v>
      </c>
      <c r="BH153" s="217" t="s">
        <v>1393</v>
      </c>
      <c r="BI153" s="217" t="s">
        <v>1394</v>
      </c>
      <c r="BJ153" s="215" t="s">
        <v>1395</v>
      </c>
      <c r="BK153" s="217" t="s">
        <v>1396</v>
      </c>
      <c r="BL153" s="217" t="s">
        <v>1397</v>
      </c>
      <c r="BM153" s="227" t="s">
        <v>1398</v>
      </c>
    </row>
    <row r="154" spans="1:65" s="14" customFormat="1" ht="409.5">
      <c r="A154" s="215" t="s">
        <v>1399</v>
      </c>
      <c r="B154" s="215" t="s">
        <v>57</v>
      </c>
      <c r="C154" s="215"/>
      <c r="D154" s="478" t="s">
        <v>1400</v>
      </c>
      <c r="E154" s="215"/>
      <c r="F154" s="217" t="s">
        <v>1192</v>
      </c>
      <c r="G154" s="215" t="s">
        <v>1385</v>
      </c>
      <c r="H154" s="479">
        <v>44197</v>
      </c>
      <c r="I154" s="222">
        <v>45657</v>
      </c>
      <c r="J154" s="215" t="s">
        <v>1401</v>
      </c>
      <c r="K154" s="215" t="s">
        <v>1402</v>
      </c>
      <c r="L154" s="215" t="s">
        <v>124</v>
      </c>
      <c r="M154" s="308" t="s">
        <v>135</v>
      </c>
      <c r="N154" s="308"/>
      <c r="O154" s="308"/>
      <c r="P154" s="308">
        <v>1</v>
      </c>
      <c r="Q154" s="225">
        <v>53774897</v>
      </c>
      <c r="R154" s="308">
        <v>1</v>
      </c>
      <c r="S154" s="225">
        <v>55388143</v>
      </c>
      <c r="T154" s="308">
        <v>1</v>
      </c>
      <c r="U154" s="225">
        <v>57049788</v>
      </c>
      <c r="V154" s="308">
        <v>1</v>
      </c>
      <c r="W154" s="225">
        <v>58761281</v>
      </c>
      <c r="X154" s="308">
        <v>1</v>
      </c>
      <c r="Y154" s="486">
        <f t="shared" si="52"/>
        <v>224974109</v>
      </c>
      <c r="Z154" s="215"/>
      <c r="AA154" s="256"/>
      <c r="AB154" s="215"/>
      <c r="AC154" s="256"/>
      <c r="AD154" s="215"/>
      <c r="AE154" s="215"/>
      <c r="AF154" s="225">
        <v>0</v>
      </c>
      <c r="AG154" s="256">
        <v>0</v>
      </c>
      <c r="AH154" s="215"/>
      <c r="AI154" s="256"/>
      <c r="AJ154" s="215" t="s">
        <v>1403</v>
      </c>
      <c r="AK154" s="215" t="s">
        <v>1404</v>
      </c>
      <c r="AL154" s="66">
        <v>0</v>
      </c>
      <c r="AM154" s="76">
        <v>0</v>
      </c>
      <c r="AN154" s="66">
        <v>0</v>
      </c>
      <c r="AO154" s="76">
        <v>0</v>
      </c>
      <c r="AP154" s="485" t="s">
        <v>2018</v>
      </c>
      <c r="AQ154" s="485" t="s">
        <v>2019</v>
      </c>
      <c r="AR154" s="281">
        <v>11550000</v>
      </c>
      <c r="AS154" s="282">
        <f t="shared" si="53"/>
        <v>5.1339240996838439E-2</v>
      </c>
      <c r="AT154" s="283">
        <v>1</v>
      </c>
      <c r="AU154" s="282">
        <v>1</v>
      </c>
      <c r="AV154" s="283" t="s">
        <v>2438</v>
      </c>
      <c r="AW154" s="283" t="s">
        <v>2439</v>
      </c>
      <c r="AX154" s="317">
        <v>14850000</v>
      </c>
      <c r="AY154" s="365">
        <f t="shared" si="54"/>
        <v>0.27615115655172712</v>
      </c>
      <c r="AZ154" s="366">
        <v>1</v>
      </c>
      <c r="BA154" s="365">
        <f t="shared" si="55"/>
        <v>1</v>
      </c>
      <c r="BB154" s="283" t="s">
        <v>2440</v>
      </c>
      <c r="BC154" s="283"/>
      <c r="BD154" s="215"/>
      <c r="BE154" s="478" t="s">
        <v>1405</v>
      </c>
      <c r="BF154" s="215" t="s">
        <v>1391</v>
      </c>
      <c r="BG154" s="478" t="s">
        <v>1406</v>
      </c>
      <c r="BH154" s="217" t="s">
        <v>1393</v>
      </c>
      <c r="BI154" s="217" t="s">
        <v>1394</v>
      </c>
      <c r="BJ154" s="215" t="s">
        <v>1395</v>
      </c>
      <c r="BK154" s="217" t="s">
        <v>1396</v>
      </c>
      <c r="BL154" s="217" t="s">
        <v>1407</v>
      </c>
      <c r="BM154" s="227" t="s">
        <v>1398</v>
      </c>
    </row>
    <row r="155" spans="1:65" s="14" customFormat="1" ht="409.5">
      <c r="A155" s="215" t="s">
        <v>1408</v>
      </c>
      <c r="B155" s="215" t="s">
        <v>264</v>
      </c>
      <c r="C155" s="215"/>
      <c r="D155" s="478" t="s">
        <v>1409</v>
      </c>
      <c r="E155" s="215"/>
      <c r="F155" s="217" t="s">
        <v>1192</v>
      </c>
      <c r="G155" s="215" t="s">
        <v>1385</v>
      </c>
      <c r="H155" s="479">
        <v>44150</v>
      </c>
      <c r="I155" s="222">
        <v>44180</v>
      </c>
      <c r="J155" s="487" t="s">
        <v>1410</v>
      </c>
      <c r="K155" s="487" t="s">
        <v>1411</v>
      </c>
      <c r="L155" s="215" t="s">
        <v>124</v>
      </c>
      <c r="M155" s="308" t="s">
        <v>135</v>
      </c>
      <c r="N155" s="308">
        <v>1</v>
      </c>
      <c r="O155" s="225">
        <v>1500000</v>
      </c>
      <c r="P155" s="308"/>
      <c r="Q155" s="308"/>
      <c r="R155" s="308"/>
      <c r="S155" s="225"/>
      <c r="T155" s="308"/>
      <c r="U155" s="225"/>
      <c r="V155" s="308"/>
      <c r="W155" s="225"/>
      <c r="X155" s="308">
        <v>1</v>
      </c>
      <c r="Y155" s="486">
        <f t="shared" si="52"/>
        <v>1500000</v>
      </c>
      <c r="Z155" s="215"/>
      <c r="AA155" s="256"/>
      <c r="AB155" s="215"/>
      <c r="AC155" s="256"/>
      <c r="AD155" s="215"/>
      <c r="AE155" s="215"/>
      <c r="AF155" s="225"/>
      <c r="AG155" s="256"/>
      <c r="AH155" s="215"/>
      <c r="AI155" s="256"/>
      <c r="AJ155" s="215"/>
      <c r="AK155" s="215"/>
      <c r="AL155" s="66">
        <v>0</v>
      </c>
      <c r="AM155" s="76">
        <v>1</v>
      </c>
      <c r="AN155" s="66" t="s">
        <v>1292</v>
      </c>
      <c r="AO155" s="76">
        <v>0.4</v>
      </c>
      <c r="AP155" s="485" t="s">
        <v>2020</v>
      </c>
      <c r="AQ155" s="485"/>
      <c r="AR155" s="281">
        <v>750000</v>
      </c>
      <c r="AS155" s="282">
        <v>0.5</v>
      </c>
      <c r="AT155" s="283">
        <v>1</v>
      </c>
      <c r="AU155" s="282">
        <v>0.7</v>
      </c>
      <c r="AV155" s="283" t="s">
        <v>2441</v>
      </c>
      <c r="AW155" s="283"/>
      <c r="AX155" s="317">
        <v>750000</v>
      </c>
      <c r="AY155" s="365">
        <v>0.5</v>
      </c>
      <c r="AZ155" s="366">
        <v>1</v>
      </c>
      <c r="BA155" s="365"/>
      <c r="BB155" s="283" t="s">
        <v>2442</v>
      </c>
      <c r="BC155" s="283" t="s">
        <v>2443</v>
      </c>
      <c r="BD155" s="215"/>
      <c r="BE155" s="478" t="s">
        <v>1412</v>
      </c>
      <c r="BF155" s="215" t="s">
        <v>1412</v>
      </c>
      <c r="BG155" s="478" t="s">
        <v>1413</v>
      </c>
      <c r="BH155" s="217" t="s">
        <v>1393</v>
      </c>
      <c r="BI155" s="217" t="s">
        <v>1394</v>
      </c>
      <c r="BJ155" s="215" t="s">
        <v>1395</v>
      </c>
      <c r="BK155" s="217" t="s">
        <v>1396</v>
      </c>
      <c r="BL155" s="217" t="s">
        <v>1414</v>
      </c>
      <c r="BM155" s="227" t="s">
        <v>1398</v>
      </c>
    </row>
    <row r="156" spans="1:65" s="14" customFormat="1" ht="409.5">
      <c r="A156" s="215" t="s">
        <v>1415</v>
      </c>
      <c r="B156" s="215" t="s">
        <v>264</v>
      </c>
      <c r="C156" s="215"/>
      <c r="D156" s="487" t="s">
        <v>1416</v>
      </c>
      <c r="E156" s="215"/>
      <c r="F156" s="217" t="s">
        <v>1192</v>
      </c>
      <c r="G156" s="215" t="s">
        <v>1385</v>
      </c>
      <c r="H156" s="479">
        <v>44211</v>
      </c>
      <c r="I156" s="222">
        <v>45291</v>
      </c>
      <c r="J156" s="487" t="s">
        <v>1417</v>
      </c>
      <c r="K156" s="487" t="s">
        <v>1418</v>
      </c>
      <c r="L156" s="215" t="s">
        <v>124</v>
      </c>
      <c r="M156" s="308" t="s">
        <v>135</v>
      </c>
      <c r="N156" s="308"/>
      <c r="O156" s="308"/>
      <c r="P156" s="308">
        <v>1</v>
      </c>
      <c r="Q156" s="308">
        <v>0</v>
      </c>
      <c r="R156" s="308">
        <v>1</v>
      </c>
      <c r="S156" s="225">
        <v>0</v>
      </c>
      <c r="T156" s="308">
        <v>1</v>
      </c>
      <c r="U156" s="225">
        <v>0</v>
      </c>
      <c r="V156" s="308">
        <v>1</v>
      </c>
      <c r="W156" s="225">
        <v>0</v>
      </c>
      <c r="X156" s="308">
        <v>1</v>
      </c>
      <c r="Y156" s="225">
        <v>0</v>
      </c>
      <c r="Z156" s="215"/>
      <c r="AA156" s="256"/>
      <c r="AB156" s="215"/>
      <c r="AC156" s="256"/>
      <c r="AD156" s="215"/>
      <c r="AE156" s="215"/>
      <c r="AF156" s="225"/>
      <c r="AG156" s="256"/>
      <c r="AH156" s="215">
        <v>2</v>
      </c>
      <c r="AI156" s="256">
        <v>2</v>
      </c>
      <c r="AJ156" s="215" t="s">
        <v>1419</v>
      </c>
      <c r="AK156" s="215" t="s">
        <v>1420</v>
      </c>
      <c r="AL156" s="66">
        <v>0</v>
      </c>
      <c r="AM156" s="76">
        <v>0</v>
      </c>
      <c r="AN156" s="101">
        <v>2</v>
      </c>
      <c r="AO156" s="122">
        <v>2</v>
      </c>
      <c r="AP156" s="485" t="s">
        <v>2021</v>
      </c>
      <c r="AQ156" s="485" t="s">
        <v>2022</v>
      </c>
      <c r="AR156" s="281">
        <v>0</v>
      </c>
      <c r="AS156" s="282">
        <v>0</v>
      </c>
      <c r="AT156" s="283">
        <v>1</v>
      </c>
      <c r="AU156" s="282">
        <v>0</v>
      </c>
      <c r="AV156" s="283" t="s">
        <v>2444</v>
      </c>
      <c r="AW156" s="283" t="s">
        <v>2435</v>
      </c>
      <c r="AX156" s="317">
        <v>0</v>
      </c>
      <c r="AY156" s="365">
        <v>1</v>
      </c>
      <c r="AZ156" s="365">
        <v>1</v>
      </c>
      <c r="BA156" s="365">
        <f t="shared" ref="BA156:BA158" si="56">AZ156/P156</f>
        <v>1</v>
      </c>
      <c r="BB156" s="283" t="s">
        <v>2445</v>
      </c>
      <c r="BC156" s="283"/>
      <c r="BD156" s="215"/>
      <c r="BE156" s="487" t="s">
        <v>1412</v>
      </c>
      <c r="BF156" s="215" t="s">
        <v>1421</v>
      </c>
      <c r="BG156" s="487" t="s">
        <v>1422</v>
      </c>
      <c r="BH156" s="217" t="s">
        <v>1393</v>
      </c>
      <c r="BI156" s="217" t="s">
        <v>1394</v>
      </c>
      <c r="BJ156" s="215" t="s">
        <v>1395</v>
      </c>
      <c r="BK156" s="217" t="s">
        <v>1396</v>
      </c>
      <c r="BL156" s="217" t="s">
        <v>1423</v>
      </c>
      <c r="BM156" s="227" t="s">
        <v>1398</v>
      </c>
    </row>
    <row r="157" spans="1:65" s="14" customFormat="1" ht="409.5">
      <c r="A157" s="215" t="s">
        <v>1424</v>
      </c>
      <c r="B157" s="215" t="s">
        <v>379</v>
      </c>
      <c r="C157" s="215"/>
      <c r="D157" s="478" t="s">
        <v>1425</v>
      </c>
      <c r="E157" s="215"/>
      <c r="F157" s="217" t="s">
        <v>1192</v>
      </c>
      <c r="G157" s="215" t="s">
        <v>1385</v>
      </c>
      <c r="H157" s="479">
        <v>44211</v>
      </c>
      <c r="I157" s="222">
        <v>45473</v>
      </c>
      <c r="J157" s="487" t="s">
        <v>1426</v>
      </c>
      <c r="K157" s="487" t="s">
        <v>1427</v>
      </c>
      <c r="L157" s="215" t="s">
        <v>124</v>
      </c>
      <c r="M157" s="308" t="s">
        <v>64</v>
      </c>
      <c r="N157" s="308"/>
      <c r="O157" s="308"/>
      <c r="P157" s="308">
        <v>25</v>
      </c>
      <c r="Q157" s="225">
        <v>6800000</v>
      </c>
      <c r="R157" s="308">
        <v>25</v>
      </c>
      <c r="S157" s="225">
        <v>6800000</v>
      </c>
      <c r="T157" s="308">
        <v>25</v>
      </c>
      <c r="U157" s="225">
        <v>6800000</v>
      </c>
      <c r="V157" s="308">
        <v>25</v>
      </c>
      <c r="W157" s="225"/>
      <c r="X157" s="308">
        <v>100</v>
      </c>
      <c r="Y157" s="486">
        <f t="shared" ref="Y157" si="57">O157+Q157+S157+U157+W157</f>
        <v>20400000</v>
      </c>
      <c r="Z157" s="215"/>
      <c r="AA157" s="256"/>
      <c r="AB157" s="215"/>
      <c r="AC157" s="256"/>
      <c r="AD157" s="215"/>
      <c r="AE157" s="215"/>
      <c r="AF157" s="225"/>
      <c r="AG157" s="256"/>
      <c r="AH157" s="215"/>
      <c r="AI157" s="256"/>
      <c r="AJ157" s="215" t="s">
        <v>1428</v>
      </c>
      <c r="AK157" s="215" t="s">
        <v>1429</v>
      </c>
      <c r="AL157" s="66">
        <v>0</v>
      </c>
      <c r="AM157" s="76">
        <v>0</v>
      </c>
      <c r="AN157" s="66">
        <v>0</v>
      </c>
      <c r="AO157" s="76">
        <v>0</v>
      </c>
      <c r="AP157" s="485" t="s">
        <v>2023</v>
      </c>
      <c r="AQ157" s="485" t="s">
        <v>2022</v>
      </c>
      <c r="AR157" s="281">
        <v>0</v>
      </c>
      <c r="AS157" s="282">
        <v>0</v>
      </c>
      <c r="AT157" s="283">
        <v>0</v>
      </c>
      <c r="AU157" s="282">
        <v>0</v>
      </c>
      <c r="AV157" s="283" t="s">
        <v>2446</v>
      </c>
      <c r="AW157" s="283" t="s">
        <v>2447</v>
      </c>
      <c r="AX157" s="317">
        <v>0</v>
      </c>
      <c r="AY157" s="365">
        <v>0</v>
      </c>
      <c r="AZ157" s="366">
        <v>4</v>
      </c>
      <c r="BA157" s="365">
        <f t="shared" si="56"/>
        <v>0.16</v>
      </c>
      <c r="BB157" s="283" t="s">
        <v>2448</v>
      </c>
      <c r="BC157" s="283" t="s">
        <v>2449</v>
      </c>
      <c r="BD157" s="215"/>
      <c r="BE157" s="478" t="s">
        <v>1430</v>
      </c>
      <c r="BF157" s="215" t="s">
        <v>1421</v>
      </c>
      <c r="BG157" s="478" t="s">
        <v>1431</v>
      </c>
      <c r="BH157" s="217" t="s">
        <v>1393</v>
      </c>
      <c r="BI157" s="217" t="s">
        <v>1394</v>
      </c>
      <c r="BJ157" s="215" t="s">
        <v>1395</v>
      </c>
      <c r="BK157" s="217" t="s">
        <v>1396</v>
      </c>
      <c r="BL157" s="217" t="s">
        <v>1432</v>
      </c>
      <c r="BM157" s="227" t="s">
        <v>1398</v>
      </c>
    </row>
    <row r="158" spans="1:65" s="14" customFormat="1" ht="409.5">
      <c r="A158" s="215" t="s">
        <v>1433</v>
      </c>
      <c r="B158" s="215" t="s">
        <v>57</v>
      </c>
      <c r="C158" s="215"/>
      <c r="D158" s="478" t="s">
        <v>1434</v>
      </c>
      <c r="E158" s="215"/>
      <c r="F158" s="217" t="s">
        <v>1192</v>
      </c>
      <c r="G158" s="215" t="s">
        <v>1385</v>
      </c>
      <c r="H158" s="479">
        <v>44378</v>
      </c>
      <c r="I158" s="222">
        <v>44561</v>
      </c>
      <c r="J158" s="487" t="s">
        <v>1435</v>
      </c>
      <c r="K158" s="487" t="s">
        <v>1436</v>
      </c>
      <c r="L158" s="215" t="s">
        <v>124</v>
      </c>
      <c r="M158" s="308" t="s">
        <v>64</v>
      </c>
      <c r="N158" s="308"/>
      <c r="O158" s="308"/>
      <c r="P158" s="308">
        <v>1</v>
      </c>
      <c r="Q158" s="225">
        <v>21000000</v>
      </c>
      <c r="R158" s="308"/>
      <c r="S158" s="225"/>
      <c r="T158" s="308"/>
      <c r="U158" s="225"/>
      <c r="V158" s="308"/>
      <c r="W158" s="225"/>
      <c r="X158" s="308"/>
      <c r="Y158" s="486" t="s">
        <v>1437</v>
      </c>
      <c r="Z158" s="215"/>
      <c r="AA158" s="256"/>
      <c r="AB158" s="215"/>
      <c r="AC158" s="256"/>
      <c r="AD158" s="215"/>
      <c r="AE158" s="215"/>
      <c r="AF158" s="225"/>
      <c r="AG158" s="256"/>
      <c r="AH158" s="215"/>
      <c r="AI158" s="256"/>
      <c r="AJ158" s="215" t="s">
        <v>1438</v>
      </c>
      <c r="AK158" s="215"/>
      <c r="AL158" s="246">
        <v>0</v>
      </c>
      <c r="AM158" s="484">
        <v>0</v>
      </c>
      <c r="AN158" s="192">
        <v>0</v>
      </c>
      <c r="AO158" s="200">
        <v>0</v>
      </c>
      <c r="AP158" s="485" t="s">
        <v>2024</v>
      </c>
      <c r="AQ158" s="485" t="s">
        <v>2025</v>
      </c>
      <c r="AR158" s="281">
        <v>0</v>
      </c>
      <c r="AS158" s="282">
        <v>0</v>
      </c>
      <c r="AT158" s="283">
        <v>0</v>
      </c>
      <c r="AU158" s="282">
        <v>0</v>
      </c>
      <c r="AV158" s="283" t="s">
        <v>2450</v>
      </c>
      <c r="AW158" s="283" t="s">
        <v>2451</v>
      </c>
      <c r="AX158" s="317" t="s">
        <v>2452</v>
      </c>
      <c r="AY158" s="365">
        <v>0.43</v>
      </c>
      <c r="AZ158" s="366">
        <v>1</v>
      </c>
      <c r="BA158" s="365">
        <f t="shared" si="56"/>
        <v>1</v>
      </c>
      <c r="BB158" s="283" t="s">
        <v>2453</v>
      </c>
      <c r="BC158" s="283" t="s">
        <v>2454</v>
      </c>
      <c r="BD158" s="215"/>
      <c r="BE158" s="478" t="s">
        <v>1430</v>
      </c>
      <c r="BF158" s="215" t="s">
        <v>1439</v>
      </c>
      <c r="BG158" s="478" t="s">
        <v>1440</v>
      </c>
      <c r="BH158" s="217" t="s">
        <v>1393</v>
      </c>
      <c r="BI158" s="217" t="s">
        <v>1394</v>
      </c>
      <c r="BJ158" s="215" t="s">
        <v>1395</v>
      </c>
      <c r="BK158" s="217" t="s">
        <v>1396</v>
      </c>
      <c r="BL158" s="217" t="s">
        <v>1441</v>
      </c>
      <c r="BM158" s="227" t="s">
        <v>1398</v>
      </c>
    </row>
    <row r="159" spans="1:65" s="14" customFormat="1" ht="409.5">
      <c r="A159" s="215" t="s">
        <v>1442</v>
      </c>
      <c r="B159" s="215" t="s">
        <v>264</v>
      </c>
      <c r="C159" s="215"/>
      <c r="D159" s="478" t="s">
        <v>1443</v>
      </c>
      <c r="E159" s="215"/>
      <c r="F159" s="217" t="s">
        <v>1192</v>
      </c>
      <c r="G159" s="215" t="s">
        <v>1385</v>
      </c>
      <c r="H159" s="479">
        <v>44124</v>
      </c>
      <c r="I159" s="222">
        <v>44196</v>
      </c>
      <c r="J159" s="487" t="s">
        <v>1444</v>
      </c>
      <c r="K159" s="487" t="s">
        <v>1445</v>
      </c>
      <c r="L159" s="215" t="s">
        <v>124</v>
      </c>
      <c r="M159" s="308" t="s">
        <v>135</v>
      </c>
      <c r="N159" s="308">
        <v>1</v>
      </c>
      <c r="O159" s="225">
        <v>4300800</v>
      </c>
      <c r="P159" s="308"/>
      <c r="Q159" s="308"/>
      <c r="R159" s="308"/>
      <c r="S159" s="225"/>
      <c r="T159" s="308"/>
      <c r="U159" s="225"/>
      <c r="V159" s="308"/>
      <c r="W159" s="225"/>
      <c r="X159" s="308"/>
      <c r="Y159" s="486">
        <v>4300800</v>
      </c>
      <c r="Z159" s="488">
        <v>2150400</v>
      </c>
      <c r="AA159" s="256">
        <v>0.5</v>
      </c>
      <c r="AB159" s="215">
        <v>0.5</v>
      </c>
      <c r="AC159" s="256">
        <v>0.5</v>
      </c>
      <c r="AD159" s="258" t="s">
        <v>1446</v>
      </c>
      <c r="AE159" s="258"/>
      <c r="AF159" s="225">
        <v>4300800</v>
      </c>
      <c r="AG159" s="256">
        <v>1</v>
      </c>
      <c r="AH159" s="215">
        <v>1</v>
      </c>
      <c r="AI159" s="256">
        <v>1</v>
      </c>
      <c r="AJ159" s="258" t="s">
        <v>1447</v>
      </c>
      <c r="AK159" s="215"/>
      <c r="AL159" s="489">
        <v>4300800</v>
      </c>
      <c r="AM159" s="490">
        <v>1</v>
      </c>
      <c r="AN159" s="66">
        <v>1</v>
      </c>
      <c r="AO159" s="76">
        <v>1</v>
      </c>
      <c r="AP159" s="491" t="s">
        <v>2026</v>
      </c>
      <c r="AQ159" s="260" t="s">
        <v>2027</v>
      </c>
      <c r="AR159" s="281" t="s">
        <v>2455</v>
      </c>
      <c r="AS159" s="282">
        <v>1</v>
      </c>
      <c r="AT159" s="283">
        <v>1</v>
      </c>
      <c r="AU159" s="282">
        <v>1</v>
      </c>
      <c r="AV159" s="283" t="s">
        <v>2456</v>
      </c>
      <c r="AW159" s="283" t="s">
        <v>2457</v>
      </c>
      <c r="AX159" s="317" t="s">
        <v>2455</v>
      </c>
      <c r="AY159" s="365">
        <v>1</v>
      </c>
      <c r="AZ159" s="366">
        <v>1</v>
      </c>
      <c r="BA159" s="365">
        <v>1</v>
      </c>
      <c r="BB159" s="283" t="s">
        <v>2458</v>
      </c>
      <c r="BC159" s="283" t="s">
        <v>2457</v>
      </c>
      <c r="BD159" s="215"/>
      <c r="BE159" s="478" t="s">
        <v>1448</v>
      </c>
      <c r="BF159" s="215" t="s">
        <v>1449</v>
      </c>
      <c r="BG159" s="478" t="s">
        <v>1450</v>
      </c>
      <c r="BH159" s="217" t="s">
        <v>1393</v>
      </c>
      <c r="BI159" s="217" t="s">
        <v>1394</v>
      </c>
      <c r="BJ159" s="215" t="s">
        <v>1395</v>
      </c>
      <c r="BK159" s="217" t="s">
        <v>1396</v>
      </c>
      <c r="BL159" s="217" t="s">
        <v>1451</v>
      </c>
      <c r="BM159" s="227" t="s">
        <v>1398</v>
      </c>
    </row>
    <row r="160" spans="1:65" s="14" customFormat="1" ht="409.5">
      <c r="A160" s="215" t="s">
        <v>1452</v>
      </c>
      <c r="B160" s="215" t="s">
        <v>57</v>
      </c>
      <c r="C160" s="215"/>
      <c r="D160" s="478" t="s">
        <v>1453</v>
      </c>
      <c r="E160" s="215"/>
      <c r="F160" s="217" t="s">
        <v>1192</v>
      </c>
      <c r="G160" s="215" t="s">
        <v>1385</v>
      </c>
      <c r="H160" s="479">
        <v>44348</v>
      </c>
      <c r="I160" s="222">
        <v>45473</v>
      </c>
      <c r="J160" s="487" t="s">
        <v>1454</v>
      </c>
      <c r="K160" s="487" t="s">
        <v>1455</v>
      </c>
      <c r="L160" s="215" t="s">
        <v>124</v>
      </c>
      <c r="M160" s="308" t="s">
        <v>64</v>
      </c>
      <c r="N160" s="308"/>
      <c r="O160" s="308"/>
      <c r="P160" s="308">
        <v>250</v>
      </c>
      <c r="Q160" s="225">
        <v>72376930</v>
      </c>
      <c r="R160" s="308">
        <v>250</v>
      </c>
      <c r="S160" s="225">
        <v>72376930</v>
      </c>
      <c r="T160" s="308">
        <v>250</v>
      </c>
      <c r="U160" s="225">
        <v>72376930</v>
      </c>
      <c r="V160" s="308">
        <v>250</v>
      </c>
      <c r="W160" s="225">
        <v>72376930</v>
      </c>
      <c r="X160" s="308">
        <v>1000</v>
      </c>
      <c r="Y160" s="486">
        <f>O160+Q160+S160+U160+W160</f>
        <v>289507720</v>
      </c>
      <c r="Z160" s="215"/>
      <c r="AA160" s="253"/>
      <c r="AB160" s="215"/>
      <c r="AC160" s="253"/>
      <c r="AD160" s="215"/>
      <c r="AE160" s="215"/>
      <c r="AF160" s="225"/>
      <c r="AG160" s="253"/>
      <c r="AH160" s="215"/>
      <c r="AI160" s="253"/>
      <c r="AJ160" s="215" t="s">
        <v>1456</v>
      </c>
      <c r="AK160" s="215"/>
      <c r="AL160" s="246">
        <v>0</v>
      </c>
      <c r="AM160" s="484">
        <v>0</v>
      </c>
      <c r="AN160" s="192">
        <v>0</v>
      </c>
      <c r="AO160" s="200">
        <v>0</v>
      </c>
      <c r="AP160" s="492" t="s">
        <v>2028</v>
      </c>
      <c r="AQ160" s="492" t="s">
        <v>2029</v>
      </c>
      <c r="AR160" s="281" t="s">
        <v>2459</v>
      </c>
      <c r="AS160" s="282">
        <v>0.09</v>
      </c>
      <c r="AT160" s="283">
        <v>10</v>
      </c>
      <c r="AU160" s="282">
        <v>0.04</v>
      </c>
      <c r="AV160" s="283" t="s">
        <v>2460</v>
      </c>
      <c r="AW160" s="283" t="s">
        <v>2461</v>
      </c>
      <c r="AX160" s="317" t="s">
        <v>2462</v>
      </c>
      <c r="AY160" s="365">
        <v>0.13</v>
      </c>
      <c r="AZ160" s="366">
        <v>78</v>
      </c>
      <c r="BA160" s="365">
        <f t="shared" ref="BA160:BA167" si="58">AZ160/P160</f>
        <v>0.312</v>
      </c>
      <c r="BB160" s="283" t="s">
        <v>2463</v>
      </c>
      <c r="BC160" s="283" t="s">
        <v>2464</v>
      </c>
      <c r="BD160" s="215"/>
      <c r="BE160" s="478" t="s">
        <v>1448</v>
      </c>
      <c r="BF160" s="215" t="s">
        <v>1449</v>
      </c>
      <c r="BG160" s="478" t="s">
        <v>1457</v>
      </c>
      <c r="BH160" s="217" t="s">
        <v>1393</v>
      </c>
      <c r="BI160" s="217" t="s">
        <v>1394</v>
      </c>
      <c r="BJ160" s="215" t="s">
        <v>1395</v>
      </c>
      <c r="BK160" s="217" t="s">
        <v>1396</v>
      </c>
      <c r="BL160" s="217" t="s">
        <v>1458</v>
      </c>
      <c r="BM160" s="227" t="s">
        <v>1398</v>
      </c>
    </row>
    <row r="161" spans="1:65" s="14" customFormat="1" ht="409.5">
      <c r="A161" s="215" t="s">
        <v>1459</v>
      </c>
      <c r="B161" s="215" t="s">
        <v>264</v>
      </c>
      <c r="C161" s="215"/>
      <c r="D161" s="478" t="s">
        <v>1460</v>
      </c>
      <c r="E161" s="215"/>
      <c r="F161" s="217" t="s">
        <v>1192</v>
      </c>
      <c r="G161" s="215" t="s">
        <v>1385</v>
      </c>
      <c r="H161" s="479">
        <v>44348</v>
      </c>
      <c r="I161" s="222">
        <v>45473</v>
      </c>
      <c r="J161" s="487" t="s">
        <v>1461</v>
      </c>
      <c r="K161" s="487" t="s">
        <v>1462</v>
      </c>
      <c r="L161" s="215" t="s">
        <v>124</v>
      </c>
      <c r="M161" s="308" t="s">
        <v>64</v>
      </c>
      <c r="N161" s="308"/>
      <c r="O161" s="308"/>
      <c r="P161" s="308">
        <v>40</v>
      </c>
      <c r="Q161" s="225">
        <v>62478109</v>
      </c>
      <c r="R161" s="308">
        <v>40</v>
      </c>
      <c r="S161" s="225">
        <v>62588503</v>
      </c>
      <c r="T161" s="308">
        <v>40</v>
      </c>
      <c r="U161" s="225">
        <v>62701119</v>
      </c>
      <c r="V161" s="308">
        <v>40</v>
      </c>
      <c r="W161" s="225">
        <v>22797741</v>
      </c>
      <c r="X161" s="308">
        <v>40</v>
      </c>
      <c r="Y161" s="486">
        <f>O161+Q161+S161+U161+W161</f>
        <v>210565472</v>
      </c>
      <c r="Z161" s="215"/>
      <c r="AA161" s="253"/>
      <c r="AB161" s="215"/>
      <c r="AC161" s="253"/>
      <c r="AD161" s="215"/>
      <c r="AE161" s="215"/>
      <c r="AF161" s="225"/>
      <c r="AG161" s="253"/>
      <c r="AH161" s="215"/>
      <c r="AI161" s="253"/>
      <c r="AJ161" s="215" t="s">
        <v>1456</v>
      </c>
      <c r="AK161" s="215"/>
      <c r="AL161" s="246">
        <v>0</v>
      </c>
      <c r="AM161" s="484">
        <v>0</v>
      </c>
      <c r="AN161" s="192">
        <v>0</v>
      </c>
      <c r="AO161" s="200">
        <v>0</v>
      </c>
      <c r="AP161" s="492" t="s">
        <v>2030</v>
      </c>
      <c r="AQ161" s="492" t="s">
        <v>2031</v>
      </c>
      <c r="AR161" s="281" t="s">
        <v>2465</v>
      </c>
      <c r="AS161" s="282">
        <v>0.06</v>
      </c>
      <c r="AT161" s="283">
        <v>0</v>
      </c>
      <c r="AU161" s="282">
        <v>0</v>
      </c>
      <c r="AV161" s="283" t="s">
        <v>2466</v>
      </c>
      <c r="AW161" s="283" t="s">
        <v>2467</v>
      </c>
      <c r="AX161" s="317" t="s">
        <v>2468</v>
      </c>
      <c r="AY161" s="365">
        <v>6.1100000000000002E-2</v>
      </c>
      <c r="AZ161" s="366">
        <v>0</v>
      </c>
      <c r="BA161" s="365">
        <f t="shared" si="58"/>
        <v>0</v>
      </c>
      <c r="BB161" s="283" t="s">
        <v>2469</v>
      </c>
      <c r="BC161" s="283" t="s">
        <v>2470</v>
      </c>
      <c r="BD161" s="215"/>
      <c r="BE161" s="478" t="s">
        <v>1448</v>
      </c>
      <c r="BF161" s="215" t="s">
        <v>1449</v>
      </c>
      <c r="BG161" s="478" t="s">
        <v>1463</v>
      </c>
      <c r="BH161" s="217" t="s">
        <v>1393</v>
      </c>
      <c r="BI161" s="217" t="s">
        <v>1394</v>
      </c>
      <c r="BJ161" s="215" t="s">
        <v>1395</v>
      </c>
      <c r="BK161" s="217" t="s">
        <v>1396</v>
      </c>
      <c r="BL161" s="217" t="s">
        <v>1464</v>
      </c>
      <c r="BM161" s="227" t="s">
        <v>1398</v>
      </c>
    </row>
    <row r="162" spans="1:65" s="14" customFormat="1" ht="409.5">
      <c r="A162" s="493" t="s">
        <v>1465</v>
      </c>
      <c r="B162" s="494" t="s">
        <v>57</v>
      </c>
      <c r="C162" s="494" t="s">
        <v>1466</v>
      </c>
      <c r="D162" s="166" t="s">
        <v>1467</v>
      </c>
      <c r="E162" s="493" t="s">
        <v>1466</v>
      </c>
      <c r="F162" s="494" t="s">
        <v>1192</v>
      </c>
      <c r="G162" s="494" t="s">
        <v>1385</v>
      </c>
      <c r="H162" s="495">
        <v>44348</v>
      </c>
      <c r="I162" s="302">
        <v>45473</v>
      </c>
      <c r="J162" s="166" t="s">
        <v>1468</v>
      </c>
      <c r="K162" s="446" t="s">
        <v>1469</v>
      </c>
      <c r="L162" s="192" t="s">
        <v>124</v>
      </c>
      <c r="M162" s="496" t="s">
        <v>135</v>
      </c>
      <c r="N162" s="496" t="s">
        <v>1466</v>
      </c>
      <c r="O162" s="496" t="s">
        <v>1466</v>
      </c>
      <c r="P162" s="496">
        <v>40</v>
      </c>
      <c r="Q162" s="497">
        <v>1957400</v>
      </c>
      <c r="R162" s="496">
        <v>40</v>
      </c>
      <c r="S162" s="497">
        <v>2016120</v>
      </c>
      <c r="T162" s="496">
        <v>40</v>
      </c>
      <c r="U162" s="497">
        <v>2076600</v>
      </c>
      <c r="V162" s="496">
        <v>40</v>
      </c>
      <c r="W162" s="497">
        <v>2138880</v>
      </c>
      <c r="X162" s="496">
        <v>160</v>
      </c>
      <c r="Y162" s="486">
        <v>8189000</v>
      </c>
      <c r="Z162" s="192" t="s">
        <v>1466</v>
      </c>
      <c r="AA162" s="494" t="s">
        <v>1466</v>
      </c>
      <c r="AB162" s="494" t="s">
        <v>1466</v>
      </c>
      <c r="AC162" s="494" t="s">
        <v>1466</v>
      </c>
      <c r="AD162" s="494" t="s">
        <v>1466</v>
      </c>
      <c r="AE162" s="494" t="s">
        <v>1466</v>
      </c>
      <c r="AF162" s="497" t="s">
        <v>1466</v>
      </c>
      <c r="AG162" s="494" t="s">
        <v>1466</v>
      </c>
      <c r="AH162" s="494" t="s">
        <v>1466</v>
      </c>
      <c r="AI162" s="494" t="s">
        <v>1466</v>
      </c>
      <c r="AJ162" s="215" t="s">
        <v>1456</v>
      </c>
      <c r="AK162" s="494" t="s">
        <v>1466</v>
      </c>
      <c r="AL162" s="432">
        <v>0</v>
      </c>
      <c r="AM162" s="498">
        <v>0</v>
      </c>
      <c r="AN162" s="432">
        <v>0</v>
      </c>
      <c r="AO162" s="498">
        <v>0</v>
      </c>
      <c r="AP162" s="499" t="s">
        <v>2032</v>
      </c>
      <c r="AQ162" s="485" t="s">
        <v>2022</v>
      </c>
      <c r="AR162" s="281">
        <v>3644483</v>
      </c>
      <c r="AS162" s="282">
        <f t="shared" ref="AS162:AS168" si="59">IF(Q162=0," ",AR162/Q162)</f>
        <v>1.861899969347093</v>
      </c>
      <c r="AT162" s="283">
        <v>21</v>
      </c>
      <c r="AU162" s="282">
        <f t="shared" ref="AU162:AU164" si="60">IF(P162=0," ",AT162/P162)</f>
        <v>0.52500000000000002</v>
      </c>
      <c r="AV162" s="283" t="s">
        <v>2471</v>
      </c>
      <c r="AW162" s="283" t="s">
        <v>2435</v>
      </c>
      <c r="AX162" s="317">
        <v>4519872</v>
      </c>
      <c r="AY162" s="365">
        <f>IF(Q162=0," ",AX162/Q162)</f>
        <v>2.3091202615714725</v>
      </c>
      <c r="AZ162" s="366">
        <v>21</v>
      </c>
      <c r="BA162" s="365">
        <f t="shared" si="58"/>
        <v>0.52500000000000002</v>
      </c>
      <c r="BB162" s="283" t="s">
        <v>2472</v>
      </c>
      <c r="BC162" s="283" t="s">
        <v>1466</v>
      </c>
      <c r="BD162" s="494" t="s">
        <v>1466</v>
      </c>
      <c r="BE162" s="166" t="s">
        <v>1470</v>
      </c>
      <c r="BF162" s="192" t="s">
        <v>1471</v>
      </c>
      <c r="BG162" s="166" t="s">
        <v>1472</v>
      </c>
      <c r="BH162" s="192" t="s">
        <v>1393</v>
      </c>
      <c r="BI162" s="494" t="s">
        <v>1394</v>
      </c>
      <c r="BJ162" s="494" t="s">
        <v>1395</v>
      </c>
      <c r="BK162" s="494" t="s">
        <v>1473</v>
      </c>
      <c r="BL162" s="494" t="s">
        <v>1474</v>
      </c>
      <c r="BM162" s="500" t="s">
        <v>1398</v>
      </c>
    </row>
    <row r="163" spans="1:65" s="14" customFormat="1" ht="409.5">
      <c r="A163" s="501" t="s">
        <v>1475</v>
      </c>
      <c r="B163" s="215" t="s">
        <v>264</v>
      </c>
      <c r="C163" s="502" t="s">
        <v>1466</v>
      </c>
      <c r="D163" s="55" t="s">
        <v>1476</v>
      </c>
      <c r="E163" s="501" t="s">
        <v>1466</v>
      </c>
      <c r="F163" s="502" t="s">
        <v>1192</v>
      </c>
      <c r="G163" s="502" t="s">
        <v>1385</v>
      </c>
      <c r="H163" s="503">
        <v>44348</v>
      </c>
      <c r="I163" s="504">
        <v>45473</v>
      </c>
      <c r="J163" s="55" t="s">
        <v>1477</v>
      </c>
      <c r="K163" s="505" t="s">
        <v>1478</v>
      </c>
      <c r="L163" s="506" t="s">
        <v>124</v>
      </c>
      <c r="M163" s="507" t="s">
        <v>64</v>
      </c>
      <c r="N163" s="507" t="s">
        <v>1466</v>
      </c>
      <c r="O163" s="507" t="s">
        <v>1466</v>
      </c>
      <c r="P163" s="308">
        <v>1</v>
      </c>
      <c r="Q163" s="508">
        <v>18000000</v>
      </c>
      <c r="R163" s="308">
        <v>1</v>
      </c>
      <c r="S163" s="508">
        <v>18540000</v>
      </c>
      <c r="T163" s="308">
        <v>1</v>
      </c>
      <c r="U163" s="508">
        <v>19096200</v>
      </c>
      <c r="V163" s="308">
        <v>1</v>
      </c>
      <c r="W163" s="508">
        <v>19669086</v>
      </c>
      <c r="X163" s="308">
        <v>4</v>
      </c>
      <c r="Y163" s="486" t="s">
        <v>1479</v>
      </c>
      <c r="Z163" s="506" t="s">
        <v>1466</v>
      </c>
      <c r="AA163" s="502" t="s">
        <v>1466</v>
      </c>
      <c r="AB163" s="502" t="s">
        <v>1466</v>
      </c>
      <c r="AC163" s="502" t="s">
        <v>1466</v>
      </c>
      <c r="AD163" s="502" t="s">
        <v>1466</v>
      </c>
      <c r="AE163" s="502" t="s">
        <v>1466</v>
      </c>
      <c r="AF163" s="508" t="s">
        <v>1466</v>
      </c>
      <c r="AG163" s="502" t="s">
        <v>1466</v>
      </c>
      <c r="AH163" s="502" t="s">
        <v>1466</v>
      </c>
      <c r="AI163" s="502" t="s">
        <v>1466</v>
      </c>
      <c r="AJ163" s="215" t="s">
        <v>1456</v>
      </c>
      <c r="AK163" s="502" t="s">
        <v>1466</v>
      </c>
      <c r="AL163" s="509">
        <v>0</v>
      </c>
      <c r="AM163" s="510">
        <v>0</v>
      </c>
      <c r="AN163" s="502">
        <v>0</v>
      </c>
      <c r="AO163" s="511">
        <v>0</v>
      </c>
      <c r="AP163" s="485" t="s">
        <v>2033</v>
      </c>
      <c r="AQ163" s="485" t="s">
        <v>2022</v>
      </c>
      <c r="AR163" s="281">
        <v>0</v>
      </c>
      <c r="AS163" s="282">
        <f t="shared" si="59"/>
        <v>0</v>
      </c>
      <c r="AT163" s="283">
        <v>0</v>
      </c>
      <c r="AU163" s="282">
        <f t="shared" si="60"/>
        <v>0</v>
      </c>
      <c r="AV163" s="283" t="s">
        <v>2473</v>
      </c>
      <c r="AW163" s="283" t="s">
        <v>2435</v>
      </c>
      <c r="AX163" s="317">
        <v>18000000</v>
      </c>
      <c r="AY163" s="365">
        <v>1</v>
      </c>
      <c r="AZ163" s="366">
        <v>1</v>
      </c>
      <c r="BA163" s="365">
        <f t="shared" si="58"/>
        <v>1</v>
      </c>
      <c r="BB163" s="283" t="s">
        <v>2474</v>
      </c>
      <c r="BC163" s="283" t="s">
        <v>1466</v>
      </c>
      <c r="BD163" s="502" t="s">
        <v>1466</v>
      </c>
      <c r="BE163" s="55" t="s">
        <v>1470</v>
      </c>
      <c r="BF163" s="506" t="s">
        <v>1471</v>
      </c>
      <c r="BG163" s="55" t="s">
        <v>1480</v>
      </c>
      <c r="BH163" s="506" t="s">
        <v>1393</v>
      </c>
      <c r="BI163" s="502" t="s">
        <v>1394</v>
      </c>
      <c r="BJ163" s="502" t="s">
        <v>1395</v>
      </c>
      <c r="BK163" s="502" t="s">
        <v>1473</v>
      </c>
      <c r="BL163" s="502" t="s">
        <v>1481</v>
      </c>
      <c r="BM163" s="512" t="s">
        <v>1398</v>
      </c>
    </row>
    <row r="164" spans="1:65" s="14" customFormat="1" ht="409.5">
      <c r="A164" s="215" t="s">
        <v>1482</v>
      </c>
      <c r="B164" s="215" t="s">
        <v>927</v>
      </c>
      <c r="C164" s="215"/>
      <c r="D164" s="478" t="s">
        <v>1483</v>
      </c>
      <c r="E164" s="215"/>
      <c r="F164" s="217" t="s">
        <v>1192</v>
      </c>
      <c r="G164" s="215" t="s">
        <v>1385</v>
      </c>
      <c r="H164" s="479">
        <v>44197</v>
      </c>
      <c r="I164" s="222">
        <v>45473</v>
      </c>
      <c r="J164" s="487" t="s">
        <v>1484</v>
      </c>
      <c r="K164" s="487" t="s">
        <v>1485</v>
      </c>
      <c r="L164" s="215" t="s">
        <v>124</v>
      </c>
      <c r="M164" s="308" t="s">
        <v>135</v>
      </c>
      <c r="N164" s="308"/>
      <c r="O164" s="308"/>
      <c r="P164" s="308">
        <v>1</v>
      </c>
      <c r="Q164" s="225">
        <v>9800000</v>
      </c>
      <c r="R164" s="308">
        <v>1</v>
      </c>
      <c r="S164" s="225">
        <v>10094000</v>
      </c>
      <c r="T164" s="308">
        <v>1</v>
      </c>
      <c r="U164" s="225">
        <v>10397000</v>
      </c>
      <c r="V164" s="308">
        <v>1</v>
      </c>
      <c r="W164" s="225">
        <v>10709000</v>
      </c>
      <c r="X164" s="308">
        <v>4</v>
      </c>
      <c r="Y164" s="486">
        <f>O164+Q164+S164+U164+W164</f>
        <v>41000000</v>
      </c>
      <c r="Z164" s="215"/>
      <c r="AA164" s="256"/>
      <c r="AB164" s="215"/>
      <c r="AC164" s="256"/>
      <c r="AD164" s="215"/>
      <c r="AE164" s="215"/>
      <c r="AF164" s="225"/>
      <c r="AG164" s="256"/>
      <c r="AH164" s="215"/>
      <c r="AI164" s="256"/>
      <c r="AJ164" s="256" t="s">
        <v>1486</v>
      </c>
      <c r="AK164" s="215" t="s">
        <v>1487</v>
      </c>
      <c r="AL164" s="66">
        <v>0</v>
      </c>
      <c r="AM164" s="76">
        <v>0</v>
      </c>
      <c r="AN164" s="66">
        <v>0</v>
      </c>
      <c r="AO164" s="76">
        <v>0</v>
      </c>
      <c r="AP164" s="485" t="s">
        <v>2034</v>
      </c>
      <c r="AQ164" s="485"/>
      <c r="AR164" s="281">
        <v>2000000</v>
      </c>
      <c r="AS164" s="282">
        <f t="shared" si="59"/>
        <v>0.20408163265306123</v>
      </c>
      <c r="AT164" s="283">
        <v>0</v>
      </c>
      <c r="AU164" s="282">
        <f t="shared" si="60"/>
        <v>0</v>
      </c>
      <c r="AV164" s="283" t="s">
        <v>2475</v>
      </c>
      <c r="AW164" s="283" t="s">
        <v>2476</v>
      </c>
      <c r="AX164" s="317">
        <v>2000000</v>
      </c>
      <c r="AY164" s="365">
        <f>IF(W164=0," ",AX164/W164)</f>
        <v>0.18675880100849754</v>
      </c>
      <c r="AZ164" s="366">
        <v>0</v>
      </c>
      <c r="BA164" s="365">
        <f t="shared" si="58"/>
        <v>0</v>
      </c>
      <c r="BB164" s="283" t="s">
        <v>2477</v>
      </c>
      <c r="BC164" s="283" t="s">
        <v>2478</v>
      </c>
      <c r="BD164" s="215"/>
      <c r="BE164" s="478" t="s">
        <v>1488</v>
      </c>
      <c r="BF164" s="215" t="s">
        <v>1489</v>
      </c>
      <c r="BG164" s="478" t="s">
        <v>1490</v>
      </c>
      <c r="BH164" s="217" t="s">
        <v>1393</v>
      </c>
      <c r="BI164" s="217" t="s">
        <v>1394</v>
      </c>
      <c r="BJ164" s="215" t="s">
        <v>1395</v>
      </c>
      <c r="BK164" s="217" t="s">
        <v>1396</v>
      </c>
      <c r="BL164" s="217" t="s">
        <v>1491</v>
      </c>
      <c r="BM164" s="227" t="s">
        <v>1398</v>
      </c>
    </row>
    <row r="165" spans="1:65" s="14" customFormat="1" ht="409.5">
      <c r="A165" s="215" t="s">
        <v>1492</v>
      </c>
      <c r="B165" s="215" t="s">
        <v>264</v>
      </c>
      <c r="C165" s="215"/>
      <c r="D165" s="478" t="s">
        <v>1493</v>
      </c>
      <c r="E165" s="215"/>
      <c r="F165" s="217" t="s">
        <v>1192</v>
      </c>
      <c r="G165" s="215" t="s">
        <v>1385</v>
      </c>
      <c r="H165" s="479">
        <v>44362</v>
      </c>
      <c r="I165" s="222">
        <v>45656</v>
      </c>
      <c r="J165" s="215" t="s">
        <v>1494</v>
      </c>
      <c r="K165" s="215" t="s">
        <v>1495</v>
      </c>
      <c r="L165" s="215" t="s">
        <v>124</v>
      </c>
      <c r="M165" s="308" t="s">
        <v>64</v>
      </c>
      <c r="N165" s="308"/>
      <c r="O165" s="308"/>
      <c r="P165" s="308">
        <v>1</v>
      </c>
      <c r="Q165" s="225">
        <v>16000000</v>
      </c>
      <c r="R165" s="308">
        <v>1</v>
      </c>
      <c r="S165" s="225">
        <v>16000000</v>
      </c>
      <c r="T165" s="308">
        <v>1</v>
      </c>
      <c r="U165" s="225">
        <v>16000000</v>
      </c>
      <c r="V165" s="308">
        <v>1</v>
      </c>
      <c r="W165" s="225">
        <v>16000000</v>
      </c>
      <c r="X165" s="308">
        <v>4</v>
      </c>
      <c r="Y165" s="486">
        <f t="shared" ref="Y165:Y168" si="61">O165+Q165+S165+U165+W165</f>
        <v>64000000</v>
      </c>
      <c r="Z165" s="215"/>
      <c r="AA165" s="256"/>
      <c r="AB165" s="215"/>
      <c r="AC165" s="256"/>
      <c r="AD165" s="215"/>
      <c r="AE165" s="215"/>
      <c r="AF165" s="225"/>
      <c r="AG165" s="256"/>
      <c r="AH165" s="215"/>
      <c r="AI165" s="256"/>
      <c r="AJ165" s="215" t="s">
        <v>1456</v>
      </c>
      <c r="AK165" s="215"/>
      <c r="AL165" s="66">
        <v>0</v>
      </c>
      <c r="AM165" s="76">
        <v>0</v>
      </c>
      <c r="AN165" s="66">
        <v>0</v>
      </c>
      <c r="AO165" s="76">
        <v>0</v>
      </c>
      <c r="AP165" s="485" t="s">
        <v>2035</v>
      </c>
      <c r="AQ165" s="485" t="s">
        <v>2036</v>
      </c>
      <c r="AR165" s="281">
        <v>0</v>
      </c>
      <c r="AS165" s="282">
        <f t="shared" si="59"/>
        <v>0</v>
      </c>
      <c r="AT165" s="283">
        <v>0</v>
      </c>
      <c r="AU165" s="282">
        <v>0</v>
      </c>
      <c r="AV165" s="283" t="s">
        <v>2479</v>
      </c>
      <c r="AW165" s="283" t="s">
        <v>2480</v>
      </c>
      <c r="AX165" s="317">
        <v>0</v>
      </c>
      <c r="AY165" s="365">
        <v>0</v>
      </c>
      <c r="AZ165" s="366">
        <v>1</v>
      </c>
      <c r="BA165" s="365">
        <f t="shared" si="58"/>
        <v>1</v>
      </c>
      <c r="BB165" s="283" t="s">
        <v>2481</v>
      </c>
      <c r="BC165" s="283" t="s">
        <v>2482</v>
      </c>
      <c r="BD165" s="215"/>
      <c r="BE165" s="478" t="s">
        <v>1496</v>
      </c>
      <c r="BF165" s="513" t="s">
        <v>1497</v>
      </c>
      <c r="BG165" s="478" t="s">
        <v>1498</v>
      </c>
      <c r="BH165" s="217" t="s">
        <v>1393</v>
      </c>
      <c r="BI165" s="217" t="s">
        <v>1394</v>
      </c>
      <c r="BJ165" s="215" t="s">
        <v>1395</v>
      </c>
      <c r="BK165" s="217" t="s">
        <v>1396</v>
      </c>
      <c r="BL165" s="217" t="s">
        <v>1499</v>
      </c>
      <c r="BM165" s="227" t="s">
        <v>1398</v>
      </c>
    </row>
    <row r="166" spans="1:65" s="14" customFormat="1" ht="409.5">
      <c r="A166" s="514" t="s">
        <v>1500</v>
      </c>
      <c r="B166" s="216" t="s">
        <v>408</v>
      </c>
      <c r="C166" s="215"/>
      <c r="D166" s="478" t="s">
        <v>1501</v>
      </c>
      <c r="E166" s="215"/>
      <c r="F166" s="217" t="s">
        <v>1192</v>
      </c>
      <c r="G166" s="215" t="s">
        <v>1385</v>
      </c>
      <c r="H166" s="479">
        <v>44348</v>
      </c>
      <c r="I166" s="222">
        <v>45473</v>
      </c>
      <c r="J166" s="215" t="s">
        <v>1502</v>
      </c>
      <c r="K166" s="215" t="s">
        <v>1503</v>
      </c>
      <c r="L166" s="215" t="s">
        <v>124</v>
      </c>
      <c r="M166" s="308" t="s">
        <v>64</v>
      </c>
      <c r="N166" s="308"/>
      <c r="O166" s="308"/>
      <c r="P166" s="308">
        <v>0</v>
      </c>
      <c r="Q166" s="225">
        <v>5943600</v>
      </c>
      <c r="R166" s="308" t="s">
        <v>1504</v>
      </c>
      <c r="S166" s="225">
        <v>6121908</v>
      </c>
      <c r="T166" s="308" t="s">
        <v>1504</v>
      </c>
      <c r="U166" s="225">
        <v>6305565</v>
      </c>
      <c r="V166" s="308" t="s">
        <v>1504</v>
      </c>
      <c r="W166" s="225">
        <v>6494732</v>
      </c>
      <c r="X166" s="308" t="s">
        <v>1504</v>
      </c>
      <c r="Y166" s="486">
        <f t="shared" si="61"/>
        <v>24865805</v>
      </c>
      <c r="Z166" s="215"/>
      <c r="AA166" s="256" t="str">
        <f t="shared" ref="AA166:AA182" si="62">IF(O166=0," ",Z166/O166)</f>
        <v xml:space="preserve"> </v>
      </c>
      <c r="AB166" s="215"/>
      <c r="AC166" s="256" t="str">
        <f t="shared" ref="AC166:AC182" si="63">IF(N166=0," ",AB166/N166)</f>
        <v xml:space="preserve"> </v>
      </c>
      <c r="AD166" s="215"/>
      <c r="AE166" s="215"/>
      <c r="AF166" s="225"/>
      <c r="AG166" s="256">
        <f t="shared" ref="AG166:AG182" si="64">IF(Q166=0," ",AF166/Q166)</f>
        <v>0</v>
      </c>
      <c r="AH166" s="215"/>
      <c r="AI166" s="256"/>
      <c r="AJ166" s="215" t="s">
        <v>1456</v>
      </c>
      <c r="AK166" s="215"/>
      <c r="AL166" s="101">
        <v>0</v>
      </c>
      <c r="AM166" s="76">
        <f t="shared" ref="AM166:AM182" si="65">IF(Q166=0," ",AL166/Q166)</f>
        <v>0</v>
      </c>
      <c r="AN166" s="101">
        <v>0</v>
      </c>
      <c r="AO166" s="100">
        <v>0</v>
      </c>
      <c r="AP166" s="485" t="s">
        <v>2037</v>
      </c>
      <c r="AQ166" s="485"/>
      <c r="AR166" s="281">
        <v>0</v>
      </c>
      <c r="AS166" s="282">
        <f t="shared" si="59"/>
        <v>0</v>
      </c>
      <c r="AT166" s="283">
        <v>10</v>
      </c>
      <c r="AU166" s="282">
        <v>1</v>
      </c>
      <c r="AV166" s="283" t="s">
        <v>2483</v>
      </c>
      <c r="AW166" s="283" t="s">
        <v>2484</v>
      </c>
      <c r="AX166" s="317">
        <v>5943600</v>
      </c>
      <c r="AY166" s="365">
        <f t="shared" ref="AY166:AY171" si="66">IF(Q166=0," ",AX166/Q166)</f>
        <v>1</v>
      </c>
      <c r="AZ166" s="365">
        <v>1</v>
      </c>
      <c r="BA166" s="365">
        <v>1</v>
      </c>
      <c r="BB166" s="283" t="s">
        <v>2485</v>
      </c>
      <c r="BC166" s="283"/>
      <c r="BD166" s="215"/>
      <c r="BE166" s="478" t="s">
        <v>1405</v>
      </c>
      <c r="BF166" s="513" t="s">
        <v>1505</v>
      </c>
      <c r="BG166" s="478" t="s">
        <v>1506</v>
      </c>
      <c r="BH166" s="217" t="s">
        <v>1393</v>
      </c>
      <c r="BI166" s="217" t="s">
        <v>1394</v>
      </c>
      <c r="BJ166" s="215" t="s">
        <v>1395</v>
      </c>
      <c r="BK166" s="217" t="s">
        <v>1396</v>
      </c>
      <c r="BL166" s="217" t="s">
        <v>1507</v>
      </c>
      <c r="BM166" s="227" t="s">
        <v>1398</v>
      </c>
    </row>
    <row r="167" spans="1:65" s="14" customFormat="1" ht="409.5">
      <c r="A167" s="215" t="s">
        <v>1508</v>
      </c>
      <c r="B167" s="215" t="s">
        <v>408</v>
      </c>
      <c r="C167" s="215"/>
      <c r="D167" s="478" t="s">
        <v>1509</v>
      </c>
      <c r="E167" s="215"/>
      <c r="F167" s="217" t="s">
        <v>1192</v>
      </c>
      <c r="G167" s="215" t="s">
        <v>1385</v>
      </c>
      <c r="H167" s="479">
        <v>44211</v>
      </c>
      <c r="I167" s="222">
        <v>45473</v>
      </c>
      <c r="J167" s="215" t="s">
        <v>1510</v>
      </c>
      <c r="K167" s="215" t="s">
        <v>1511</v>
      </c>
      <c r="L167" s="215" t="s">
        <v>124</v>
      </c>
      <c r="M167" s="308" t="s">
        <v>64</v>
      </c>
      <c r="N167" s="308"/>
      <c r="O167" s="308"/>
      <c r="P167" s="308">
        <v>1</v>
      </c>
      <c r="Q167" s="225">
        <v>20000000</v>
      </c>
      <c r="R167" s="308">
        <v>1</v>
      </c>
      <c r="S167" s="225">
        <v>20600000</v>
      </c>
      <c r="T167" s="308">
        <v>1</v>
      </c>
      <c r="U167" s="225">
        <v>21218000</v>
      </c>
      <c r="V167" s="308">
        <v>1</v>
      </c>
      <c r="W167" s="225">
        <v>21854540</v>
      </c>
      <c r="X167" s="308">
        <v>4</v>
      </c>
      <c r="Y167" s="225">
        <f t="shared" si="61"/>
        <v>83672540</v>
      </c>
      <c r="Z167" s="215"/>
      <c r="AA167" s="256" t="str">
        <f t="shared" si="62"/>
        <v xml:space="preserve"> </v>
      </c>
      <c r="AB167" s="215"/>
      <c r="AC167" s="256" t="str">
        <f t="shared" si="63"/>
        <v xml:space="preserve"> </v>
      </c>
      <c r="AD167" s="215"/>
      <c r="AE167" s="215"/>
      <c r="AF167" s="225"/>
      <c r="AG167" s="256">
        <f t="shared" si="64"/>
        <v>0</v>
      </c>
      <c r="AH167" s="215"/>
      <c r="AI167" s="256">
        <f t="shared" ref="AI167:AI182" si="67">IF(P167=0," ",AH167/P167)</f>
        <v>0</v>
      </c>
      <c r="AJ167" s="215" t="s">
        <v>1512</v>
      </c>
      <c r="AK167" s="215" t="s">
        <v>1513</v>
      </c>
      <c r="AL167" s="101">
        <v>0</v>
      </c>
      <c r="AM167" s="76">
        <f t="shared" si="65"/>
        <v>0</v>
      </c>
      <c r="AN167" s="101">
        <v>0</v>
      </c>
      <c r="AO167" s="76">
        <f t="shared" ref="AO167:AO182" si="68">IF(P167=0," ",AN167/P167)</f>
        <v>0</v>
      </c>
      <c r="AP167" s="485" t="s">
        <v>2038</v>
      </c>
      <c r="AQ167" s="485" t="s">
        <v>2039</v>
      </c>
      <c r="AR167" s="281">
        <v>0</v>
      </c>
      <c r="AS167" s="282">
        <f t="shared" si="59"/>
        <v>0</v>
      </c>
      <c r="AT167" s="283">
        <v>0</v>
      </c>
      <c r="AU167" s="282">
        <f>IF(P167=0," ",AT167/P167)</f>
        <v>0</v>
      </c>
      <c r="AV167" s="283" t="s">
        <v>2486</v>
      </c>
      <c r="AW167" s="283" t="s">
        <v>2435</v>
      </c>
      <c r="AX167" s="317"/>
      <c r="AY167" s="365">
        <f t="shared" si="66"/>
        <v>0</v>
      </c>
      <c r="AZ167" s="366">
        <v>1</v>
      </c>
      <c r="BA167" s="365">
        <f t="shared" si="58"/>
        <v>1</v>
      </c>
      <c r="BB167" s="283" t="s">
        <v>2487</v>
      </c>
      <c r="BC167" s="283"/>
      <c r="BD167" s="215"/>
      <c r="BE167" s="478" t="s">
        <v>1405</v>
      </c>
      <c r="BF167" s="513" t="s">
        <v>1505</v>
      </c>
      <c r="BG167" s="478" t="s">
        <v>1506</v>
      </c>
      <c r="BH167" s="217" t="s">
        <v>1393</v>
      </c>
      <c r="BI167" s="217" t="s">
        <v>1394</v>
      </c>
      <c r="BJ167" s="215" t="s">
        <v>1395</v>
      </c>
      <c r="BK167" s="217" t="s">
        <v>1396</v>
      </c>
      <c r="BL167" s="217" t="s">
        <v>1514</v>
      </c>
      <c r="BM167" s="227" t="s">
        <v>1398</v>
      </c>
    </row>
    <row r="168" spans="1:65" s="14" customFormat="1" ht="409.5">
      <c r="A168" s="215" t="s">
        <v>1515</v>
      </c>
      <c r="B168" s="215" t="s">
        <v>379</v>
      </c>
      <c r="C168" s="215"/>
      <c r="D168" s="478" t="s">
        <v>1516</v>
      </c>
      <c r="E168" s="215"/>
      <c r="F168" s="217" t="s">
        <v>1192</v>
      </c>
      <c r="G168" s="215" t="s">
        <v>1385</v>
      </c>
      <c r="H168" s="479">
        <v>44348</v>
      </c>
      <c r="I168" s="222">
        <v>45473</v>
      </c>
      <c r="J168" s="215" t="s">
        <v>1517</v>
      </c>
      <c r="K168" s="215" t="s">
        <v>1518</v>
      </c>
      <c r="L168" s="215" t="s">
        <v>124</v>
      </c>
      <c r="M168" s="308" t="s">
        <v>135</v>
      </c>
      <c r="N168" s="308" t="s">
        <v>78</v>
      </c>
      <c r="O168" s="308"/>
      <c r="P168" s="308">
        <v>0</v>
      </c>
      <c r="Q168" s="225">
        <v>1654894</v>
      </c>
      <c r="R168" s="308" t="s">
        <v>1504</v>
      </c>
      <c r="S168" s="225">
        <v>1704540</v>
      </c>
      <c r="T168" s="308" t="s">
        <v>1504</v>
      </c>
      <c r="U168" s="225">
        <v>1755677</v>
      </c>
      <c r="V168" s="308" t="s">
        <v>1504</v>
      </c>
      <c r="W168" s="225">
        <v>1808347</v>
      </c>
      <c r="X168" s="308" t="s">
        <v>1504</v>
      </c>
      <c r="Y168" s="486">
        <f t="shared" si="61"/>
        <v>6923458</v>
      </c>
      <c r="Z168" s="215"/>
      <c r="AA168" s="256" t="str">
        <f t="shared" si="62"/>
        <v xml:space="preserve"> </v>
      </c>
      <c r="AB168" s="215"/>
      <c r="AC168" s="256"/>
      <c r="AD168" s="215"/>
      <c r="AE168" s="215"/>
      <c r="AF168" s="225"/>
      <c r="AG168" s="256">
        <f t="shared" si="64"/>
        <v>0</v>
      </c>
      <c r="AH168" s="215"/>
      <c r="AI168" s="256"/>
      <c r="AJ168" s="215" t="s">
        <v>1456</v>
      </c>
      <c r="AK168" s="215"/>
      <c r="AL168" s="101">
        <v>0</v>
      </c>
      <c r="AM168" s="76">
        <f t="shared" si="65"/>
        <v>0</v>
      </c>
      <c r="AN168" s="101">
        <v>0</v>
      </c>
      <c r="AO168" s="100">
        <v>0</v>
      </c>
      <c r="AP168" s="485" t="s">
        <v>2040</v>
      </c>
      <c r="AQ168" s="485"/>
      <c r="AR168" s="281">
        <v>1654894</v>
      </c>
      <c r="AS168" s="282">
        <f t="shared" si="59"/>
        <v>1</v>
      </c>
      <c r="AT168" s="283">
        <v>0</v>
      </c>
      <c r="AU168" s="282">
        <v>1</v>
      </c>
      <c r="AV168" s="283" t="s">
        <v>2488</v>
      </c>
      <c r="AW168" s="283" t="s">
        <v>2435</v>
      </c>
      <c r="AX168" s="317"/>
      <c r="AY168" s="365">
        <f t="shared" si="66"/>
        <v>0</v>
      </c>
      <c r="AZ168" s="366">
        <v>0</v>
      </c>
      <c r="BA168" s="365">
        <v>0</v>
      </c>
      <c r="BB168" s="283" t="s">
        <v>2489</v>
      </c>
      <c r="BC168" s="283" t="s">
        <v>2490</v>
      </c>
      <c r="BD168" s="215"/>
      <c r="BE168" s="478" t="s">
        <v>1405</v>
      </c>
      <c r="BF168" s="513" t="s">
        <v>1505</v>
      </c>
      <c r="BG168" s="478" t="s">
        <v>1519</v>
      </c>
      <c r="BH168" s="217" t="s">
        <v>1393</v>
      </c>
      <c r="BI168" s="217" t="s">
        <v>1394</v>
      </c>
      <c r="BJ168" s="215" t="s">
        <v>1395</v>
      </c>
      <c r="BK168" s="217" t="s">
        <v>1396</v>
      </c>
      <c r="BL168" s="217" t="s">
        <v>1520</v>
      </c>
      <c r="BM168" s="227" t="s">
        <v>1398</v>
      </c>
    </row>
    <row r="169" spans="1:65" s="14" customFormat="1" ht="409.5">
      <c r="A169" s="215" t="s">
        <v>1521</v>
      </c>
      <c r="B169" s="215" t="s">
        <v>379</v>
      </c>
      <c r="C169" s="215"/>
      <c r="D169" s="478" t="s">
        <v>1522</v>
      </c>
      <c r="E169" s="215"/>
      <c r="F169" s="217" t="s">
        <v>1192</v>
      </c>
      <c r="G169" s="215" t="s">
        <v>1385</v>
      </c>
      <c r="H169" s="479">
        <v>43845</v>
      </c>
      <c r="I169" s="222">
        <v>45473</v>
      </c>
      <c r="J169" s="215" t="s">
        <v>1523</v>
      </c>
      <c r="K169" s="215" t="s">
        <v>1524</v>
      </c>
      <c r="L169" s="215" t="s">
        <v>124</v>
      </c>
      <c r="M169" s="308" t="s">
        <v>135</v>
      </c>
      <c r="N169" s="308">
        <v>0</v>
      </c>
      <c r="O169" s="308">
        <v>0</v>
      </c>
      <c r="P169" s="308">
        <v>1</v>
      </c>
      <c r="Q169" s="308">
        <v>0</v>
      </c>
      <c r="R169" s="308">
        <v>1</v>
      </c>
      <c r="S169" s="225">
        <v>0</v>
      </c>
      <c r="T169" s="308">
        <v>1</v>
      </c>
      <c r="U169" s="225">
        <v>0</v>
      </c>
      <c r="V169" s="308">
        <v>1</v>
      </c>
      <c r="W169" s="225">
        <v>0</v>
      </c>
      <c r="X169" s="308">
        <v>4</v>
      </c>
      <c r="Y169" s="486">
        <v>0</v>
      </c>
      <c r="Z169" s="215"/>
      <c r="AA169" s="256" t="str">
        <f t="shared" si="62"/>
        <v xml:space="preserve"> </v>
      </c>
      <c r="AB169" s="215"/>
      <c r="AC169" s="256" t="str">
        <f t="shared" si="63"/>
        <v xml:space="preserve"> </v>
      </c>
      <c r="AD169" s="215"/>
      <c r="AE169" s="215"/>
      <c r="AF169" s="225"/>
      <c r="AG169" s="256" t="str">
        <f t="shared" si="64"/>
        <v xml:space="preserve"> </v>
      </c>
      <c r="AH169" s="215"/>
      <c r="AI169" s="256"/>
      <c r="AJ169" s="215" t="s">
        <v>1525</v>
      </c>
      <c r="AK169" s="215" t="s">
        <v>1429</v>
      </c>
      <c r="AL169" s="66"/>
      <c r="AM169" s="76" t="str">
        <f t="shared" si="65"/>
        <v xml:space="preserve"> </v>
      </c>
      <c r="AN169" s="192">
        <v>1</v>
      </c>
      <c r="AO169" s="200">
        <v>1</v>
      </c>
      <c r="AP169" s="485" t="s">
        <v>2041</v>
      </c>
      <c r="AQ169" s="485" t="s">
        <v>2027</v>
      </c>
      <c r="AR169" s="281">
        <v>0</v>
      </c>
      <c r="AS169" s="282">
        <v>0</v>
      </c>
      <c r="AT169" s="283">
        <v>1</v>
      </c>
      <c r="AU169" s="282">
        <f t="shared" ref="AU169:AU170" si="69">IF(P169=0," ",AT169/P169)</f>
        <v>1</v>
      </c>
      <c r="AV169" s="283" t="s">
        <v>2491</v>
      </c>
      <c r="AW169" s="283" t="s">
        <v>2435</v>
      </c>
      <c r="AX169" s="317"/>
      <c r="AY169" s="365" t="str">
        <f t="shared" si="66"/>
        <v xml:space="preserve"> </v>
      </c>
      <c r="AZ169" s="283">
        <v>1</v>
      </c>
      <c r="BA169" s="282">
        <f>IF(V169=0," ",AZ169/V169)</f>
        <v>1</v>
      </c>
      <c r="BB169" s="283" t="s">
        <v>2492</v>
      </c>
      <c r="BC169" s="283"/>
      <c r="BD169" s="215"/>
      <c r="BE169" s="478" t="s">
        <v>1405</v>
      </c>
      <c r="BF169" s="513" t="s">
        <v>1505</v>
      </c>
      <c r="BG169" s="478" t="s">
        <v>1506</v>
      </c>
      <c r="BH169" s="217" t="s">
        <v>1393</v>
      </c>
      <c r="BI169" s="217" t="s">
        <v>1394</v>
      </c>
      <c r="BJ169" s="215" t="s">
        <v>1395</v>
      </c>
      <c r="BK169" s="217" t="s">
        <v>1396</v>
      </c>
      <c r="BL169" s="217" t="s">
        <v>1526</v>
      </c>
      <c r="BM169" s="227" t="s">
        <v>1398</v>
      </c>
    </row>
    <row r="170" spans="1:65" s="14" customFormat="1" ht="409.5">
      <c r="A170" s="215" t="s">
        <v>1527</v>
      </c>
      <c r="B170" s="215" t="s">
        <v>408</v>
      </c>
      <c r="C170" s="215"/>
      <c r="D170" s="478" t="s">
        <v>1528</v>
      </c>
      <c r="E170" s="215"/>
      <c r="F170" s="217" t="s">
        <v>1192</v>
      </c>
      <c r="G170" s="215" t="s">
        <v>1385</v>
      </c>
      <c r="H170" s="479">
        <v>44211</v>
      </c>
      <c r="I170" s="222">
        <v>45657</v>
      </c>
      <c r="J170" s="215" t="s">
        <v>1529</v>
      </c>
      <c r="K170" s="215" t="s">
        <v>1530</v>
      </c>
      <c r="L170" s="215" t="s">
        <v>124</v>
      </c>
      <c r="M170" s="308" t="s">
        <v>64</v>
      </c>
      <c r="N170" s="308"/>
      <c r="O170" s="308"/>
      <c r="P170" s="308">
        <v>1</v>
      </c>
      <c r="Q170" s="225">
        <v>11929600</v>
      </c>
      <c r="R170" s="308">
        <v>1</v>
      </c>
      <c r="S170" s="225">
        <v>12287600</v>
      </c>
      <c r="T170" s="308">
        <v>1</v>
      </c>
      <c r="U170" s="225">
        <v>12656200</v>
      </c>
      <c r="V170" s="308">
        <v>1</v>
      </c>
      <c r="W170" s="225">
        <v>13035400</v>
      </c>
      <c r="X170" s="308">
        <v>4</v>
      </c>
      <c r="Y170" s="225">
        <f t="shared" ref="Y170:Y182" si="70">O170+Q170+S170+U170+W170</f>
        <v>49908800</v>
      </c>
      <c r="Z170" s="215"/>
      <c r="AA170" s="256" t="str">
        <f t="shared" si="62"/>
        <v xml:space="preserve"> </v>
      </c>
      <c r="AB170" s="215"/>
      <c r="AC170" s="256" t="str">
        <f t="shared" si="63"/>
        <v xml:space="preserve"> </v>
      </c>
      <c r="AD170" s="215"/>
      <c r="AE170" s="215"/>
      <c r="AF170" s="225"/>
      <c r="AG170" s="256">
        <f t="shared" si="64"/>
        <v>0</v>
      </c>
      <c r="AH170" s="215"/>
      <c r="AI170" s="256"/>
      <c r="AJ170" s="215" t="s">
        <v>1531</v>
      </c>
      <c r="AK170" s="215" t="s">
        <v>1532</v>
      </c>
      <c r="AL170" s="101">
        <v>0</v>
      </c>
      <c r="AM170" s="76">
        <f t="shared" si="65"/>
        <v>0</v>
      </c>
      <c r="AN170" s="101">
        <v>0</v>
      </c>
      <c r="AO170" s="76">
        <f t="shared" si="68"/>
        <v>0</v>
      </c>
      <c r="AP170" s="485" t="s">
        <v>1531</v>
      </c>
      <c r="AQ170" s="485" t="s">
        <v>1532</v>
      </c>
      <c r="AR170" s="281">
        <v>0</v>
      </c>
      <c r="AS170" s="282">
        <f t="shared" ref="AS170:AS171" si="71">IF(Q170=0," ",AR170/Q170)</f>
        <v>0</v>
      </c>
      <c r="AT170" s="283">
        <v>0</v>
      </c>
      <c r="AU170" s="282">
        <f t="shared" si="69"/>
        <v>0</v>
      </c>
      <c r="AV170" s="283" t="s">
        <v>2493</v>
      </c>
      <c r="AW170" s="283"/>
      <c r="AX170" s="317">
        <v>11935103</v>
      </c>
      <c r="AY170" s="365">
        <f t="shared" si="66"/>
        <v>1.0004612895654506</v>
      </c>
      <c r="AZ170" s="366">
        <v>1</v>
      </c>
      <c r="BA170" s="365">
        <f t="shared" ref="BA170:BA180" si="72">AZ170/P170</f>
        <v>1</v>
      </c>
      <c r="BB170" s="283" t="s">
        <v>2494</v>
      </c>
      <c r="BC170" s="283"/>
      <c r="BD170" s="215"/>
      <c r="BE170" s="478" t="s">
        <v>1533</v>
      </c>
      <c r="BF170" s="215" t="s">
        <v>1534</v>
      </c>
      <c r="BG170" s="478" t="s">
        <v>1535</v>
      </c>
      <c r="BH170" s="217" t="s">
        <v>1393</v>
      </c>
      <c r="BI170" s="217" t="s">
        <v>1394</v>
      </c>
      <c r="BJ170" s="215" t="s">
        <v>1395</v>
      </c>
      <c r="BK170" s="217" t="s">
        <v>1396</v>
      </c>
      <c r="BL170" s="217" t="s">
        <v>1536</v>
      </c>
      <c r="BM170" s="227" t="s">
        <v>1398</v>
      </c>
    </row>
    <row r="171" spans="1:65" s="14" customFormat="1" ht="409.5">
      <c r="A171" s="215" t="s">
        <v>1537</v>
      </c>
      <c r="B171" s="215" t="s">
        <v>264</v>
      </c>
      <c r="C171" s="215"/>
      <c r="D171" s="478" t="s">
        <v>1538</v>
      </c>
      <c r="E171" s="215"/>
      <c r="F171" s="217" t="s">
        <v>1192</v>
      </c>
      <c r="G171" s="215" t="s">
        <v>1385</v>
      </c>
      <c r="H171" s="479">
        <v>44211</v>
      </c>
      <c r="I171" s="222">
        <v>44561</v>
      </c>
      <c r="J171" s="215" t="s">
        <v>1539</v>
      </c>
      <c r="K171" s="215" t="s">
        <v>1540</v>
      </c>
      <c r="L171" s="215" t="s">
        <v>124</v>
      </c>
      <c r="M171" s="308" t="s">
        <v>135</v>
      </c>
      <c r="N171" s="308" t="s">
        <v>78</v>
      </c>
      <c r="O171" s="308"/>
      <c r="P171" s="308">
        <v>0</v>
      </c>
      <c r="Q171" s="486">
        <v>6365400</v>
      </c>
      <c r="R171" s="308"/>
      <c r="S171" s="225"/>
      <c r="T171" s="308"/>
      <c r="U171" s="225"/>
      <c r="V171" s="308"/>
      <c r="W171" s="225"/>
      <c r="X171" s="308">
        <v>1</v>
      </c>
      <c r="Y171" s="486">
        <f t="shared" si="70"/>
        <v>6365400</v>
      </c>
      <c r="Z171" s="215"/>
      <c r="AA171" s="256" t="str">
        <f t="shared" si="62"/>
        <v xml:space="preserve"> </v>
      </c>
      <c r="AB171" s="215"/>
      <c r="AC171" s="256"/>
      <c r="AD171" s="215"/>
      <c r="AE171" s="215"/>
      <c r="AF171" s="225"/>
      <c r="AG171" s="256">
        <f t="shared" si="64"/>
        <v>0</v>
      </c>
      <c r="AH171" s="215"/>
      <c r="AI171" s="256"/>
      <c r="AJ171" s="215" t="s">
        <v>1541</v>
      </c>
      <c r="AK171" s="215" t="s">
        <v>1542</v>
      </c>
      <c r="AL171" s="101">
        <v>0</v>
      </c>
      <c r="AM171" s="76">
        <f t="shared" si="65"/>
        <v>0</v>
      </c>
      <c r="AN171" s="101">
        <v>0</v>
      </c>
      <c r="AO171" s="100">
        <v>0</v>
      </c>
      <c r="AP171" s="499" t="s">
        <v>2042</v>
      </c>
      <c r="AQ171" s="499" t="s">
        <v>2017</v>
      </c>
      <c r="AR171" s="281">
        <v>0</v>
      </c>
      <c r="AS171" s="282">
        <f t="shared" si="71"/>
        <v>0</v>
      </c>
      <c r="AT171" s="434">
        <v>1</v>
      </c>
      <c r="AU171" s="282">
        <v>1</v>
      </c>
      <c r="AV171" s="283" t="s">
        <v>2495</v>
      </c>
      <c r="AW171" s="283" t="s">
        <v>2496</v>
      </c>
      <c r="AX171" s="317"/>
      <c r="AY171" s="365">
        <f t="shared" si="66"/>
        <v>0</v>
      </c>
      <c r="AZ171" s="366">
        <v>0</v>
      </c>
      <c r="BA171" s="365">
        <v>0</v>
      </c>
      <c r="BB171" s="283" t="s">
        <v>2497</v>
      </c>
      <c r="BC171" s="283" t="s">
        <v>2498</v>
      </c>
      <c r="BD171" s="215"/>
      <c r="BE171" s="478" t="s">
        <v>1488</v>
      </c>
      <c r="BF171" s="215" t="s">
        <v>1543</v>
      </c>
      <c r="BG171" s="478" t="s">
        <v>1544</v>
      </c>
      <c r="BH171" s="217" t="s">
        <v>1393</v>
      </c>
      <c r="BI171" s="217" t="s">
        <v>1394</v>
      </c>
      <c r="BJ171" s="215" t="s">
        <v>1395</v>
      </c>
      <c r="BK171" s="217" t="s">
        <v>1545</v>
      </c>
      <c r="BL171" s="217" t="s">
        <v>1546</v>
      </c>
      <c r="BM171" s="227" t="s">
        <v>1398</v>
      </c>
    </row>
    <row r="172" spans="1:65" s="14" customFormat="1" ht="409.5">
      <c r="A172" s="215" t="s">
        <v>1547</v>
      </c>
      <c r="B172" s="215" t="s">
        <v>264</v>
      </c>
      <c r="C172" s="215"/>
      <c r="D172" s="478" t="s">
        <v>1548</v>
      </c>
      <c r="E172" s="215"/>
      <c r="F172" s="217" t="s">
        <v>1192</v>
      </c>
      <c r="G172" s="215" t="s">
        <v>1385</v>
      </c>
      <c r="H172" s="479">
        <v>44228</v>
      </c>
      <c r="I172" s="222">
        <v>45444</v>
      </c>
      <c r="J172" s="215" t="s">
        <v>1549</v>
      </c>
      <c r="K172" s="215" t="s">
        <v>1550</v>
      </c>
      <c r="L172" s="215" t="s">
        <v>124</v>
      </c>
      <c r="M172" s="308" t="s">
        <v>64</v>
      </c>
      <c r="N172" s="308"/>
      <c r="O172" s="308"/>
      <c r="P172" s="308">
        <v>1</v>
      </c>
      <c r="Q172" s="225">
        <v>55000000</v>
      </c>
      <c r="R172" s="308">
        <v>1</v>
      </c>
      <c r="S172" s="225">
        <v>56650000</v>
      </c>
      <c r="T172" s="308">
        <v>1</v>
      </c>
      <c r="U172" s="225">
        <v>58349500</v>
      </c>
      <c r="V172" s="308">
        <v>1</v>
      </c>
      <c r="W172" s="225">
        <v>32781810</v>
      </c>
      <c r="X172" s="308">
        <v>1</v>
      </c>
      <c r="Y172" s="225">
        <f t="shared" si="70"/>
        <v>202781310</v>
      </c>
      <c r="Z172" s="215"/>
      <c r="AA172" s="256" t="str">
        <f t="shared" si="62"/>
        <v xml:space="preserve"> </v>
      </c>
      <c r="AB172" s="215"/>
      <c r="AC172" s="256" t="str">
        <f t="shared" si="63"/>
        <v xml:space="preserve"> </v>
      </c>
      <c r="AD172" s="215"/>
      <c r="AE172" s="215"/>
      <c r="AF172" s="225"/>
      <c r="AG172" s="256">
        <f t="shared" si="64"/>
        <v>0</v>
      </c>
      <c r="AH172" s="215">
        <v>0</v>
      </c>
      <c r="AI172" s="256">
        <f>IF(P172=0," ",AH172/P172)</f>
        <v>0</v>
      </c>
      <c r="AJ172" s="258" t="s">
        <v>1551</v>
      </c>
      <c r="AK172" s="258" t="s">
        <v>1552</v>
      </c>
      <c r="AL172" s="489">
        <v>7096000</v>
      </c>
      <c r="AM172" s="200">
        <v>0.13</v>
      </c>
      <c r="AN172" s="246">
        <v>1</v>
      </c>
      <c r="AO172" s="200">
        <v>1</v>
      </c>
      <c r="AP172" s="492" t="s">
        <v>2043</v>
      </c>
      <c r="AQ172" s="492" t="s">
        <v>2044</v>
      </c>
      <c r="AR172" s="281" t="s">
        <v>2499</v>
      </c>
      <c r="AS172" s="282">
        <v>0.4</v>
      </c>
      <c r="AT172" s="283">
        <v>1</v>
      </c>
      <c r="AU172" s="282">
        <v>1</v>
      </c>
      <c r="AV172" s="283" t="s">
        <v>2500</v>
      </c>
      <c r="AW172" s="283" t="s">
        <v>2457</v>
      </c>
      <c r="AX172" s="317" t="s">
        <v>2501</v>
      </c>
      <c r="AY172" s="365">
        <v>0.67</v>
      </c>
      <c r="AZ172" s="366">
        <v>1</v>
      </c>
      <c r="BA172" s="365">
        <f t="shared" si="72"/>
        <v>1</v>
      </c>
      <c r="BB172" s="283" t="s">
        <v>2502</v>
      </c>
      <c r="BC172" s="283" t="s">
        <v>2457</v>
      </c>
      <c r="BD172" s="215"/>
      <c r="BE172" s="478" t="s">
        <v>1448</v>
      </c>
      <c r="BF172" s="215" t="s">
        <v>1448</v>
      </c>
      <c r="BG172" s="478" t="s">
        <v>1553</v>
      </c>
      <c r="BH172" s="217" t="s">
        <v>1393</v>
      </c>
      <c r="BI172" s="217" t="s">
        <v>1394</v>
      </c>
      <c r="BJ172" s="215" t="s">
        <v>1395</v>
      </c>
      <c r="BK172" s="217" t="s">
        <v>1545</v>
      </c>
      <c r="BL172" s="217" t="s">
        <v>1554</v>
      </c>
      <c r="BM172" s="227" t="s">
        <v>1398</v>
      </c>
    </row>
    <row r="173" spans="1:65" s="14" customFormat="1" ht="409.5">
      <c r="A173" s="215" t="s">
        <v>1555</v>
      </c>
      <c r="B173" s="215" t="s">
        <v>264</v>
      </c>
      <c r="C173" s="215"/>
      <c r="D173" s="478" t="s">
        <v>1556</v>
      </c>
      <c r="E173" s="215"/>
      <c r="F173" s="217" t="s">
        <v>1192</v>
      </c>
      <c r="G173" s="215" t="s">
        <v>1385</v>
      </c>
      <c r="H173" s="479">
        <v>44211</v>
      </c>
      <c r="I173" s="222">
        <v>45473</v>
      </c>
      <c r="J173" s="215" t="s">
        <v>1557</v>
      </c>
      <c r="K173" s="215" t="s">
        <v>1558</v>
      </c>
      <c r="L173" s="215" t="s">
        <v>124</v>
      </c>
      <c r="M173" s="308" t="s">
        <v>64</v>
      </c>
      <c r="N173" s="308" t="s">
        <v>78</v>
      </c>
      <c r="O173" s="308"/>
      <c r="P173" s="308">
        <v>1</v>
      </c>
      <c r="Q173" s="225">
        <v>55000000</v>
      </c>
      <c r="R173" s="308">
        <v>1</v>
      </c>
      <c r="S173" s="225">
        <v>56650000</v>
      </c>
      <c r="T173" s="308">
        <v>1</v>
      </c>
      <c r="U173" s="225">
        <v>58349500</v>
      </c>
      <c r="V173" s="308">
        <v>1</v>
      </c>
      <c r="W173" s="225">
        <v>32781810</v>
      </c>
      <c r="X173" s="308">
        <v>4</v>
      </c>
      <c r="Y173" s="225">
        <f t="shared" si="70"/>
        <v>202781310</v>
      </c>
      <c r="Z173" s="215"/>
      <c r="AA173" s="256" t="str">
        <f t="shared" si="62"/>
        <v xml:space="preserve"> </v>
      </c>
      <c r="AB173" s="215"/>
      <c r="AC173" s="256"/>
      <c r="AD173" s="215"/>
      <c r="AE173" s="215"/>
      <c r="AF173" s="515"/>
      <c r="AG173" s="256">
        <f>IF(P173=0," ",AE173/P173)</f>
        <v>0</v>
      </c>
      <c r="AH173" s="215"/>
      <c r="AI173" s="256" t="str">
        <f>IF(O173=0," ",AH173/O173)</f>
        <v xml:space="preserve"> </v>
      </c>
      <c r="AJ173" s="258" t="s">
        <v>1559</v>
      </c>
      <c r="AK173" s="258" t="s">
        <v>1560</v>
      </c>
      <c r="AL173" s="489">
        <v>8333333</v>
      </c>
      <c r="AM173" s="200">
        <v>0.15</v>
      </c>
      <c r="AN173" s="246">
        <v>1</v>
      </c>
      <c r="AO173" s="200">
        <v>1</v>
      </c>
      <c r="AP173" s="77" t="s">
        <v>2045</v>
      </c>
      <c r="AQ173" s="492" t="s">
        <v>2044</v>
      </c>
      <c r="AR173" s="281" t="s">
        <v>2503</v>
      </c>
      <c r="AS173" s="282">
        <v>0.42</v>
      </c>
      <c r="AT173" s="283">
        <v>1</v>
      </c>
      <c r="AU173" s="282">
        <v>1</v>
      </c>
      <c r="AV173" s="283" t="s">
        <v>2504</v>
      </c>
      <c r="AW173" s="283" t="s">
        <v>2457</v>
      </c>
      <c r="AX173" s="317" t="s">
        <v>2505</v>
      </c>
      <c r="AY173" s="365">
        <v>0.69</v>
      </c>
      <c r="AZ173" s="366">
        <v>1</v>
      </c>
      <c r="BA173" s="365">
        <f t="shared" si="72"/>
        <v>1</v>
      </c>
      <c r="BB173" s="283" t="s">
        <v>2506</v>
      </c>
      <c r="BC173" s="283" t="s">
        <v>2457</v>
      </c>
      <c r="BD173" s="215"/>
      <c r="BE173" s="478" t="s">
        <v>1561</v>
      </c>
      <c r="BF173" s="215" t="s">
        <v>1562</v>
      </c>
      <c r="BG173" s="478" t="s">
        <v>1563</v>
      </c>
      <c r="BH173" s="217" t="s">
        <v>1393</v>
      </c>
      <c r="BI173" s="217" t="s">
        <v>1394</v>
      </c>
      <c r="BJ173" s="215" t="s">
        <v>1395</v>
      </c>
      <c r="BK173" s="217" t="s">
        <v>1545</v>
      </c>
      <c r="BL173" s="217" t="s">
        <v>1564</v>
      </c>
      <c r="BM173" s="227" t="s">
        <v>1398</v>
      </c>
    </row>
    <row r="174" spans="1:65" s="14" customFormat="1" ht="409.5">
      <c r="A174" s="215" t="s">
        <v>1565</v>
      </c>
      <c r="B174" s="215" t="s">
        <v>264</v>
      </c>
      <c r="C174" s="215"/>
      <c r="D174" s="478" t="s">
        <v>1566</v>
      </c>
      <c r="E174" s="215"/>
      <c r="F174" s="217" t="s">
        <v>1192</v>
      </c>
      <c r="G174" s="215" t="s">
        <v>1385</v>
      </c>
      <c r="H174" s="479">
        <v>44211</v>
      </c>
      <c r="I174" s="222">
        <v>45473</v>
      </c>
      <c r="J174" s="215" t="s">
        <v>1567</v>
      </c>
      <c r="K174" s="215" t="s">
        <v>1568</v>
      </c>
      <c r="L174" s="215" t="s">
        <v>124</v>
      </c>
      <c r="M174" s="308" t="s">
        <v>64</v>
      </c>
      <c r="N174" s="308"/>
      <c r="O174" s="308"/>
      <c r="P174" s="308">
        <v>50</v>
      </c>
      <c r="Q174" s="225">
        <v>5908894</v>
      </c>
      <c r="R174" s="308">
        <v>50</v>
      </c>
      <c r="S174" s="225">
        <v>6086170</v>
      </c>
      <c r="T174" s="308">
        <v>50</v>
      </c>
      <c r="U174" s="225">
        <v>6268745</v>
      </c>
      <c r="V174" s="308">
        <v>50</v>
      </c>
      <c r="W174" s="225">
        <v>6456808</v>
      </c>
      <c r="X174" s="308">
        <v>200</v>
      </c>
      <c r="Y174" s="225">
        <f t="shared" si="70"/>
        <v>24720617</v>
      </c>
      <c r="Z174" s="215"/>
      <c r="AA174" s="256" t="str">
        <f t="shared" si="62"/>
        <v xml:space="preserve"> </v>
      </c>
      <c r="AB174" s="215"/>
      <c r="AC174" s="256" t="str">
        <f t="shared" si="63"/>
        <v xml:space="preserve"> </v>
      </c>
      <c r="AD174" s="215"/>
      <c r="AE174" s="215"/>
      <c r="AF174" s="225"/>
      <c r="AG174" s="256">
        <f t="shared" si="64"/>
        <v>0</v>
      </c>
      <c r="AH174" s="215">
        <v>0</v>
      </c>
      <c r="AI174" s="256">
        <f t="shared" si="67"/>
        <v>0</v>
      </c>
      <c r="AJ174" s="215" t="s">
        <v>1569</v>
      </c>
      <c r="AK174" s="215" t="s">
        <v>1570</v>
      </c>
      <c r="AL174" s="101">
        <v>0</v>
      </c>
      <c r="AM174" s="76">
        <f>IF(Q174=0," ",AL174/Q174)</f>
        <v>0</v>
      </c>
      <c r="AN174" s="66"/>
      <c r="AO174" s="76">
        <v>0.3</v>
      </c>
      <c r="AP174" s="485" t="s">
        <v>2046</v>
      </c>
      <c r="AQ174" s="77"/>
      <c r="AR174" s="281">
        <v>0</v>
      </c>
      <c r="AS174" s="282">
        <f t="shared" ref="AS174:AS182" si="73">IF(Q174=0," ",AR174/Q174)</f>
        <v>0</v>
      </c>
      <c r="AT174" s="283">
        <v>0</v>
      </c>
      <c r="AU174" s="282">
        <f t="shared" ref="AU174:AU182" si="74">IF(P174=0," ",AT174/P174)</f>
        <v>0</v>
      </c>
      <c r="AV174" s="283" t="s">
        <v>2507</v>
      </c>
      <c r="AW174" s="283" t="s">
        <v>2435</v>
      </c>
      <c r="AX174" s="317"/>
      <c r="AY174" s="365">
        <f t="shared" ref="AY174:AY175" si="75">IF(Q174=0," ",AX174/Q174)</f>
        <v>0</v>
      </c>
      <c r="AZ174" s="366">
        <v>0</v>
      </c>
      <c r="BA174" s="365">
        <f t="shared" si="72"/>
        <v>0</v>
      </c>
      <c r="BB174" s="283" t="s">
        <v>2508</v>
      </c>
      <c r="BC174" s="283" t="s">
        <v>2509</v>
      </c>
      <c r="BD174" s="215"/>
      <c r="BE174" s="478" t="s">
        <v>1405</v>
      </c>
      <c r="BF174" s="513" t="s">
        <v>1505</v>
      </c>
      <c r="BG174" s="478" t="s">
        <v>1571</v>
      </c>
      <c r="BH174" s="217" t="s">
        <v>1393</v>
      </c>
      <c r="BI174" s="217" t="s">
        <v>1394</v>
      </c>
      <c r="BJ174" s="215" t="s">
        <v>1395</v>
      </c>
      <c r="BK174" s="217" t="s">
        <v>1545</v>
      </c>
      <c r="BL174" s="217" t="s">
        <v>1572</v>
      </c>
      <c r="BM174" s="227" t="s">
        <v>1398</v>
      </c>
    </row>
    <row r="175" spans="1:65" s="14" customFormat="1" ht="409.5">
      <c r="A175" s="215" t="s">
        <v>1573</v>
      </c>
      <c r="B175" s="167" t="s">
        <v>427</v>
      </c>
      <c r="C175" s="215"/>
      <c r="D175" s="478" t="s">
        <v>1574</v>
      </c>
      <c r="E175" s="215"/>
      <c r="F175" s="217" t="s">
        <v>1192</v>
      </c>
      <c r="G175" s="215" t="s">
        <v>1385</v>
      </c>
      <c r="H175" s="222">
        <v>44228</v>
      </c>
      <c r="I175" s="222">
        <v>44561</v>
      </c>
      <c r="J175" s="215" t="s">
        <v>1575</v>
      </c>
      <c r="K175" s="215" t="s">
        <v>1576</v>
      </c>
      <c r="L175" s="215" t="s">
        <v>124</v>
      </c>
      <c r="M175" s="308" t="s">
        <v>135</v>
      </c>
      <c r="N175" s="308" t="s">
        <v>78</v>
      </c>
      <c r="O175" s="308"/>
      <c r="P175" s="308">
        <v>1</v>
      </c>
      <c r="Q175" s="486">
        <v>18753056</v>
      </c>
      <c r="R175" s="308"/>
      <c r="S175" s="225"/>
      <c r="T175" s="308"/>
      <c r="U175" s="225"/>
      <c r="V175" s="308"/>
      <c r="W175" s="225"/>
      <c r="X175" s="308">
        <v>1</v>
      </c>
      <c r="Y175" s="486">
        <f t="shared" si="70"/>
        <v>18753056</v>
      </c>
      <c r="Z175" s="215"/>
      <c r="AA175" s="256" t="str">
        <f t="shared" si="62"/>
        <v xml:space="preserve"> </v>
      </c>
      <c r="AB175" s="215"/>
      <c r="AC175" s="256"/>
      <c r="AD175" s="215"/>
      <c r="AE175" s="215"/>
      <c r="AF175" s="225"/>
      <c r="AG175" s="256">
        <f t="shared" si="64"/>
        <v>0</v>
      </c>
      <c r="AH175" s="215">
        <v>0</v>
      </c>
      <c r="AI175" s="256">
        <f t="shared" si="67"/>
        <v>0</v>
      </c>
      <c r="AJ175" s="215" t="s">
        <v>1577</v>
      </c>
      <c r="AK175" s="215"/>
      <c r="AL175" s="101">
        <v>0</v>
      </c>
      <c r="AM175" s="76">
        <f t="shared" si="65"/>
        <v>0</v>
      </c>
      <c r="AN175" s="101">
        <v>0</v>
      </c>
      <c r="AO175" s="76">
        <f t="shared" si="68"/>
        <v>0</v>
      </c>
      <c r="AP175" s="77" t="s">
        <v>2047</v>
      </c>
      <c r="AQ175" s="77" t="s">
        <v>2048</v>
      </c>
      <c r="AR175" s="281"/>
      <c r="AS175" s="282">
        <f t="shared" si="73"/>
        <v>0</v>
      </c>
      <c r="AT175" s="283"/>
      <c r="AU175" s="282">
        <f t="shared" si="74"/>
        <v>0</v>
      </c>
      <c r="AV175" s="283"/>
      <c r="AW175" s="283"/>
      <c r="AX175" s="317">
        <v>18753056</v>
      </c>
      <c r="AY175" s="365">
        <f t="shared" si="75"/>
        <v>1</v>
      </c>
      <c r="AZ175" s="366">
        <v>1</v>
      </c>
      <c r="BA175" s="365">
        <f t="shared" si="72"/>
        <v>1</v>
      </c>
      <c r="BB175" s="283" t="s">
        <v>2510</v>
      </c>
      <c r="BC175" s="283" t="s">
        <v>2511</v>
      </c>
      <c r="BD175" s="215"/>
      <c r="BE175" s="478" t="s">
        <v>1578</v>
      </c>
      <c r="BF175" s="215" t="s">
        <v>1579</v>
      </c>
      <c r="BG175" s="478" t="s">
        <v>1580</v>
      </c>
      <c r="BH175" s="217" t="s">
        <v>1393</v>
      </c>
      <c r="BI175" s="217" t="s">
        <v>1394</v>
      </c>
      <c r="BJ175" s="215" t="s">
        <v>1395</v>
      </c>
      <c r="BK175" s="217" t="s">
        <v>1545</v>
      </c>
      <c r="BL175" s="217" t="s">
        <v>1581</v>
      </c>
      <c r="BM175" s="227" t="s">
        <v>1398</v>
      </c>
    </row>
    <row r="176" spans="1:65" s="14" customFormat="1" ht="409.5">
      <c r="A176" s="478" t="s">
        <v>1582</v>
      </c>
      <c r="B176" s="167" t="s">
        <v>427</v>
      </c>
      <c r="C176" s="215"/>
      <c r="D176" s="478" t="s">
        <v>1583</v>
      </c>
      <c r="E176" s="215"/>
      <c r="F176" s="217" t="s">
        <v>1192</v>
      </c>
      <c r="G176" s="215" t="s">
        <v>1385</v>
      </c>
      <c r="H176" s="222">
        <v>44197</v>
      </c>
      <c r="I176" s="222">
        <v>45473</v>
      </c>
      <c r="J176" s="215" t="s">
        <v>1584</v>
      </c>
      <c r="K176" s="215" t="s">
        <v>1584</v>
      </c>
      <c r="L176" s="215" t="s">
        <v>124</v>
      </c>
      <c r="M176" s="308" t="s">
        <v>135</v>
      </c>
      <c r="N176" s="308"/>
      <c r="O176" s="308">
        <v>0</v>
      </c>
      <c r="P176" s="308">
        <v>1</v>
      </c>
      <c r="Q176" s="308">
        <v>0</v>
      </c>
      <c r="R176" s="308">
        <v>1</v>
      </c>
      <c r="S176" s="225">
        <v>0</v>
      </c>
      <c r="T176" s="308">
        <v>1</v>
      </c>
      <c r="U176" s="225">
        <v>0</v>
      </c>
      <c r="V176" s="308">
        <v>1</v>
      </c>
      <c r="W176" s="225">
        <v>0</v>
      </c>
      <c r="X176" s="308">
        <v>1</v>
      </c>
      <c r="Y176" s="486">
        <f t="shared" si="70"/>
        <v>0</v>
      </c>
      <c r="Z176" s="215"/>
      <c r="AA176" s="256" t="str">
        <f t="shared" si="62"/>
        <v xml:space="preserve"> </v>
      </c>
      <c r="AB176" s="215"/>
      <c r="AC176" s="256" t="str">
        <f t="shared" si="63"/>
        <v xml:space="preserve"> </v>
      </c>
      <c r="AD176" s="215"/>
      <c r="AE176" s="215"/>
      <c r="AF176" s="225"/>
      <c r="AG176" s="256" t="str">
        <f t="shared" si="64"/>
        <v xml:space="preserve"> </v>
      </c>
      <c r="AH176" s="215">
        <v>0</v>
      </c>
      <c r="AI176" s="256">
        <f t="shared" si="67"/>
        <v>0</v>
      </c>
      <c r="AJ176" s="215" t="s">
        <v>1577</v>
      </c>
      <c r="AK176" s="215"/>
      <c r="AL176" s="66">
        <v>0</v>
      </c>
      <c r="AM176" s="76">
        <v>0</v>
      </c>
      <c r="AN176" s="66">
        <v>0</v>
      </c>
      <c r="AO176" s="76">
        <v>0</v>
      </c>
      <c r="AP176" s="485" t="s">
        <v>2049</v>
      </c>
      <c r="AQ176" s="485" t="s">
        <v>1532</v>
      </c>
      <c r="AR176" s="281">
        <v>0</v>
      </c>
      <c r="AS176" s="282" t="str">
        <f t="shared" si="73"/>
        <v xml:space="preserve"> </v>
      </c>
      <c r="AT176" s="283"/>
      <c r="AU176" s="282">
        <f t="shared" si="74"/>
        <v>0</v>
      </c>
      <c r="AV176" s="283" t="s">
        <v>2512</v>
      </c>
      <c r="AW176" s="283" t="s">
        <v>2435</v>
      </c>
      <c r="AX176" s="317">
        <v>0</v>
      </c>
      <c r="AY176" s="365">
        <v>1</v>
      </c>
      <c r="AZ176" s="366">
        <v>0</v>
      </c>
      <c r="BA176" s="365">
        <f t="shared" si="72"/>
        <v>0</v>
      </c>
      <c r="BB176" s="283" t="s">
        <v>2513</v>
      </c>
      <c r="BC176" s="283"/>
      <c r="BD176" s="215"/>
      <c r="BE176" s="478"/>
      <c r="BF176" s="215" t="s">
        <v>1505</v>
      </c>
      <c r="BG176" s="478" t="s">
        <v>1506</v>
      </c>
      <c r="BH176" s="217" t="s">
        <v>1393</v>
      </c>
      <c r="BI176" s="217" t="s">
        <v>1394</v>
      </c>
      <c r="BJ176" s="215" t="s">
        <v>1395</v>
      </c>
      <c r="BK176" s="217" t="s">
        <v>1545</v>
      </c>
      <c r="BL176" s="217" t="s">
        <v>1585</v>
      </c>
      <c r="BM176" s="227" t="s">
        <v>1398</v>
      </c>
    </row>
    <row r="177" spans="1:65" s="14" customFormat="1" ht="409.5">
      <c r="A177" s="215" t="s">
        <v>1586</v>
      </c>
      <c r="B177" s="167" t="s">
        <v>427</v>
      </c>
      <c r="C177" s="215"/>
      <c r="D177" s="478" t="s">
        <v>1587</v>
      </c>
      <c r="E177" s="215"/>
      <c r="F177" s="217" t="s">
        <v>1192</v>
      </c>
      <c r="G177" s="215" t="s">
        <v>1385</v>
      </c>
      <c r="H177" s="222">
        <v>44211</v>
      </c>
      <c r="I177" s="222">
        <v>45657</v>
      </c>
      <c r="J177" s="215" t="s">
        <v>1588</v>
      </c>
      <c r="K177" s="215" t="s">
        <v>1589</v>
      </c>
      <c r="L177" s="215" t="s">
        <v>124</v>
      </c>
      <c r="M177" s="308" t="s">
        <v>64</v>
      </c>
      <c r="N177" s="308"/>
      <c r="O177" s="308"/>
      <c r="P177" s="308">
        <v>1</v>
      </c>
      <c r="Q177" s="225">
        <v>69800000</v>
      </c>
      <c r="R177" s="308">
        <v>1</v>
      </c>
      <c r="S177" s="486">
        <v>70019400</v>
      </c>
      <c r="T177" s="308">
        <v>1</v>
      </c>
      <c r="U177" s="486">
        <v>72119892</v>
      </c>
      <c r="V177" s="308">
        <v>1</v>
      </c>
      <c r="W177" s="486">
        <v>74283581</v>
      </c>
      <c r="X177" s="308">
        <v>1</v>
      </c>
      <c r="Y177" s="486">
        <f t="shared" si="70"/>
        <v>286222873</v>
      </c>
      <c r="Z177" s="215"/>
      <c r="AA177" s="256" t="str">
        <f t="shared" si="62"/>
        <v xml:space="preserve"> </v>
      </c>
      <c r="AB177" s="215"/>
      <c r="AC177" s="256" t="str">
        <f t="shared" si="63"/>
        <v xml:space="preserve"> </v>
      </c>
      <c r="AD177" s="215"/>
      <c r="AE177" s="215"/>
      <c r="AF177" s="225">
        <v>14336000</v>
      </c>
      <c r="AG177" s="256">
        <f t="shared" si="64"/>
        <v>0.2053868194842407</v>
      </c>
      <c r="AH177" s="215">
        <v>1</v>
      </c>
      <c r="AI177" s="256">
        <f t="shared" si="67"/>
        <v>1</v>
      </c>
      <c r="AJ177" s="215" t="s">
        <v>1590</v>
      </c>
      <c r="AK177" s="215" t="s">
        <v>1591</v>
      </c>
      <c r="AL177" s="246">
        <v>18432000</v>
      </c>
      <c r="AM177" s="484">
        <v>0.26</v>
      </c>
      <c r="AN177" s="192">
        <v>1</v>
      </c>
      <c r="AO177" s="200">
        <v>1</v>
      </c>
      <c r="AP177" s="485" t="s">
        <v>2050</v>
      </c>
      <c r="AQ177" s="485" t="s">
        <v>1532</v>
      </c>
      <c r="AR177" s="281">
        <v>52200000</v>
      </c>
      <c r="AS177" s="282">
        <f t="shared" si="73"/>
        <v>0.74785100286532946</v>
      </c>
      <c r="AT177" s="283">
        <v>1</v>
      </c>
      <c r="AU177" s="282">
        <f t="shared" si="74"/>
        <v>1</v>
      </c>
      <c r="AV177" s="283" t="s">
        <v>2514</v>
      </c>
      <c r="AW177" s="283" t="s">
        <v>2435</v>
      </c>
      <c r="AX177" s="317">
        <v>69296000</v>
      </c>
      <c r="AY177" s="365">
        <f t="shared" ref="AY177:AY182" si="76">IF(Q177=0," ",AX177/Q177)</f>
        <v>0.99277936962750712</v>
      </c>
      <c r="AZ177" s="366">
        <v>1</v>
      </c>
      <c r="BA177" s="365">
        <f t="shared" si="72"/>
        <v>1</v>
      </c>
      <c r="BB177" s="283" t="s">
        <v>1590</v>
      </c>
      <c r="BC177" s="283" t="s">
        <v>257</v>
      </c>
      <c r="BD177" s="215"/>
      <c r="BE177" s="478" t="s">
        <v>1405</v>
      </c>
      <c r="BF177" s="215" t="s">
        <v>1505</v>
      </c>
      <c r="BG177" s="478" t="s">
        <v>1592</v>
      </c>
      <c r="BH177" s="217" t="s">
        <v>1393</v>
      </c>
      <c r="BI177" s="217" t="s">
        <v>1394</v>
      </c>
      <c r="BJ177" s="215" t="s">
        <v>1395</v>
      </c>
      <c r="BK177" s="217" t="s">
        <v>1545</v>
      </c>
      <c r="BL177" s="217" t="s">
        <v>1593</v>
      </c>
      <c r="BM177" s="227" t="s">
        <v>1398</v>
      </c>
    </row>
    <row r="178" spans="1:65" s="14" customFormat="1" ht="409.5">
      <c r="A178" s="215" t="s">
        <v>1594</v>
      </c>
      <c r="B178" s="167" t="s">
        <v>427</v>
      </c>
      <c r="C178" s="215"/>
      <c r="D178" s="478" t="s">
        <v>1595</v>
      </c>
      <c r="E178" s="215"/>
      <c r="F178" s="217" t="s">
        <v>1192</v>
      </c>
      <c r="G178" s="215" t="s">
        <v>1385</v>
      </c>
      <c r="H178" s="222">
        <v>44211</v>
      </c>
      <c r="I178" s="222">
        <v>44561</v>
      </c>
      <c r="J178" s="215" t="s">
        <v>1596</v>
      </c>
      <c r="K178" s="215" t="s">
        <v>1597</v>
      </c>
      <c r="L178" s="215" t="s">
        <v>124</v>
      </c>
      <c r="M178" s="308" t="s">
        <v>64</v>
      </c>
      <c r="N178" s="308"/>
      <c r="O178" s="308"/>
      <c r="P178" s="308">
        <v>1</v>
      </c>
      <c r="Q178" s="225">
        <v>11556900</v>
      </c>
      <c r="R178" s="308"/>
      <c r="S178" s="225"/>
      <c r="T178" s="308"/>
      <c r="U178" s="225"/>
      <c r="V178" s="308"/>
      <c r="W178" s="225"/>
      <c r="X178" s="308">
        <v>1</v>
      </c>
      <c r="Y178" s="486">
        <f t="shared" si="70"/>
        <v>11556900</v>
      </c>
      <c r="Z178" s="215"/>
      <c r="AA178" s="256" t="str">
        <f t="shared" si="62"/>
        <v xml:space="preserve"> </v>
      </c>
      <c r="AB178" s="215"/>
      <c r="AC178" s="256" t="str">
        <f t="shared" si="63"/>
        <v xml:space="preserve"> </v>
      </c>
      <c r="AD178" s="215"/>
      <c r="AE178" s="215"/>
      <c r="AF178" s="225"/>
      <c r="AG178" s="256">
        <f t="shared" si="64"/>
        <v>0</v>
      </c>
      <c r="AH178" s="215">
        <v>0</v>
      </c>
      <c r="AI178" s="256">
        <f t="shared" si="67"/>
        <v>0</v>
      </c>
      <c r="AJ178" s="215" t="s">
        <v>1577</v>
      </c>
      <c r="AK178" s="215"/>
      <c r="AL178" s="66">
        <v>0</v>
      </c>
      <c r="AM178" s="76">
        <f t="shared" si="65"/>
        <v>0</v>
      </c>
      <c r="AN178" s="66">
        <v>0</v>
      </c>
      <c r="AO178" s="76">
        <f t="shared" si="68"/>
        <v>0</v>
      </c>
      <c r="AP178" s="485" t="s">
        <v>2051</v>
      </c>
      <c r="AQ178" s="485" t="s">
        <v>2022</v>
      </c>
      <c r="AR178" s="281">
        <v>0</v>
      </c>
      <c r="AS178" s="282">
        <f t="shared" si="73"/>
        <v>0</v>
      </c>
      <c r="AT178" s="283">
        <v>0</v>
      </c>
      <c r="AU178" s="282">
        <f t="shared" si="74"/>
        <v>0</v>
      </c>
      <c r="AV178" s="283" t="s">
        <v>2515</v>
      </c>
      <c r="AW178" s="283" t="s">
        <v>2435</v>
      </c>
      <c r="AX178" s="317"/>
      <c r="AY178" s="365">
        <f t="shared" si="76"/>
        <v>0</v>
      </c>
      <c r="AZ178" s="366">
        <v>0</v>
      </c>
      <c r="BA178" s="365">
        <f t="shared" si="72"/>
        <v>0</v>
      </c>
      <c r="BB178" s="283" t="s">
        <v>2516</v>
      </c>
      <c r="BC178" s="283" t="s">
        <v>257</v>
      </c>
      <c r="BD178" s="215"/>
      <c r="BE178" s="478" t="s">
        <v>1405</v>
      </c>
      <c r="BF178" s="513" t="s">
        <v>1505</v>
      </c>
      <c r="BG178" s="478" t="s">
        <v>1598</v>
      </c>
      <c r="BH178" s="217" t="s">
        <v>1393</v>
      </c>
      <c r="BI178" s="217" t="s">
        <v>1394</v>
      </c>
      <c r="BJ178" s="215" t="s">
        <v>1395</v>
      </c>
      <c r="BK178" s="217" t="s">
        <v>1545</v>
      </c>
      <c r="BL178" s="217" t="s">
        <v>1599</v>
      </c>
      <c r="BM178" s="227" t="s">
        <v>1398</v>
      </c>
    </row>
    <row r="179" spans="1:65" s="14" customFormat="1" ht="409.5">
      <c r="A179" s="215" t="s">
        <v>1600</v>
      </c>
      <c r="B179" s="167" t="s">
        <v>427</v>
      </c>
      <c r="C179" s="215"/>
      <c r="D179" s="478" t="s">
        <v>1601</v>
      </c>
      <c r="E179" s="215"/>
      <c r="F179" s="217" t="s">
        <v>1192</v>
      </c>
      <c r="G179" s="215" t="s">
        <v>1385</v>
      </c>
      <c r="H179" s="222">
        <v>44197</v>
      </c>
      <c r="I179" s="222">
        <v>45657</v>
      </c>
      <c r="J179" s="215" t="s">
        <v>1602</v>
      </c>
      <c r="K179" s="215" t="s">
        <v>1603</v>
      </c>
      <c r="L179" s="215" t="s">
        <v>124</v>
      </c>
      <c r="M179" s="308" t="s">
        <v>64</v>
      </c>
      <c r="N179" s="308"/>
      <c r="O179" s="308"/>
      <c r="P179" s="308">
        <v>2</v>
      </c>
      <c r="Q179" s="225">
        <v>112423200</v>
      </c>
      <c r="R179" s="308">
        <v>2</v>
      </c>
      <c r="S179" s="225">
        <v>115800000</v>
      </c>
      <c r="T179" s="308">
        <v>2</v>
      </c>
      <c r="U179" s="225">
        <v>119280000</v>
      </c>
      <c r="V179" s="308">
        <v>2</v>
      </c>
      <c r="W179" s="225">
        <v>122856000</v>
      </c>
      <c r="X179" s="308">
        <v>2</v>
      </c>
      <c r="Y179" s="486">
        <f t="shared" si="70"/>
        <v>470359200</v>
      </c>
      <c r="Z179" s="215"/>
      <c r="AA179" s="256" t="str">
        <f t="shared" si="62"/>
        <v xml:space="preserve"> </v>
      </c>
      <c r="AB179" s="215"/>
      <c r="AC179" s="256" t="str">
        <f t="shared" si="63"/>
        <v xml:space="preserve"> </v>
      </c>
      <c r="AD179" s="215"/>
      <c r="AE179" s="215"/>
      <c r="AF179" s="225">
        <v>119128500</v>
      </c>
      <c r="AG179" s="256">
        <f t="shared" si="64"/>
        <v>1.0596433832162757</v>
      </c>
      <c r="AH179" s="215">
        <v>2</v>
      </c>
      <c r="AI179" s="256">
        <f>IF(P179=0," ",AH179/P179)</f>
        <v>1</v>
      </c>
      <c r="AJ179" s="215" t="s">
        <v>1604</v>
      </c>
      <c r="AK179" s="215" t="s">
        <v>1605</v>
      </c>
      <c r="AL179" s="66">
        <v>31077000</v>
      </c>
      <c r="AM179" s="76">
        <f t="shared" si="65"/>
        <v>0.27642870866511537</v>
      </c>
      <c r="AN179" s="192">
        <v>2</v>
      </c>
      <c r="AO179" s="200">
        <v>1</v>
      </c>
      <c r="AP179" s="499" t="s">
        <v>2052</v>
      </c>
      <c r="AQ179" s="485" t="s">
        <v>2053</v>
      </c>
      <c r="AR179" s="281" t="s">
        <v>2517</v>
      </c>
      <c r="AS179" s="282">
        <f t="shared" si="73"/>
        <v>0.66006927395768844</v>
      </c>
      <c r="AT179" s="283">
        <v>2</v>
      </c>
      <c r="AU179" s="282">
        <f t="shared" si="74"/>
        <v>1</v>
      </c>
      <c r="AV179" s="283" t="s">
        <v>2518</v>
      </c>
      <c r="AW179" s="283"/>
      <c r="AX179" s="317">
        <v>89168700</v>
      </c>
      <c r="AY179" s="365">
        <f t="shared" si="76"/>
        <v>0.7931521251841257</v>
      </c>
      <c r="AZ179" s="366">
        <v>2</v>
      </c>
      <c r="BA179" s="365">
        <f t="shared" si="72"/>
        <v>1</v>
      </c>
      <c r="BB179" s="283" t="s">
        <v>2519</v>
      </c>
      <c r="BC179" s="283" t="s">
        <v>257</v>
      </c>
      <c r="BD179" s="215"/>
      <c r="BE179" s="478" t="s">
        <v>1606</v>
      </c>
      <c r="BF179" s="215" t="s">
        <v>1607</v>
      </c>
      <c r="BG179" s="478" t="s">
        <v>1608</v>
      </c>
      <c r="BH179" s="217" t="s">
        <v>1393</v>
      </c>
      <c r="BI179" s="217" t="s">
        <v>1394</v>
      </c>
      <c r="BJ179" s="215" t="s">
        <v>1395</v>
      </c>
      <c r="BK179" s="217" t="s">
        <v>1545</v>
      </c>
      <c r="BL179" s="217" t="s">
        <v>1609</v>
      </c>
      <c r="BM179" s="227" t="s">
        <v>1398</v>
      </c>
    </row>
    <row r="180" spans="1:65" s="14" customFormat="1" ht="409.5">
      <c r="A180" s="215" t="s">
        <v>1610</v>
      </c>
      <c r="B180" s="167" t="s">
        <v>427</v>
      </c>
      <c r="C180" s="215"/>
      <c r="D180" s="516" t="s">
        <v>1611</v>
      </c>
      <c r="E180" s="215"/>
      <c r="F180" s="217" t="s">
        <v>1192</v>
      </c>
      <c r="G180" s="215" t="s">
        <v>1385</v>
      </c>
      <c r="H180" s="222">
        <v>44197</v>
      </c>
      <c r="I180" s="222">
        <v>45657</v>
      </c>
      <c r="J180" s="216" t="s">
        <v>1612</v>
      </c>
      <c r="K180" s="216" t="s">
        <v>1613</v>
      </c>
      <c r="L180" s="215" t="s">
        <v>124</v>
      </c>
      <c r="M180" s="517" t="s">
        <v>64</v>
      </c>
      <c r="N180" s="308"/>
      <c r="O180" s="517"/>
      <c r="P180" s="308">
        <v>1</v>
      </c>
      <c r="Q180" s="518">
        <v>14956800</v>
      </c>
      <c r="R180" s="308">
        <v>1</v>
      </c>
      <c r="S180" s="518">
        <v>15405500</v>
      </c>
      <c r="T180" s="308">
        <v>1</v>
      </c>
      <c r="U180" s="518">
        <v>15867700</v>
      </c>
      <c r="V180" s="308">
        <v>1</v>
      </c>
      <c r="W180" s="518">
        <v>16345380</v>
      </c>
      <c r="X180" s="308">
        <v>1</v>
      </c>
      <c r="Y180" s="518">
        <f t="shared" si="70"/>
        <v>62575380</v>
      </c>
      <c r="Z180" s="215"/>
      <c r="AA180" s="256" t="str">
        <f t="shared" si="62"/>
        <v xml:space="preserve"> </v>
      </c>
      <c r="AB180" s="215"/>
      <c r="AC180" s="256" t="str">
        <f t="shared" si="63"/>
        <v xml:space="preserve"> </v>
      </c>
      <c r="AD180" s="215"/>
      <c r="AE180" s="215"/>
      <c r="AF180" s="225"/>
      <c r="AG180" s="257">
        <f t="shared" si="64"/>
        <v>0</v>
      </c>
      <c r="AH180" s="215"/>
      <c r="AI180" s="256"/>
      <c r="AJ180" s="215" t="s">
        <v>1614</v>
      </c>
      <c r="AK180" s="215" t="s">
        <v>257</v>
      </c>
      <c r="AL180" s="66">
        <v>2038000</v>
      </c>
      <c r="AM180" s="76">
        <f t="shared" si="65"/>
        <v>0.13625909285408644</v>
      </c>
      <c r="AN180" s="66">
        <v>1</v>
      </c>
      <c r="AO180" s="76">
        <f t="shared" si="68"/>
        <v>1</v>
      </c>
      <c r="AP180" s="519" t="s">
        <v>2054</v>
      </c>
      <c r="AQ180" s="485" t="s">
        <v>1532</v>
      </c>
      <c r="AR180" s="281">
        <v>1612800</v>
      </c>
      <c r="AS180" s="282">
        <f t="shared" si="73"/>
        <v>0.10783055198973042</v>
      </c>
      <c r="AT180" s="283">
        <v>0.25</v>
      </c>
      <c r="AU180" s="282">
        <f t="shared" si="74"/>
        <v>0.25</v>
      </c>
      <c r="AV180" s="283" t="s">
        <v>2520</v>
      </c>
      <c r="AW180" s="283"/>
      <c r="AX180" s="317">
        <v>1612800</v>
      </c>
      <c r="AY180" s="365">
        <f t="shared" si="76"/>
        <v>0.10783055198973042</v>
      </c>
      <c r="AZ180" s="366">
        <v>1</v>
      </c>
      <c r="BA180" s="365">
        <f t="shared" si="72"/>
        <v>1</v>
      </c>
      <c r="BB180" s="283" t="s">
        <v>2521</v>
      </c>
      <c r="BC180" s="366" t="s">
        <v>257</v>
      </c>
      <c r="BD180" s="215"/>
      <c r="BE180" s="478" t="s">
        <v>1606</v>
      </c>
      <c r="BF180" s="215" t="s">
        <v>1607</v>
      </c>
      <c r="BG180" s="478" t="s">
        <v>1608</v>
      </c>
      <c r="BH180" s="217" t="s">
        <v>1393</v>
      </c>
      <c r="BI180" s="217" t="s">
        <v>1394</v>
      </c>
      <c r="BJ180" s="215" t="s">
        <v>1395</v>
      </c>
      <c r="BK180" s="217" t="s">
        <v>1545</v>
      </c>
      <c r="BL180" s="217" t="s">
        <v>1615</v>
      </c>
      <c r="BM180" s="227" t="s">
        <v>1398</v>
      </c>
    </row>
    <row r="181" spans="1:65" s="14" customFormat="1" ht="409.5">
      <c r="A181" s="215" t="s">
        <v>1616</v>
      </c>
      <c r="B181" s="215" t="s">
        <v>408</v>
      </c>
      <c r="C181" s="215"/>
      <c r="D181" s="215" t="s">
        <v>1617</v>
      </c>
      <c r="E181" s="215"/>
      <c r="F181" s="217" t="s">
        <v>1192</v>
      </c>
      <c r="G181" s="215" t="s">
        <v>1385</v>
      </c>
      <c r="H181" s="222">
        <v>44927</v>
      </c>
      <c r="I181" s="222">
        <v>45107</v>
      </c>
      <c r="J181" s="215" t="s">
        <v>1618</v>
      </c>
      <c r="K181" s="215" t="s">
        <v>1619</v>
      </c>
      <c r="L181" s="215" t="s">
        <v>124</v>
      </c>
      <c r="M181" s="308" t="s">
        <v>135</v>
      </c>
      <c r="N181" s="308"/>
      <c r="O181" s="308"/>
      <c r="P181" s="308"/>
      <c r="Q181" s="308"/>
      <c r="R181" s="308"/>
      <c r="S181" s="225"/>
      <c r="T181" s="308">
        <v>5</v>
      </c>
      <c r="U181" s="225">
        <v>6192600</v>
      </c>
      <c r="V181" s="308"/>
      <c r="W181" s="225"/>
      <c r="X181" s="308">
        <v>5</v>
      </c>
      <c r="Y181" s="486">
        <f t="shared" si="70"/>
        <v>6192600</v>
      </c>
      <c r="Z181" s="215"/>
      <c r="AA181" s="256" t="str">
        <f t="shared" si="62"/>
        <v xml:space="preserve"> </v>
      </c>
      <c r="AB181" s="215"/>
      <c r="AC181" s="256" t="str">
        <f t="shared" si="63"/>
        <v xml:space="preserve"> </v>
      </c>
      <c r="AD181" s="215"/>
      <c r="AE181" s="215"/>
      <c r="AF181" s="225"/>
      <c r="AG181" s="257" t="str">
        <f t="shared" si="64"/>
        <v xml:space="preserve"> </v>
      </c>
      <c r="AH181" s="215"/>
      <c r="AI181" s="256" t="str">
        <f t="shared" si="67"/>
        <v xml:space="preserve"> </v>
      </c>
      <c r="AJ181" s="215" t="s">
        <v>1620</v>
      </c>
      <c r="AK181" s="215"/>
      <c r="AL181" s="66"/>
      <c r="AM181" s="76" t="str">
        <f t="shared" si="65"/>
        <v xml:space="preserve"> </v>
      </c>
      <c r="AN181" s="101"/>
      <c r="AO181" s="100"/>
      <c r="AP181" s="520"/>
      <c r="AQ181" s="77"/>
      <c r="AR181" s="281"/>
      <c r="AS181" s="282" t="str">
        <f t="shared" si="73"/>
        <v xml:space="preserve"> </v>
      </c>
      <c r="AT181" s="283"/>
      <c r="AU181" s="282" t="str">
        <f t="shared" si="74"/>
        <v xml:space="preserve"> </v>
      </c>
      <c r="AV181" s="283" t="s">
        <v>2522</v>
      </c>
      <c r="AW181" s="283"/>
      <c r="AX181" s="317"/>
      <c r="AY181" s="365" t="str">
        <f t="shared" si="76"/>
        <v xml:space="preserve"> </v>
      </c>
      <c r="AZ181" s="366"/>
      <c r="BA181" s="365"/>
      <c r="BB181" s="366" t="s">
        <v>2523</v>
      </c>
      <c r="BC181" s="366"/>
      <c r="BD181" s="215"/>
      <c r="BE181" s="478" t="s">
        <v>1606</v>
      </c>
      <c r="BF181" s="215" t="s">
        <v>1607</v>
      </c>
      <c r="BG181" s="478" t="s">
        <v>1608</v>
      </c>
      <c r="BH181" s="217" t="s">
        <v>1393</v>
      </c>
      <c r="BI181" s="217" t="s">
        <v>1394</v>
      </c>
      <c r="BJ181" s="215" t="s">
        <v>1395</v>
      </c>
      <c r="BK181" s="217" t="s">
        <v>1545</v>
      </c>
      <c r="BL181" s="217" t="s">
        <v>1621</v>
      </c>
      <c r="BM181" s="227" t="s">
        <v>1398</v>
      </c>
    </row>
    <row r="182" spans="1:65" s="14" customFormat="1" ht="409.5">
      <c r="A182" s="215" t="s">
        <v>1622</v>
      </c>
      <c r="B182" s="215" t="s">
        <v>408</v>
      </c>
      <c r="C182" s="215"/>
      <c r="D182" s="215" t="s">
        <v>1623</v>
      </c>
      <c r="E182" s="215"/>
      <c r="F182" s="217" t="s">
        <v>1192</v>
      </c>
      <c r="G182" s="215" t="s">
        <v>1385</v>
      </c>
      <c r="H182" s="222">
        <v>44576</v>
      </c>
      <c r="I182" s="222">
        <v>44926</v>
      </c>
      <c r="J182" s="215" t="s">
        <v>1624</v>
      </c>
      <c r="K182" s="215" t="s">
        <v>1625</v>
      </c>
      <c r="L182" s="215" t="s">
        <v>124</v>
      </c>
      <c r="M182" s="308" t="s">
        <v>64</v>
      </c>
      <c r="N182" s="308"/>
      <c r="O182" s="308"/>
      <c r="P182" s="308"/>
      <c r="Q182" s="308"/>
      <c r="R182" s="308">
        <v>5</v>
      </c>
      <c r="S182" s="225">
        <v>0</v>
      </c>
      <c r="T182" s="308"/>
      <c r="U182" s="225"/>
      <c r="V182" s="308"/>
      <c r="W182" s="225"/>
      <c r="X182" s="308">
        <v>5</v>
      </c>
      <c r="Y182" s="486">
        <f t="shared" si="70"/>
        <v>0</v>
      </c>
      <c r="Z182" s="215"/>
      <c r="AA182" s="256" t="str">
        <f t="shared" si="62"/>
        <v xml:space="preserve"> </v>
      </c>
      <c r="AB182" s="215"/>
      <c r="AC182" s="256" t="str">
        <f t="shared" si="63"/>
        <v xml:space="preserve"> </v>
      </c>
      <c r="AD182" s="215"/>
      <c r="AE182" s="215"/>
      <c r="AF182" s="225"/>
      <c r="AG182" s="257" t="str">
        <f t="shared" si="64"/>
        <v xml:space="preserve"> </v>
      </c>
      <c r="AH182" s="215"/>
      <c r="AI182" s="256" t="str">
        <f t="shared" si="67"/>
        <v xml:space="preserve"> </v>
      </c>
      <c r="AJ182" s="215" t="s">
        <v>1626</v>
      </c>
      <c r="AK182" s="215"/>
      <c r="AL182" s="66"/>
      <c r="AM182" s="76" t="str">
        <f t="shared" si="65"/>
        <v xml:space="preserve"> </v>
      </c>
      <c r="AN182" s="66"/>
      <c r="AO182" s="76" t="str">
        <f t="shared" si="68"/>
        <v xml:space="preserve"> </v>
      </c>
      <c r="AP182" s="77"/>
      <c r="AQ182" s="77"/>
      <c r="AR182" s="281"/>
      <c r="AS182" s="282" t="str">
        <f t="shared" si="73"/>
        <v xml:space="preserve"> </v>
      </c>
      <c r="AT182" s="283"/>
      <c r="AU182" s="282" t="str">
        <f t="shared" si="74"/>
        <v xml:space="preserve"> </v>
      </c>
      <c r="AV182" s="283" t="s">
        <v>2524</v>
      </c>
      <c r="AW182" s="283"/>
      <c r="AX182" s="317"/>
      <c r="AY182" s="365" t="str">
        <f t="shared" si="76"/>
        <v xml:space="preserve"> </v>
      </c>
      <c r="AZ182" s="366"/>
      <c r="BA182" s="365"/>
      <c r="BB182" s="366" t="s">
        <v>2525</v>
      </c>
      <c r="BC182" s="366"/>
      <c r="BD182" s="215"/>
      <c r="BE182" s="478" t="s">
        <v>1606</v>
      </c>
      <c r="BF182" s="215" t="s">
        <v>1607</v>
      </c>
      <c r="BG182" s="478" t="s">
        <v>1608</v>
      </c>
      <c r="BH182" s="217" t="s">
        <v>1393</v>
      </c>
      <c r="BI182" s="217" t="s">
        <v>1394</v>
      </c>
      <c r="BJ182" s="215" t="s">
        <v>1395</v>
      </c>
      <c r="BK182" s="217" t="s">
        <v>1545</v>
      </c>
      <c r="BL182" s="217" t="s">
        <v>1627</v>
      </c>
      <c r="BM182" s="227" t="s">
        <v>1398</v>
      </c>
    </row>
    <row r="183" spans="1:65" s="14" customFormat="1" ht="409.5">
      <c r="A183" s="521" t="s">
        <v>1628</v>
      </c>
      <c r="B183" s="167" t="s">
        <v>427</v>
      </c>
      <c r="C183" s="521"/>
      <c r="D183" s="522" t="s">
        <v>1629</v>
      </c>
      <c r="E183" s="521"/>
      <c r="F183" s="217" t="s">
        <v>211</v>
      </c>
      <c r="G183" s="523" t="s">
        <v>1630</v>
      </c>
      <c r="H183" s="524">
        <v>44136</v>
      </c>
      <c r="I183" s="524">
        <v>45443</v>
      </c>
      <c r="J183" s="525" t="s">
        <v>1631</v>
      </c>
      <c r="K183" s="525" t="s">
        <v>1632</v>
      </c>
      <c r="L183" s="526"/>
      <c r="M183" s="523" t="s">
        <v>135</v>
      </c>
      <c r="N183" s="527">
        <v>1</v>
      </c>
      <c r="O183" s="528">
        <v>223585</v>
      </c>
      <c r="P183" s="527">
        <v>1</v>
      </c>
      <c r="Q183" s="315">
        <v>1381754.0813454362</v>
      </c>
      <c r="R183" s="527">
        <v>1</v>
      </c>
      <c r="S183" s="315">
        <v>1875103.2088929927</v>
      </c>
      <c r="T183" s="527">
        <v>1</v>
      </c>
      <c r="U183" s="315">
        <v>1945320.0382457678</v>
      </c>
      <c r="V183" s="527">
        <v>1</v>
      </c>
      <c r="W183" s="315">
        <v>1001839.9134159432</v>
      </c>
      <c r="X183" s="527">
        <v>1</v>
      </c>
      <c r="Y183" s="529">
        <v>6427602.2419001395</v>
      </c>
      <c r="Z183" s="530">
        <v>0</v>
      </c>
      <c r="AA183" s="531">
        <v>0</v>
      </c>
      <c r="AB183" s="532">
        <v>0</v>
      </c>
      <c r="AC183" s="531">
        <v>0</v>
      </c>
      <c r="AD183" s="533" t="s">
        <v>1633</v>
      </c>
      <c r="AE183" s="534" t="s">
        <v>1634</v>
      </c>
      <c r="AF183" s="530">
        <v>0</v>
      </c>
      <c r="AG183" s="531">
        <v>0</v>
      </c>
      <c r="AH183" s="532">
        <v>0</v>
      </c>
      <c r="AI183" s="531">
        <v>0</v>
      </c>
      <c r="AJ183" s="534" t="s">
        <v>1635</v>
      </c>
      <c r="AK183" s="521"/>
      <c r="AL183" s="535">
        <v>690877</v>
      </c>
      <c r="AM183" s="536">
        <v>0.49999997056443063</v>
      </c>
      <c r="AN183" s="537">
        <v>100</v>
      </c>
      <c r="AO183" s="538">
        <v>1</v>
      </c>
      <c r="AP183" s="539" t="s">
        <v>2055</v>
      </c>
      <c r="AQ183" s="540"/>
      <c r="AR183" s="317">
        <v>1036316</v>
      </c>
      <c r="AS183" s="365">
        <f t="shared" ref="AS183:AS186" si="77">+AR183/Q183</f>
        <v>0.75000031770553732</v>
      </c>
      <c r="AT183" s="365">
        <v>1</v>
      </c>
      <c r="AU183" s="282">
        <f t="shared" ref="AU183:AU186" si="78">+AT183/P183</f>
        <v>1</v>
      </c>
      <c r="AV183" s="283" t="s">
        <v>2526</v>
      </c>
      <c r="AW183" s="366" t="s">
        <v>2527</v>
      </c>
      <c r="AX183" s="317">
        <v>1381754.0813454399</v>
      </c>
      <c r="AY183" s="365">
        <f t="shared" ref="AY183:AY186" si="79">+AX183/Q183</f>
        <v>1.0000000000000027</v>
      </c>
      <c r="AZ183" s="282">
        <v>1</v>
      </c>
      <c r="BA183" s="282">
        <f t="shared" ref="BA183:BA186" si="80">+AZ183/P183</f>
        <v>1</v>
      </c>
      <c r="BB183" s="283" t="s">
        <v>2528</v>
      </c>
      <c r="BC183" s="366"/>
      <c r="BD183" s="366" t="s">
        <v>2546</v>
      </c>
      <c r="BE183" s="523" t="s">
        <v>1636</v>
      </c>
      <c r="BF183" s="541"/>
      <c r="BG183" s="526"/>
      <c r="BH183" s="217" t="s">
        <v>259</v>
      </c>
      <c r="BI183" s="217" t="s">
        <v>1637</v>
      </c>
      <c r="BJ183" s="525" t="s">
        <v>1638</v>
      </c>
      <c r="BK183" s="533" t="s">
        <v>1639</v>
      </c>
      <c r="BL183" s="217">
        <v>3358000</v>
      </c>
      <c r="BM183" t="s">
        <v>1640</v>
      </c>
    </row>
    <row r="184" spans="1:65" s="14" customFormat="1" ht="409.5">
      <c r="A184" s="521" t="s">
        <v>1641</v>
      </c>
      <c r="B184" s="167" t="s">
        <v>427</v>
      </c>
      <c r="C184" s="521"/>
      <c r="D184" s="522" t="s">
        <v>1642</v>
      </c>
      <c r="E184" s="521"/>
      <c r="F184" s="217" t="s">
        <v>211</v>
      </c>
      <c r="G184" s="523" t="s">
        <v>1630</v>
      </c>
      <c r="H184" s="524">
        <v>44138</v>
      </c>
      <c r="I184" s="524">
        <v>44196</v>
      </c>
      <c r="J184" s="525" t="s">
        <v>1643</v>
      </c>
      <c r="K184" s="525" t="s">
        <v>1644</v>
      </c>
      <c r="L184" s="526"/>
      <c r="M184" s="523" t="s">
        <v>64</v>
      </c>
      <c r="N184" s="526">
        <v>1</v>
      </c>
      <c r="O184" s="528">
        <v>223584.79417163919</v>
      </c>
      <c r="P184" s="526">
        <v>1</v>
      </c>
      <c r="Q184" s="315">
        <v>894339.17668655678</v>
      </c>
      <c r="R184" s="526">
        <v>0</v>
      </c>
      <c r="S184" s="315">
        <v>0</v>
      </c>
      <c r="T184" s="526">
        <v>0</v>
      </c>
      <c r="U184" s="315">
        <v>0</v>
      </c>
      <c r="V184" s="526">
        <v>0</v>
      </c>
      <c r="W184" s="315">
        <v>0</v>
      </c>
      <c r="X184" s="526">
        <v>2</v>
      </c>
      <c r="Y184" s="529">
        <v>1117923.970858196</v>
      </c>
      <c r="Z184" s="530">
        <v>0</v>
      </c>
      <c r="AA184" s="531">
        <v>0</v>
      </c>
      <c r="AB184" s="532">
        <v>0</v>
      </c>
      <c r="AC184" s="531">
        <v>0</v>
      </c>
      <c r="AD184" s="523"/>
      <c r="AE184" s="534" t="s">
        <v>1645</v>
      </c>
      <c r="AF184" s="530">
        <v>0</v>
      </c>
      <c r="AG184" s="531">
        <v>0</v>
      </c>
      <c r="AH184" s="532">
        <v>0</v>
      </c>
      <c r="AI184" s="531">
        <v>0</v>
      </c>
      <c r="AJ184" s="534" t="s">
        <v>1646</v>
      </c>
      <c r="AK184" s="521"/>
      <c r="AL184" s="542">
        <v>0</v>
      </c>
      <c r="AM184" s="362">
        <v>0</v>
      </c>
      <c r="AN184" s="543">
        <v>0</v>
      </c>
      <c r="AO184" s="76">
        <v>0</v>
      </c>
      <c r="AP184" s="544" t="s">
        <v>2056</v>
      </c>
      <c r="AQ184" s="544" t="s">
        <v>2057</v>
      </c>
      <c r="AR184" s="317">
        <v>0</v>
      </c>
      <c r="AS184" s="365">
        <f t="shared" si="77"/>
        <v>0</v>
      </c>
      <c r="AT184" s="366">
        <v>0</v>
      </c>
      <c r="AU184" s="282">
        <f t="shared" si="78"/>
        <v>0</v>
      </c>
      <c r="AV184" s="283" t="s">
        <v>2529</v>
      </c>
      <c r="AW184" s="283" t="s">
        <v>2530</v>
      </c>
      <c r="AX184" s="317">
        <v>0</v>
      </c>
      <c r="AY184" s="365">
        <f t="shared" si="79"/>
        <v>0</v>
      </c>
      <c r="AZ184" s="283">
        <v>0</v>
      </c>
      <c r="BA184" s="282">
        <f t="shared" si="80"/>
        <v>0</v>
      </c>
      <c r="BB184" s="283" t="s">
        <v>2531</v>
      </c>
      <c r="BC184" s="283" t="s">
        <v>2532</v>
      </c>
      <c r="BD184" s="366"/>
      <c r="BE184" s="523" t="s">
        <v>1636</v>
      </c>
      <c r="BF184" s="545" t="s">
        <v>1647</v>
      </c>
      <c r="BG184" s="523" t="s">
        <v>1648</v>
      </c>
      <c r="BH184" s="217" t="s">
        <v>259</v>
      </c>
      <c r="BI184" s="217" t="s">
        <v>1637</v>
      </c>
      <c r="BJ184" s="525" t="s">
        <v>1638</v>
      </c>
      <c r="BK184" s="533" t="s">
        <v>1639</v>
      </c>
      <c r="BL184" s="217">
        <v>3358000</v>
      </c>
      <c r="BM184" t="s">
        <v>1640</v>
      </c>
    </row>
    <row r="185" spans="1:65" s="14" customFormat="1" ht="409.5">
      <c r="A185" s="521" t="s">
        <v>1649</v>
      </c>
      <c r="B185" s="167" t="s">
        <v>427</v>
      </c>
      <c r="C185" s="521"/>
      <c r="D185" s="522" t="s">
        <v>1650</v>
      </c>
      <c r="E185" s="521"/>
      <c r="F185" s="217" t="s">
        <v>211</v>
      </c>
      <c r="G185" s="523" t="s">
        <v>1630</v>
      </c>
      <c r="H185" s="524">
        <v>44138</v>
      </c>
      <c r="I185" s="524">
        <v>44285</v>
      </c>
      <c r="J185" s="525" t="s">
        <v>1651</v>
      </c>
      <c r="K185" s="525" t="s">
        <v>1652</v>
      </c>
      <c r="L185" s="526"/>
      <c r="M185" s="523" t="s">
        <v>135</v>
      </c>
      <c r="N185" s="527">
        <v>0.2</v>
      </c>
      <c r="O185" s="528">
        <v>1096710.1286019764</v>
      </c>
      <c r="P185" s="527">
        <v>0.8</v>
      </c>
      <c r="Q185" s="546">
        <v>4770588.4587726016</v>
      </c>
      <c r="R185" s="526" t="s">
        <v>157</v>
      </c>
      <c r="S185" s="315" t="s">
        <v>157</v>
      </c>
      <c r="T185" s="526" t="s">
        <v>157</v>
      </c>
      <c r="U185" s="315" t="s">
        <v>157</v>
      </c>
      <c r="V185" s="526" t="s">
        <v>157</v>
      </c>
      <c r="W185" s="315" t="s">
        <v>157</v>
      </c>
      <c r="X185" s="527">
        <v>1</v>
      </c>
      <c r="Y185" s="529">
        <v>5867298.5873745782</v>
      </c>
      <c r="Z185" s="530">
        <v>0</v>
      </c>
      <c r="AA185" s="531">
        <v>0</v>
      </c>
      <c r="AB185" s="532">
        <v>0</v>
      </c>
      <c r="AC185" s="531">
        <v>0</v>
      </c>
      <c r="AD185" s="523"/>
      <c r="AE185" s="534" t="s">
        <v>1653</v>
      </c>
      <c r="AF185" s="547"/>
      <c r="AG185" s="255">
        <v>0</v>
      </c>
      <c r="AH185" s="548">
        <v>0</v>
      </c>
      <c r="AI185" s="256">
        <v>0</v>
      </c>
      <c r="AJ185" s="534" t="s">
        <v>1654</v>
      </c>
      <c r="AK185" s="521"/>
      <c r="AL185" s="542">
        <v>1466824</v>
      </c>
      <c r="AM185" s="362">
        <v>0.30747234071357959</v>
      </c>
      <c r="AN185" s="549">
        <v>0.25</v>
      </c>
      <c r="AO185" s="245">
        <v>0.3125</v>
      </c>
      <c r="AP185" s="544" t="s">
        <v>2058</v>
      </c>
      <c r="AQ185" s="550"/>
      <c r="AR185" s="281">
        <v>2200237</v>
      </c>
      <c r="AS185" s="365">
        <f t="shared" si="77"/>
        <v>0.46120872068811547</v>
      </c>
      <c r="AT185" s="551">
        <v>0.375</v>
      </c>
      <c r="AU185" s="282">
        <f t="shared" si="78"/>
        <v>0.46875</v>
      </c>
      <c r="AV185" s="283" t="s">
        <v>2533</v>
      </c>
      <c r="AW185" s="366" t="s">
        <v>2527</v>
      </c>
      <c r="AX185" s="317">
        <v>4400473.9405309297</v>
      </c>
      <c r="AY185" s="365">
        <f t="shared" si="79"/>
        <v>0.92241742891045841</v>
      </c>
      <c r="AZ185" s="282">
        <v>0.75</v>
      </c>
      <c r="BA185" s="282">
        <f t="shared" si="80"/>
        <v>0.9375</v>
      </c>
      <c r="BB185" s="283" t="s">
        <v>2534</v>
      </c>
      <c r="BC185" s="283" t="s">
        <v>2535</v>
      </c>
      <c r="BD185" s="283" t="s">
        <v>2547</v>
      </c>
      <c r="BE185" s="523"/>
      <c r="BF185" s="541"/>
      <c r="BG185" s="526"/>
      <c r="BH185" s="217" t="s">
        <v>259</v>
      </c>
      <c r="BI185" s="217" t="s">
        <v>1637</v>
      </c>
      <c r="BJ185" s="525" t="s">
        <v>1638</v>
      </c>
      <c r="BK185" s="533" t="s">
        <v>1639</v>
      </c>
      <c r="BL185" s="217">
        <v>3358000</v>
      </c>
      <c r="BM185" t="s">
        <v>1640</v>
      </c>
    </row>
    <row r="186" spans="1:65" s="31" customFormat="1" ht="409.5">
      <c r="A186" s="683" t="s">
        <v>1655</v>
      </c>
      <c r="B186" s="683" t="s">
        <v>427</v>
      </c>
      <c r="C186" s="689"/>
      <c r="D186" s="685" t="s">
        <v>1656</v>
      </c>
      <c r="E186" s="689"/>
      <c r="F186" s="687" t="s">
        <v>211</v>
      </c>
      <c r="G186" s="683" t="s">
        <v>212</v>
      </c>
      <c r="H186" s="691">
        <v>44197</v>
      </c>
      <c r="I186" s="691">
        <v>44926</v>
      </c>
      <c r="J186" s="685" t="s">
        <v>1657</v>
      </c>
      <c r="K186" s="685" t="s">
        <v>1658</v>
      </c>
      <c r="L186" s="683" t="s">
        <v>1659</v>
      </c>
      <c r="M186" s="552" t="s">
        <v>1660</v>
      </c>
      <c r="N186" s="553">
        <v>0</v>
      </c>
      <c r="O186" s="528"/>
      <c r="P186" s="693">
        <v>0.7</v>
      </c>
      <c r="Q186" s="315">
        <v>19768200.534991801</v>
      </c>
      <c r="R186" s="693">
        <v>0.3</v>
      </c>
      <c r="S186" s="315">
        <v>8726248.5218749531</v>
      </c>
      <c r="T186" s="553"/>
      <c r="U186" s="315"/>
      <c r="V186" s="553"/>
      <c r="W186" s="315"/>
      <c r="X186" s="693">
        <v>1</v>
      </c>
      <c r="Y186" s="554">
        <v>28494449.056866754</v>
      </c>
      <c r="Z186" s="555"/>
      <c r="AA186" s="255" t="s">
        <v>1661</v>
      </c>
      <c r="AB186" s="552"/>
      <c r="AC186" s="256" t="s">
        <v>1661</v>
      </c>
      <c r="AD186" s="552"/>
      <c r="AE186" s="553"/>
      <c r="AF186" s="254">
        <v>5000000</v>
      </c>
      <c r="AG186" s="255">
        <f>IF(Q186=0," ",AF186/Q186)</f>
        <v>0.25293146895942664</v>
      </c>
      <c r="AH186" s="556">
        <v>10</v>
      </c>
      <c r="AI186" s="557">
        <v>0.14000000000000001</v>
      </c>
      <c r="AJ186" s="558" t="s">
        <v>1662</v>
      </c>
      <c r="AK186" s="559" t="s">
        <v>647</v>
      </c>
      <c r="AL186" s="560">
        <v>5930460.1604975397</v>
      </c>
      <c r="AM186" s="362">
        <v>0.3</v>
      </c>
      <c r="AN186" s="561">
        <v>0.2</v>
      </c>
      <c r="AO186" s="76">
        <v>0.28499999999999998</v>
      </c>
      <c r="AP186" s="562" t="s">
        <v>2059</v>
      </c>
      <c r="AQ186" s="563"/>
      <c r="AR186" s="317">
        <v>15000000</v>
      </c>
      <c r="AS186" s="365">
        <f t="shared" si="77"/>
        <v>0.75879440687827993</v>
      </c>
      <c r="AT186" s="365">
        <v>0.55000000000000004</v>
      </c>
      <c r="AU186" s="282">
        <f t="shared" si="78"/>
        <v>0.78571428571428581</v>
      </c>
      <c r="AV186" s="283" t="s">
        <v>2536</v>
      </c>
      <c r="AW186" s="366" t="s">
        <v>2527</v>
      </c>
      <c r="AX186" s="317">
        <v>19768200.534991801</v>
      </c>
      <c r="AY186" s="365">
        <f t="shared" si="79"/>
        <v>1</v>
      </c>
      <c r="AZ186" s="282">
        <v>0.7</v>
      </c>
      <c r="BA186" s="282">
        <f t="shared" si="80"/>
        <v>1</v>
      </c>
      <c r="BB186" s="283" t="s">
        <v>2537</v>
      </c>
      <c r="BC186" s="366"/>
      <c r="BD186" s="283" t="s">
        <v>2548</v>
      </c>
      <c r="BE186" s="552"/>
      <c r="BF186" s="564"/>
      <c r="BG186" s="565"/>
      <c r="BH186" s="687" t="s">
        <v>259</v>
      </c>
      <c r="BI186" s="687" t="s">
        <v>1637</v>
      </c>
      <c r="BJ186" s="685" t="s">
        <v>1663</v>
      </c>
      <c r="BK186" s="683" t="s">
        <v>1664</v>
      </c>
      <c r="BL186" s="683" t="s">
        <v>1665</v>
      </c>
      <c r="BM186" s="683" t="s">
        <v>1666</v>
      </c>
    </row>
    <row r="187" spans="1:65" s="59" customFormat="1" ht="409.5">
      <c r="A187" s="684"/>
      <c r="B187" s="684"/>
      <c r="C187" s="690"/>
      <c r="D187" s="686"/>
      <c r="E187" s="690"/>
      <c r="F187" s="688"/>
      <c r="G187" s="684"/>
      <c r="H187" s="692"/>
      <c r="I187" s="692"/>
      <c r="J187" s="686"/>
      <c r="K187" s="686"/>
      <c r="L187" s="684"/>
      <c r="M187" s="552" t="s">
        <v>64</v>
      </c>
      <c r="N187" s="553"/>
      <c r="O187" s="528"/>
      <c r="P187" s="694"/>
      <c r="Q187" s="555"/>
      <c r="R187" s="694"/>
      <c r="S187" s="555">
        <v>3027665.43</v>
      </c>
      <c r="T187" s="553"/>
      <c r="U187" s="553"/>
      <c r="V187" s="553"/>
      <c r="W187" s="553"/>
      <c r="X187" s="694"/>
      <c r="Y187" s="554">
        <v>3027665.43</v>
      </c>
      <c r="Z187" s="555"/>
      <c r="AA187" s="255"/>
      <c r="AB187" s="552"/>
      <c r="AC187" s="256"/>
      <c r="AD187" s="552"/>
      <c r="AE187" s="553"/>
      <c r="AF187" s="555"/>
      <c r="AG187" s="255"/>
      <c r="AH187" s="552"/>
      <c r="AI187" s="256"/>
      <c r="AJ187" s="552"/>
      <c r="AK187" s="553"/>
      <c r="AL187" s="566">
        <v>85701</v>
      </c>
      <c r="AM187" s="567">
        <v>0.3</v>
      </c>
      <c r="AN187" s="568">
        <v>0.3</v>
      </c>
      <c r="AO187" s="569">
        <v>0.3</v>
      </c>
      <c r="AP187" s="562" t="s">
        <v>2060</v>
      </c>
      <c r="AQ187" s="563"/>
      <c r="AR187" s="281">
        <v>285671</v>
      </c>
      <c r="AS187" s="365">
        <v>1.0000017502682286</v>
      </c>
      <c r="AT187" s="366">
        <v>1</v>
      </c>
      <c r="AU187" s="365">
        <v>1</v>
      </c>
      <c r="AV187" s="283" t="s">
        <v>2538</v>
      </c>
      <c r="AW187" s="366" t="s">
        <v>639</v>
      </c>
      <c r="AX187" s="281">
        <v>285671</v>
      </c>
      <c r="AY187" s="365">
        <v>1.0000017502682286</v>
      </c>
      <c r="AZ187" s="283">
        <v>1</v>
      </c>
      <c r="BA187" s="282">
        <v>1</v>
      </c>
      <c r="BB187" s="283" t="s">
        <v>2539</v>
      </c>
      <c r="BC187" s="366"/>
      <c r="BD187" s="283" t="s">
        <v>2549</v>
      </c>
      <c r="BE187" s="552" t="s">
        <v>139</v>
      </c>
      <c r="BF187" s="552" t="s">
        <v>1667</v>
      </c>
      <c r="BG187" s="570" t="s">
        <v>1668</v>
      </c>
      <c r="BH187" s="688"/>
      <c r="BI187" s="688"/>
      <c r="BJ187" s="686"/>
      <c r="BK187" s="684"/>
      <c r="BL187" s="684"/>
      <c r="BM187" s="684"/>
    </row>
    <row r="188" spans="1:65" s="31" customFormat="1" ht="409.5">
      <c r="A188" s="553" t="s">
        <v>1669</v>
      </c>
      <c r="B188" s="552" t="s">
        <v>427</v>
      </c>
      <c r="C188" s="553"/>
      <c r="D188" s="571" t="s">
        <v>1670</v>
      </c>
      <c r="E188" s="553"/>
      <c r="F188" s="217" t="s">
        <v>211</v>
      </c>
      <c r="G188" s="552" t="s">
        <v>1671</v>
      </c>
      <c r="H188" s="572">
        <v>44136</v>
      </c>
      <c r="I188" s="572">
        <v>45291</v>
      </c>
      <c r="J188" s="571" t="s">
        <v>1672</v>
      </c>
      <c r="K188" s="573" t="s">
        <v>1673</v>
      </c>
      <c r="L188" s="565" t="s">
        <v>257</v>
      </c>
      <c r="M188" s="552" t="s">
        <v>64</v>
      </c>
      <c r="N188" s="565">
        <v>1</v>
      </c>
      <c r="O188" s="528">
        <v>467000</v>
      </c>
      <c r="P188" s="565">
        <v>1</v>
      </c>
      <c r="Q188" s="315">
        <v>285670.5</v>
      </c>
      <c r="R188" s="565"/>
      <c r="S188" s="315"/>
      <c r="T188" s="565">
        <v>1</v>
      </c>
      <c r="U188" s="315">
        <v>293991</v>
      </c>
      <c r="V188" s="553"/>
      <c r="W188" s="315"/>
      <c r="X188" s="565">
        <v>3</v>
      </c>
      <c r="Y188" s="554">
        <v>1046661.5</v>
      </c>
      <c r="Z188" s="574">
        <v>467000</v>
      </c>
      <c r="AA188" s="575">
        <v>1</v>
      </c>
      <c r="AB188" s="565">
        <v>1</v>
      </c>
      <c r="AC188" s="576">
        <v>1</v>
      </c>
      <c r="AD188" s="577" t="s">
        <v>1674</v>
      </c>
      <c r="AE188" s="553"/>
      <c r="AF188" s="553">
        <v>0</v>
      </c>
      <c r="AG188" s="575">
        <v>0</v>
      </c>
      <c r="AH188" s="565">
        <v>0.1</v>
      </c>
      <c r="AI188" s="576">
        <v>0.1</v>
      </c>
      <c r="AJ188" s="577" t="s">
        <v>1675</v>
      </c>
      <c r="AK188" s="553"/>
      <c r="AL188" s="560">
        <v>2220000</v>
      </c>
      <c r="AM188" s="362">
        <v>0.6</v>
      </c>
      <c r="AN188" s="578">
        <v>42</v>
      </c>
      <c r="AO188" s="76">
        <v>0.6</v>
      </c>
      <c r="AP188" s="562" t="s">
        <v>2061</v>
      </c>
      <c r="AQ188" s="562"/>
      <c r="AR188" s="281">
        <v>285671</v>
      </c>
      <c r="AS188" s="365">
        <f t="shared" ref="AS188:AS191" si="81">+AR188/Q188</f>
        <v>1.0000017502682286</v>
      </c>
      <c r="AT188" s="366">
        <v>1</v>
      </c>
      <c r="AU188" s="365">
        <f t="shared" ref="AU188:AU191" si="82">+AT188/P188</f>
        <v>1</v>
      </c>
      <c r="AV188" s="283" t="s">
        <v>2538</v>
      </c>
      <c r="AW188" s="366" t="s">
        <v>639</v>
      </c>
      <c r="AX188" s="281">
        <v>285671</v>
      </c>
      <c r="AY188" s="365">
        <f t="shared" ref="AY188:AY191" si="83">+AX188/Q188</f>
        <v>1.0000017502682286</v>
      </c>
      <c r="AZ188" s="283">
        <v>1</v>
      </c>
      <c r="BA188" s="282">
        <f t="shared" ref="BA188:BA191" si="84">+AZ188/P188</f>
        <v>1</v>
      </c>
      <c r="BB188" s="283" t="s">
        <v>2539</v>
      </c>
      <c r="BC188" s="366"/>
      <c r="BD188" s="283" t="s">
        <v>2549</v>
      </c>
      <c r="BE188" s="552" t="s">
        <v>139</v>
      </c>
      <c r="BF188" s="552" t="s">
        <v>1676</v>
      </c>
      <c r="BG188" s="570" t="s">
        <v>1677</v>
      </c>
      <c r="BH188" s="217" t="s">
        <v>259</v>
      </c>
      <c r="BI188" s="217" t="s">
        <v>1637</v>
      </c>
      <c r="BJ188" s="553" t="s">
        <v>1678</v>
      </c>
      <c r="BK188" s="577" t="s">
        <v>1679</v>
      </c>
      <c r="BL188" s="553"/>
      <c r="BM188" t="s">
        <v>1680</v>
      </c>
    </row>
    <row r="189" spans="1:65" s="31" customFormat="1" ht="409.5">
      <c r="A189" s="553" t="s">
        <v>1681</v>
      </c>
      <c r="B189" s="552" t="s">
        <v>427</v>
      </c>
      <c r="C189" s="553"/>
      <c r="D189" s="571" t="s">
        <v>1682</v>
      </c>
      <c r="E189" s="553"/>
      <c r="F189" s="217" t="s">
        <v>211</v>
      </c>
      <c r="G189" s="552" t="s">
        <v>1683</v>
      </c>
      <c r="H189" s="579">
        <v>44119</v>
      </c>
      <c r="I189" s="579">
        <v>44561</v>
      </c>
      <c r="J189" s="580" t="s">
        <v>1684</v>
      </c>
      <c r="K189" s="580" t="s">
        <v>1685</v>
      </c>
      <c r="L189" s="552" t="s">
        <v>1686</v>
      </c>
      <c r="M189" s="552" t="s">
        <v>64</v>
      </c>
      <c r="N189" s="565">
        <v>30</v>
      </c>
      <c r="O189" s="528">
        <v>2900000</v>
      </c>
      <c r="P189" s="565">
        <v>70</v>
      </c>
      <c r="Q189" s="315">
        <v>3700000</v>
      </c>
      <c r="R189" s="565"/>
      <c r="S189" s="315"/>
      <c r="T189" s="565"/>
      <c r="U189" s="315"/>
      <c r="V189" s="553"/>
      <c r="W189" s="315"/>
      <c r="X189" s="565">
        <v>100</v>
      </c>
      <c r="Y189" s="554">
        <v>6600000</v>
      </c>
      <c r="Z189" s="254">
        <v>2900000</v>
      </c>
      <c r="AA189" s="340">
        <v>1</v>
      </c>
      <c r="AB189" s="581">
        <v>30</v>
      </c>
      <c r="AC189" s="340">
        <v>1</v>
      </c>
      <c r="AD189" s="558" t="s">
        <v>1687</v>
      </c>
      <c r="AE189" s="558"/>
      <c r="AF189" s="582">
        <v>200000</v>
      </c>
      <c r="AG189" s="340">
        <v>5.4054054054054057E-2</v>
      </c>
      <c r="AH189" s="581">
        <v>10</v>
      </c>
      <c r="AI189" s="340">
        <v>0.14000000000000001</v>
      </c>
      <c r="AJ189" s="558" t="s">
        <v>1688</v>
      </c>
      <c r="AK189" s="559"/>
      <c r="AL189" s="560">
        <v>0</v>
      </c>
      <c r="AM189" s="362">
        <v>0</v>
      </c>
      <c r="AN189" s="583">
        <v>10</v>
      </c>
      <c r="AO189" s="584">
        <v>0.14000000000000001</v>
      </c>
      <c r="AP189" s="423" t="s">
        <v>2062</v>
      </c>
      <c r="AQ189" s="563"/>
      <c r="AR189" s="317">
        <f>1480000+AL189</f>
        <v>1480000</v>
      </c>
      <c r="AS189" s="365">
        <f t="shared" si="81"/>
        <v>0.4</v>
      </c>
      <c r="AT189" s="366">
        <v>70</v>
      </c>
      <c r="AU189" s="365">
        <f t="shared" si="82"/>
        <v>1</v>
      </c>
      <c r="AV189" s="283" t="s">
        <v>2540</v>
      </c>
      <c r="AW189" s="366" t="s">
        <v>257</v>
      </c>
      <c r="AX189" s="317">
        <v>3700000</v>
      </c>
      <c r="AY189" s="365">
        <f t="shared" si="83"/>
        <v>1</v>
      </c>
      <c r="AZ189" s="283">
        <v>70</v>
      </c>
      <c r="BA189" s="282">
        <f t="shared" si="84"/>
        <v>1</v>
      </c>
      <c r="BB189" s="283" t="s">
        <v>2541</v>
      </c>
      <c r="BC189" s="283"/>
      <c r="BD189" s="283" t="s">
        <v>2550</v>
      </c>
      <c r="BE189" s="552" t="s">
        <v>1689</v>
      </c>
      <c r="BF189" s="552" t="s">
        <v>1690</v>
      </c>
      <c r="BG189" s="570" t="s">
        <v>1691</v>
      </c>
      <c r="BH189" s="217" t="s">
        <v>259</v>
      </c>
      <c r="BI189" s="217" t="s">
        <v>1637</v>
      </c>
      <c r="BJ189" s="580" t="s">
        <v>1692</v>
      </c>
      <c r="BK189" s="577" t="s">
        <v>1693</v>
      </c>
      <c r="BL189" s="553" t="s">
        <v>1694</v>
      </c>
      <c r="BM189" t="s">
        <v>1695</v>
      </c>
    </row>
    <row r="190" spans="1:65" s="31" customFormat="1" ht="409.5">
      <c r="A190" s="553" t="s">
        <v>1696</v>
      </c>
      <c r="B190" s="577" t="s">
        <v>57</v>
      </c>
      <c r="C190" s="553"/>
      <c r="D190" s="585" t="s">
        <v>1697</v>
      </c>
      <c r="E190" s="553"/>
      <c r="F190" s="217" t="s">
        <v>211</v>
      </c>
      <c r="G190" s="552" t="s">
        <v>471</v>
      </c>
      <c r="H190" s="586">
        <v>44136</v>
      </c>
      <c r="I190" s="586">
        <v>45473</v>
      </c>
      <c r="J190" s="580" t="s">
        <v>1698</v>
      </c>
      <c r="K190" s="580" t="s">
        <v>1699</v>
      </c>
      <c r="L190" s="552" t="s">
        <v>1700</v>
      </c>
      <c r="M190" s="552" t="s">
        <v>64</v>
      </c>
      <c r="N190" s="565">
        <v>2</v>
      </c>
      <c r="O190" s="528">
        <v>0</v>
      </c>
      <c r="P190" s="565">
        <v>2</v>
      </c>
      <c r="Q190" s="315">
        <v>5420640</v>
      </c>
      <c r="R190" s="565">
        <v>2</v>
      </c>
      <c r="S190" s="315">
        <v>5583259</v>
      </c>
      <c r="T190" s="565">
        <v>2</v>
      </c>
      <c r="U190" s="315">
        <v>5750756</v>
      </c>
      <c r="V190" s="565">
        <v>2</v>
      </c>
      <c r="W190" s="315">
        <v>5923279</v>
      </c>
      <c r="X190" s="565">
        <v>10</v>
      </c>
      <c r="Y190" s="554">
        <v>22677934</v>
      </c>
      <c r="Z190" s="528">
        <v>0</v>
      </c>
      <c r="AA190" s="255">
        <v>0</v>
      </c>
      <c r="AB190" s="229">
        <v>1</v>
      </c>
      <c r="AC190" s="256">
        <v>0.5</v>
      </c>
      <c r="AD190" s="229" t="s">
        <v>1701</v>
      </c>
      <c r="AE190" s="587" t="s">
        <v>1702</v>
      </c>
      <c r="AF190" s="555">
        <v>0</v>
      </c>
      <c r="AG190" s="255">
        <v>0</v>
      </c>
      <c r="AH190" s="552">
        <v>0</v>
      </c>
      <c r="AI190" s="256">
        <v>0</v>
      </c>
      <c r="AJ190" s="577" t="s">
        <v>1703</v>
      </c>
      <c r="AK190" s="577"/>
      <c r="AL190" s="560">
        <v>0</v>
      </c>
      <c r="AM190" s="362">
        <v>0</v>
      </c>
      <c r="AN190" s="578">
        <v>0</v>
      </c>
      <c r="AO190" s="76">
        <v>0</v>
      </c>
      <c r="AP190" s="423" t="s">
        <v>2063</v>
      </c>
      <c r="AQ190" s="563"/>
      <c r="AR190" s="317">
        <v>0</v>
      </c>
      <c r="AS190" s="365">
        <f t="shared" si="81"/>
        <v>0</v>
      </c>
      <c r="AT190" s="366">
        <v>3</v>
      </c>
      <c r="AU190" s="282">
        <f t="shared" si="82"/>
        <v>1.5</v>
      </c>
      <c r="AV190" s="283" t="s">
        <v>2542</v>
      </c>
      <c r="AW190" s="366" t="s">
        <v>639</v>
      </c>
      <c r="AX190" s="317">
        <v>0</v>
      </c>
      <c r="AY190" s="365">
        <f t="shared" si="83"/>
        <v>0</v>
      </c>
      <c r="AZ190" s="283">
        <v>3</v>
      </c>
      <c r="BA190" s="282">
        <f t="shared" si="84"/>
        <v>1.5</v>
      </c>
      <c r="BB190" s="283" t="s">
        <v>2543</v>
      </c>
      <c r="BC190" s="283"/>
      <c r="BD190" s="283" t="s">
        <v>2551</v>
      </c>
      <c r="BE190" s="552" t="s">
        <v>1704</v>
      </c>
      <c r="BF190" s="552" t="s">
        <v>1705</v>
      </c>
      <c r="BG190" s="570" t="s">
        <v>1706</v>
      </c>
      <c r="BH190" s="217" t="s">
        <v>259</v>
      </c>
      <c r="BI190" s="217" t="s">
        <v>1637</v>
      </c>
      <c r="BJ190" s="217" t="s">
        <v>1707</v>
      </c>
      <c r="BK190" s="217" t="s">
        <v>1708</v>
      </c>
      <c r="BL190" s="217">
        <v>3358000</v>
      </c>
      <c r="BM190" t="s">
        <v>1709</v>
      </c>
    </row>
    <row r="191" spans="1:65" s="31" customFormat="1" ht="409.5">
      <c r="A191" s="553" t="s">
        <v>1710</v>
      </c>
      <c r="B191" s="577" t="s">
        <v>427</v>
      </c>
      <c r="C191" s="553"/>
      <c r="D191" s="585" t="s">
        <v>1711</v>
      </c>
      <c r="E191" s="553"/>
      <c r="F191" s="217" t="s">
        <v>211</v>
      </c>
      <c r="G191" s="552" t="s">
        <v>471</v>
      </c>
      <c r="H191" s="586">
        <v>44136</v>
      </c>
      <c r="I191" s="586">
        <v>45473</v>
      </c>
      <c r="J191" s="580" t="s">
        <v>1712</v>
      </c>
      <c r="K191" s="580" t="s">
        <v>1713</v>
      </c>
      <c r="L191" s="552" t="s">
        <v>1700</v>
      </c>
      <c r="M191" s="552" t="s">
        <v>64</v>
      </c>
      <c r="N191" s="565">
        <v>1</v>
      </c>
      <c r="O191" s="528">
        <v>0</v>
      </c>
      <c r="P191" s="565">
        <v>1</v>
      </c>
      <c r="Q191" s="315">
        <v>2710320</v>
      </c>
      <c r="R191" s="565">
        <v>1</v>
      </c>
      <c r="S191" s="315">
        <v>2791629</v>
      </c>
      <c r="T191" s="565">
        <v>1</v>
      </c>
      <c r="U191" s="315">
        <v>2875378</v>
      </c>
      <c r="V191" s="565">
        <v>1</v>
      </c>
      <c r="W191" s="315">
        <v>2961639</v>
      </c>
      <c r="X191" s="565">
        <v>5</v>
      </c>
      <c r="Y191" s="554">
        <v>11338966</v>
      </c>
      <c r="Z191" s="555">
        <v>0</v>
      </c>
      <c r="AA191" s="255">
        <v>0</v>
      </c>
      <c r="AB191" s="552">
        <v>1</v>
      </c>
      <c r="AC191" s="256">
        <v>1</v>
      </c>
      <c r="AD191" s="587" t="s">
        <v>1714</v>
      </c>
      <c r="AE191" s="587" t="s">
        <v>1715</v>
      </c>
      <c r="AF191" s="555">
        <v>0</v>
      </c>
      <c r="AG191" s="255">
        <v>0</v>
      </c>
      <c r="AH191" s="552">
        <v>0</v>
      </c>
      <c r="AI191" s="256">
        <v>0</v>
      </c>
      <c r="AJ191" s="587" t="s">
        <v>1716</v>
      </c>
      <c r="AK191" s="587"/>
      <c r="AL191" s="588">
        <v>0</v>
      </c>
      <c r="AM191" s="255">
        <v>0</v>
      </c>
      <c r="AN191" s="589">
        <v>0</v>
      </c>
      <c r="AO191" s="256">
        <v>0</v>
      </c>
      <c r="AP191" s="552"/>
      <c r="AQ191" s="553"/>
      <c r="AR191" s="317">
        <v>0</v>
      </c>
      <c r="AS191" s="365">
        <f t="shared" si="81"/>
        <v>0</v>
      </c>
      <c r="AT191" s="366">
        <v>0</v>
      </c>
      <c r="AU191" s="282">
        <f t="shared" si="82"/>
        <v>0</v>
      </c>
      <c r="AV191" s="283" t="s">
        <v>2544</v>
      </c>
      <c r="AW191" s="366" t="s">
        <v>639</v>
      </c>
      <c r="AX191" s="317">
        <v>0</v>
      </c>
      <c r="AY191" s="365">
        <f t="shared" si="83"/>
        <v>0</v>
      </c>
      <c r="AZ191" s="283">
        <v>1</v>
      </c>
      <c r="BA191" s="282">
        <f t="shared" si="84"/>
        <v>1</v>
      </c>
      <c r="BB191" s="283" t="s">
        <v>2545</v>
      </c>
      <c r="BC191" s="283"/>
      <c r="BD191" s="283" t="s">
        <v>2552</v>
      </c>
      <c r="BE191" s="552" t="s">
        <v>1704</v>
      </c>
      <c r="BF191" s="552" t="s">
        <v>1705</v>
      </c>
      <c r="BG191" s="570" t="s">
        <v>1706</v>
      </c>
      <c r="BH191" s="217" t="s">
        <v>259</v>
      </c>
      <c r="BI191" s="217" t="s">
        <v>1637</v>
      </c>
      <c r="BJ191" s="217" t="s">
        <v>1707</v>
      </c>
      <c r="BK191" s="217" t="s">
        <v>1708</v>
      </c>
      <c r="BL191" s="217">
        <v>3358000</v>
      </c>
      <c r="BM191" t="s">
        <v>1709</v>
      </c>
    </row>
    <row r="192" spans="1:65" s="28" customFormat="1" ht="409.5">
      <c r="A192" s="590" t="s">
        <v>1717</v>
      </c>
      <c r="B192" s="232" t="s">
        <v>57</v>
      </c>
      <c r="C192" s="232"/>
      <c r="D192" s="202" t="s">
        <v>1718</v>
      </c>
      <c r="E192" s="202"/>
      <c r="F192" s="591" t="s">
        <v>322</v>
      </c>
      <c r="G192" s="592" t="s">
        <v>1719</v>
      </c>
      <c r="H192" s="204">
        <v>44197</v>
      </c>
      <c r="I192" s="204">
        <v>45473</v>
      </c>
      <c r="J192" s="202" t="s">
        <v>1720</v>
      </c>
      <c r="K192" s="202" t="s">
        <v>1721</v>
      </c>
      <c r="L192" s="202" t="s">
        <v>1137</v>
      </c>
      <c r="M192" s="202" t="s">
        <v>64</v>
      </c>
      <c r="N192" s="202">
        <v>0</v>
      </c>
      <c r="O192" s="238">
        <v>0</v>
      </c>
      <c r="P192" s="202">
        <v>1</v>
      </c>
      <c r="Q192" s="238">
        <v>0</v>
      </c>
      <c r="R192" s="202">
        <v>1</v>
      </c>
      <c r="S192" s="238">
        <v>0</v>
      </c>
      <c r="T192" s="202">
        <v>1</v>
      </c>
      <c r="U192" s="238">
        <v>0</v>
      </c>
      <c r="V192" s="593">
        <v>1</v>
      </c>
      <c r="W192" s="594">
        <v>0</v>
      </c>
      <c r="X192" s="593">
        <v>1</v>
      </c>
      <c r="Y192" s="595">
        <v>0</v>
      </c>
      <c r="Z192" s="238"/>
      <c r="AA192" s="239" t="s">
        <v>1661</v>
      </c>
      <c r="AB192" s="202"/>
      <c r="AC192" s="240"/>
      <c r="AD192" s="202"/>
      <c r="AE192" s="231"/>
      <c r="AF192" s="238">
        <v>0</v>
      </c>
      <c r="AG192" s="239">
        <v>0</v>
      </c>
      <c r="AH192" s="202">
        <v>0</v>
      </c>
      <c r="AI192" s="240">
        <v>0</v>
      </c>
      <c r="AJ192" s="202" t="s">
        <v>1722</v>
      </c>
      <c r="AK192" s="232" t="s">
        <v>1723</v>
      </c>
      <c r="AL192" s="596">
        <v>0</v>
      </c>
      <c r="AM192" s="245">
        <v>0</v>
      </c>
      <c r="AN192" s="597">
        <v>2.3E-2</v>
      </c>
      <c r="AO192" s="598">
        <f>IFERROR(AN192/$P192,"")</f>
        <v>2.3E-2</v>
      </c>
      <c r="AP192" s="599" t="s">
        <v>2064</v>
      </c>
      <c r="AQ192" s="599" t="s">
        <v>2065</v>
      </c>
      <c r="AR192" s="317" t="s">
        <v>218</v>
      </c>
      <c r="AS192" s="365">
        <v>0</v>
      </c>
      <c r="AT192" s="282">
        <v>0.03</v>
      </c>
      <c r="AU192" s="282">
        <v>0.1</v>
      </c>
      <c r="AV192" s="283" t="s">
        <v>2553</v>
      </c>
      <c r="AW192" s="600" t="s">
        <v>2554</v>
      </c>
      <c r="AX192" s="317">
        <v>0</v>
      </c>
      <c r="AY192" s="365">
        <f t="shared" ref="AY192:AY202" si="85">IFERROR(+AX192/Q192,0)</f>
        <v>0</v>
      </c>
      <c r="AZ192" s="434">
        <v>4.6800000000000001E-2</v>
      </c>
      <c r="BA192" s="282">
        <f t="shared" ref="BA192:BA202" si="86">IFERROR(+AZ192/P192,0)</f>
        <v>4.6800000000000001E-2</v>
      </c>
      <c r="BB192" s="283" t="s">
        <v>2555</v>
      </c>
      <c r="BC192" s="283" t="s">
        <v>2556</v>
      </c>
      <c r="BD192" s="232"/>
      <c r="BE192" s="202" t="s">
        <v>1724</v>
      </c>
      <c r="BF192" s="202" t="s">
        <v>1725</v>
      </c>
      <c r="BG192" s="590">
        <v>7822</v>
      </c>
      <c r="BH192" s="202" t="s">
        <v>1726</v>
      </c>
      <c r="BI192" s="202" t="s">
        <v>1727</v>
      </c>
      <c r="BJ192" s="202" t="s">
        <v>1728</v>
      </c>
      <c r="BK192" s="601" t="s">
        <v>1729</v>
      </c>
      <c r="BL192" s="601" t="s">
        <v>1730</v>
      </c>
      <c r="BM192" s="602" t="s">
        <v>1731</v>
      </c>
    </row>
    <row r="193" spans="1:65" s="28" customFormat="1" ht="409.5">
      <c r="A193" s="310" t="s">
        <v>1732</v>
      </c>
      <c r="B193" s="250" t="s">
        <v>57</v>
      </c>
      <c r="C193" s="250"/>
      <c r="D193" s="215" t="s">
        <v>1733</v>
      </c>
      <c r="E193" s="215"/>
      <c r="F193" s="603" t="s">
        <v>211</v>
      </c>
      <c r="G193" s="604" t="s">
        <v>1734</v>
      </c>
      <c r="H193" s="222">
        <v>44211</v>
      </c>
      <c r="I193" s="222">
        <v>45473</v>
      </c>
      <c r="J193" s="319" t="s">
        <v>1735</v>
      </c>
      <c r="K193" s="319" t="s">
        <v>1736</v>
      </c>
      <c r="L193" s="215" t="s">
        <v>1137</v>
      </c>
      <c r="M193" s="215" t="s">
        <v>64</v>
      </c>
      <c r="N193" s="215">
        <v>0</v>
      </c>
      <c r="O193" s="254">
        <v>0</v>
      </c>
      <c r="P193" s="215">
        <v>1</v>
      </c>
      <c r="Q193" s="254" t="s">
        <v>1737</v>
      </c>
      <c r="R193" s="215">
        <v>1</v>
      </c>
      <c r="S193" s="254" t="s">
        <v>1737</v>
      </c>
      <c r="T193" s="215">
        <v>1</v>
      </c>
      <c r="U193" s="254" t="s">
        <v>1737</v>
      </c>
      <c r="V193" s="559">
        <v>1</v>
      </c>
      <c r="W193" s="311" t="s">
        <v>1737</v>
      </c>
      <c r="X193" s="559">
        <v>4</v>
      </c>
      <c r="Y193" s="237" t="s">
        <v>1738</v>
      </c>
      <c r="Z193" s="254"/>
      <c r="AA193" s="255" t="s">
        <v>1661</v>
      </c>
      <c r="AB193" s="215"/>
      <c r="AC193" s="256"/>
      <c r="AD193" s="215"/>
      <c r="AE193" s="249"/>
      <c r="AF193" s="254">
        <v>0</v>
      </c>
      <c r="AG193" s="255">
        <v>0</v>
      </c>
      <c r="AH193" s="215">
        <v>0</v>
      </c>
      <c r="AI193" s="256">
        <v>0</v>
      </c>
      <c r="AJ193" s="215" t="s">
        <v>1739</v>
      </c>
      <c r="AK193" s="249"/>
      <c r="AL193" s="605">
        <v>0</v>
      </c>
      <c r="AM193" s="245">
        <f t="shared" ref="AM193:AM202" si="87">IFERROR(+AL193/$Q193,"")</f>
        <v>0</v>
      </c>
      <c r="AN193" s="66">
        <v>0</v>
      </c>
      <c r="AO193" s="598">
        <f t="shared" ref="AO193:AO202" si="88">IFERROR(AN193/$P193,"")</f>
        <v>0</v>
      </c>
      <c r="AP193" s="606" t="s">
        <v>2066</v>
      </c>
      <c r="AQ193" s="606" t="s">
        <v>2067</v>
      </c>
      <c r="AR193" s="317" t="s">
        <v>218</v>
      </c>
      <c r="AS193" s="365">
        <v>0</v>
      </c>
      <c r="AT193" s="283">
        <v>0</v>
      </c>
      <c r="AU193" s="282">
        <v>0</v>
      </c>
      <c r="AV193" s="283" t="s">
        <v>2557</v>
      </c>
      <c r="AW193" s="600" t="s">
        <v>2558</v>
      </c>
      <c r="AX193" s="317">
        <v>0</v>
      </c>
      <c r="AY193" s="365">
        <f t="shared" si="85"/>
        <v>0</v>
      </c>
      <c r="AZ193" s="283">
        <v>0</v>
      </c>
      <c r="BA193" s="282">
        <f t="shared" si="86"/>
        <v>0</v>
      </c>
      <c r="BB193" s="282" t="s">
        <v>2559</v>
      </c>
      <c r="BC193" s="283" t="s">
        <v>2560</v>
      </c>
      <c r="BD193" s="249"/>
      <c r="BE193" s="215" t="s">
        <v>1740</v>
      </c>
      <c r="BF193" s="215" t="s">
        <v>1741</v>
      </c>
      <c r="BG193" s="310">
        <v>7750</v>
      </c>
      <c r="BH193" s="215" t="s">
        <v>1726</v>
      </c>
      <c r="BI193" s="215" t="s">
        <v>1742</v>
      </c>
      <c r="BJ193" s="215" t="s">
        <v>1743</v>
      </c>
      <c r="BK193" s="309" t="s">
        <v>1744</v>
      </c>
      <c r="BL193" s="309" t="s">
        <v>1745</v>
      </c>
      <c r="BM193" s="326" t="s">
        <v>1746</v>
      </c>
    </row>
    <row r="194" spans="1:65" s="28" customFormat="1" ht="409.5">
      <c r="A194" s="310" t="s">
        <v>1747</v>
      </c>
      <c r="B194" s="250" t="s">
        <v>57</v>
      </c>
      <c r="C194" s="250"/>
      <c r="D194" s="215" t="s">
        <v>1748</v>
      </c>
      <c r="E194" s="215"/>
      <c r="F194" s="603" t="s">
        <v>211</v>
      </c>
      <c r="G194" s="604" t="s">
        <v>1749</v>
      </c>
      <c r="H194" s="222">
        <v>44197</v>
      </c>
      <c r="I194" s="222">
        <v>2023</v>
      </c>
      <c r="J194" s="319" t="s">
        <v>1750</v>
      </c>
      <c r="K194" s="319" t="s">
        <v>1751</v>
      </c>
      <c r="L194" s="215" t="s">
        <v>124</v>
      </c>
      <c r="M194" s="215" t="s">
        <v>64</v>
      </c>
      <c r="N194" s="215">
        <v>0</v>
      </c>
      <c r="O194" s="254">
        <v>0</v>
      </c>
      <c r="P194" s="215">
        <v>1</v>
      </c>
      <c r="Q194" s="254" t="s">
        <v>1752</v>
      </c>
      <c r="R194" s="215">
        <v>1</v>
      </c>
      <c r="S194" s="254" t="s">
        <v>1752</v>
      </c>
      <c r="T194" s="215">
        <v>1</v>
      </c>
      <c r="U194" s="254" t="s">
        <v>1753</v>
      </c>
      <c r="V194" s="559">
        <v>1</v>
      </c>
      <c r="W194" s="311" t="s">
        <v>1752</v>
      </c>
      <c r="X194" s="559">
        <v>4</v>
      </c>
      <c r="Y194" s="237" t="s">
        <v>1754</v>
      </c>
      <c r="Z194" s="254"/>
      <c r="AA194" s="255" t="s">
        <v>1661</v>
      </c>
      <c r="AB194" s="215"/>
      <c r="AC194" s="256"/>
      <c r="AD194" s="215"/>
      <c r="AE194" s="249"/>
      <c r="AF194" s="254">
        <v>0</v>
      </c>
      <c r="AG194" s="255">
        <v>0</v>
      </c>
      <c r="AH194" s="215">
        <v>0</v>
      </c>
      <c r="AI194" s="256">
        <v>0</v>
      </c>
      <c r="AJ194" s="215" t="s">
        <v>1755</v>
      </c>
      <c r="AK194" s="249"/>
      <c r="AL194" s="605">
        <v>0</v>
      </c>
      <c r="AM194" s="245">
        <f t="shared" si="87"/>
        <v>0</v>
      </c>
      <c r="AN194" s="66">
        <v>0</v>
      </c>
      <c r="AO194" s="598">
        <f t="shared" si="88"/>
        <v>0</v>
      </c>
      <c r="AP194" s="606" t="s">
        <v>2068</v>
      </c>
      <c r="AQ194" s="606" t="s">
        <v>2069</v>
      </c>
      <c r="AR194" s="317" t="s">
        <v>218</v>
      </c>
      <c r="AS194" s="365">
        <v>0</v>
      </c>
      <c r="AT194" s="283">
        <v>0</v>
      </c>
      <c r="AU194" s="282">
        <v>0</v>
      </c>
      <c r="AV194" s="283" t="s">
        <v>2557</v>
      </c>
      <c r="AW194" s="600" t="s">
        <v>2561</v>
      </c>
      <c r="AX194" s="317">
        <v>0</v>
      </c>
      <c r="AY194" s="365">
        <f t="shared" si="85"/>
        <v>0</v>
      </c>
      <c r="AZ194" s="283">
        <v>0</v>
      </c>
      <c r="BA194" s="282">
        <f t="shared" si="86"/>
        <v>0</v>
      </c>
      <c r="BB194" s="282" t="s">
        <v>2562</v>
      </c>
      <c r="BC194" s="283" t="s">
        <v>2560</v>
      </c>
      <c r="BD194" s="249"/>
      <c r="BE194" s="215" t="s">
        <v>1740</v>
      </c>
      <c r="BF194" s="215" t="s">
        <v>1741</v>
      </c>
      <c r="BG194" s="310">
        <v>7750</v>
      </c>
      <c r="BH194" s="215" t="s">
        <v>1726</v>
      </c>
      <c r="BI194" s="215" t="s">
        <v>1727</v>
      </c>
      <c r="BJ194" s="215" t="s">
        <v>1743</v>
      </c>
      <c r="BK194" s="309" t="s">
        <v>1756</v>
      </c>
      <c r="BL194" s="309" t="s">
        <v>1745</v>
      </c>
      <c r="BM194" s="326" t="s">
        <v>1746</v>
      </c>
    </row>
    <row r="195" spans="1:65" s="28" customFormat="1" ht="409.5">
      <c r="A195" s="310" t="s">
        <v>1757</v>
      </c>
      <c r="B195" s="250" t="s">
        <v>57</v>
      </c>
      <c r="C195" s="250"/>
      <c r="D195" s="215" t="s">
        <v>1758</v>
      </c>
      <c r="E195" s="215"/>
      <c r="F195" s="603" t="s">
        <v>211</v>
      </c>
      <c r="G195" s="604" t="s">
        <v>1749</v>
      </c>
      <c r="H195" s="607">
        <v>44211</v>
      </c>
      <c r="I195" s="222">
        <v>44393</v>
      </c>
      <c r="J195" s="319" t="s">
        <v>1759</v>
      </c>
      <c r="K195" s="319" t="s">
        <v>1760</v>
      </c>
      <c r="L195" s="215" t="s">
        <v>1137</v>
      </c>
      <c r="M195" s="215" t="s">
        <v>64</v>
      </c>
      <c r="N195" s="215">
        <v>0</v>
      </c>
      <c r="O195" s="254">
        <v>0</v>
      </c>
      <c r="P195" s="215">
        <v>1</v>
      </c>
      <c r="Q195" s="254" t="s">
        <v>1761</v>
      </c>
      <c r="R195" s="215">
        <v>1</v>
      </c>
      <c r="S195" s="254">
        <v>0</v>
      </c>
      <c r="T195" s="215">
        <v>1</v>
      </c>
      <c r="U195" s="254">
        <v>0</v>
      </c>
      <c r="V195" s="559">
        <v>1</v>
      </c>
      <c r="W195" s="311">
        <v>0</v>
      </c>
      <c r="X195" s="559">
        <v>1</v>
      </c>
      <c r="Y195" s="254" t="s">
        <v>1761</v>
      </c>
      <c r="Z195" s="254"/>
      <c r="AA195" s="255" t="s">
        <v>1661</v>
      </c>
      <c r="AB195" s="215"/>
      <c r="AC195" s="256"/>
      <c r="AD195" s="215"/>
      <c r="AE195" s="249"/>
      <c r="AF195" s="254">
        <v>0</v>
      </c>
      <c r="AG195" s="255">
        <v>0</v>
      </c>
      <c r="AH195" s="215">
        <v>0</v>
      </c>
      <c r="AI195" s="256">
        <v>0</v>
      </c>
      <c r="AJ195" s="215" t="s">
        <v>1762</v>
      </c>
      <c r="AK195" s="249"/>
      <c r="AL195" s="605">
        <v>0</v>
      </c>
      <c r="AM195" s="245">
        <f t="shared" si="87"/>
        <v>0</v>
      </c>
      <c r="AN195" s="66">
        <v>0</v>
      </c>
      <c r="AO195" s="598">
        <f t="shared" si="88"/>
        <v>0</v>
      </c>
      <c r="AP195" s="606" t="s">
        <v>2070</v>
      </c>
      <c r="AQ195" s="606" t="s">
        <v>2071</v>
      </c>
      <c r="AR195" s="317" t="s">
        <v>218</v>
      </c>
      <c r="AS195" s="365">
        <v>0</v>
      </c>
      <c r="AT195" s="283">
        <v>0</v>
      </c>
      <c r="AU195" s="282">
        <v>0</v>
      </c>
      <c r="AV195" s="283" t="s">
        <v>2563</v>
      </c>
      <c r="AW195" s="600" t="s">
        <v>2564</v>
      </c>
      <c r="AX195" s="317">
        <v>12000000</v>
      </c>
      <c r="AY195" s="365">
        <f t="shared" si="85"/>
        <v>1</v>
      </c>
      <c r="AZ195" s="283">
        <v>1</v>
      </c>
      <c r="BA195" s="282">
        <f t="shared" si="86"/>
        <v>1</v>
      </c>
      <c r="BB195" s="283" t="s">
        <v>2565</v>
      </c>
      <c r="BC195" s="366" t="s">
        <v>257</v>
      </c>
      <c r="BD195" s="249"/>
      <c r="BE195" s="215" t="s">
        <v>1740</v>
      </c>
      <c r="BF195" s="215" t="s">
        <v>1741</v>
      </c>
      <c r="BG195" s="310">
        <v>7750</v>
      </c>
      <c r="BH195" s="215" t="s">
        <v>1726</v>
      </c>
      <c r="BI195" s="215" t="s">
        <v>1727</v>
      </c>
      <c r="BJ195" s="215" t="s">
        <v>1743</v>
      </c>
      <c r="BK195" s="309" t="s">
        <v>1756</v>
      </c>
      <c r="BL195" s="309" t="s">
        <v>1745</v>
      </c>
      <c r="BM195" s="326" t="s">
        <v>1746</v>
      </c>
    </row>
    <row r="196" spans="1:65" s="28" customFormat="1" ht="409.5">
      <c r="A196" s="310" t="s">
        <v>1763</v>
      </c>
      <c r="B196" s="250" t="s">
        <v>57</v>
      </c>
      <c r="C196" s="250"/>
      <c r="D196" s="215" t="s">
        <v>1764</v>
      </c>
      <c r="E196" s="215"/>
      <c r="F196" s="603" t="s">
        <v>322</v>
      </c>
      <c r="G196" s="604" t="s">
        <v>1719</v>
      </c>
      <c r="H196" s="607">
        <v>44228</v>
      </c>
      <c r="I196" s="607">
        <v>45290</v>
      </c>
      <c r="J196" s="215" t="s">
        <v>1765</v>
      </c>
      <c r="K196" s="215" t="s">
        <v>1766</v>
      </c>
      <c r="L196" s="215" t="s">
        <v>1767</v>
      </c>
      <c r="M196" s="215" t="s">
        <v>64</v>
      </c>
      <c r="N196" s="215">
        <v>0</v>
      </c>
      <c r="O196" s="254">
        <v>0</v>
      </c>
      <c r="P196" s="608">
        <v>0.3</v>
      </c>
      <c r="Q196" s="254">
        <v>44000000</v>
      </c>
      <c r="R196" s="608">
        <v>0.35</v>
      </c>
      <c r="S196" s="254">
        <v>48000000</v>
      </c>
      <c r="T196" s="608">
        <v>0.35</v>
      </c>
      <c r="U196" s="254">
        <v>52000000</v>
      </c>
      <c r="V196" s="559">
        <v>0</v>
      </c>
      <c r="W196" s="311">
        <v>0</v>
      </c>
      <c r="X196" s="559">
        <v>1</v>
      </c>
      <c r="Y196" s="237">
        <v>144000000</v>
      </c>
      <c r="Z196" s="254"/>
      <c r="AA196" s="255" t="s">
        <v>1661</v>
      </c>
      <c r="AB196" s="215"/>
      <c r="AC196" s="256"/>
      <c r="AD196" s="215"/>
      <c r="AE196" s="249"/>
      <c r="AF196" s="254">
        <v>0</v>
      </c>
      <c r="AG196" s="255">
        <v>0</v>
      </c>
      <c r="AH196" s="609">
        <v>7.4999999999999997E-2</v>
      </c>
      <c r="AI196" s="610" t="s">
        <v>1768</v>
      </c>
      <c r="AJ196" s="215" t="s">
        <v>1769</v>
      </c>
      <c r="AK196" s="249" t="s">
        <v>639</v>
      </c>
      <c r="AL196" s="611">
        <v>3916667</v>
      </c>
      <c r="AM196" s="113">
        <f>+AL196/Q196</f>
        <v>8.9015159090909096E-2</v>
      </c>
      <c r="AN196" s="612">
        <v>0.15</v>
      </c>
      <c r="AO196" s="598">
        <f t="shared" si="88"/>
        <v>0.5</v>
      </c>
      <c r="AP196" s="123" t="s">
        <v>2072</v>
      </c>
      <c r="AQ196" s="280" t="s">
        <v>2073</v>
      </c>
      <c r="AR196" s="317" t="s">
        <v>2566</v>
      </c>
      <c r="AS196" s="365">
        <v>1</v>
      </c>
      <c r="AT196" s="434">
        <v>0.22500000000000001</v>
      </c>
      <c r="AU196" s="282">
        <v>0.75</v>
      </c>
      <c r="AV196" s="283" t="s">
        <v>2567</v>
      </c>
      <c r="AW196" s="600" t="s">
        <v>2568</v>
      </c>
      <c r="AX196" s="317" t="s">
        <v>2569</v>
      </c>
      <c r="AY196" s="365">
        <f t="shared" si="85"/>
        <v>0</v>
      </c>
      <c r="AZ196" s="282">
        <v>0.3</v>
      </c>
      <c r="BA196" s="282">
        <f t="shared" si="86"/>
        <v>1</v>
      </c>
      <c r="BB196" s="283" t="s">
        <v>2570</v>
      </c>
      <c r="BC196" s="366" t="s">
        <v>257</v>
      </c>
      <c r="BD196" s="249"/>
      <c r="BE196" s="215" t="s">
        <v>1770</v>
      </c>
      <c r="BF196" s="215" t="s">
        <v>1771</v>
      </c>
      <c r="BG196" s="310">
        <v>7904</v>
      </c>
      <c r="BH196" s="215" t="s">
        <v>1726</v>
      </c>
      <c r="BI196" s="215" t="s">
        <v>1772</v>
      </c>
      <c r="BJ196" s="215" t="s">
        <v>1773</v>
      </c>
      <c r="BK196" s="309" t="s">
        <v>1774</v>
      </c>
      <c r="BL196" s="309" t="s">
        <v>1775</v>
      </c>
      <c r="BM196" s="326" t="s">
        <v>1776</v>
      </c>
    </row>
    <row r="197" spans="1:65" s="28" customFormat="1" ht="409.5">
      <c r="A197" s="310" t="s">
        <v>1777</v>
      </c>
      <c r="B197" s="250" t="s">
        <v>57</v>
      </c>
      <c r="C197" s="250"/>
      <c r="D197" s="215" t="s">
        <v>1778</v>
      </c>
      <c r="E197" s="215"/>
      <c r="F197" s="603" t="s">
        <v>322</v>
      </c>
      <c r="G197" s="604" t="s">
        <v>1719</v>
      </c>
      <c r="H197" s="607">
        <v>44256</v>
      </c>
      <c r="I197" s="607">
        <v>45473</v>
      </c>
      <c r="J197" s="215" t="s">
        <v>1779</v>
      </c>
      <c r="K197" s="215" t="s">
        <v>1780</v>
      </c>
      <c r="L197" s="215" t="s">
        <v>124</v>
      </c>
      <c r="M197" s="215" t="s">
        <v>64</v>
      </c>
      <c r="N197" s="215">
        <v>0</v>
      </c>
      <c r="O197" s="254">
        <v>0</v>
      </c>
      <c r="P197" s="215">
        <v>1</v>
      </c>
      <c r="Q197" s="254">
        <v>1589760000</v>
      </c>
      <c r="R197" s="215">
        <v>1</v>
      </c>
      <c r="S197" s="254">
        <v>1637453000</v>
      </c>
      <c r="T197" s="215">
        <v>1</v>
      </c>
      <c r="U197" s="254">
        <v>1686577000</v>
      </c>
      <c r="V197" s="559">
        <v>1</v>
      </c>
      <c r="W197" s="311">
        <v>1737174000</v>
      </c>
      <c r="X197" s="559">
        <v>1</v>
      </c>
      <c r="Y197" s="237">
        <v>6650964000</v>
      </c>
      <c r="Z197" s="254"/>
      <c r="AA197" s="255" t="s">
        <v>1661</v>
      </c>
      <c r="AB197" s="215"/>
      <c r="AC197" s="256"/>
      <c r="AD197" s="215"/>
      <c r="AE197" s="249"/>
      <c r="AF197" s="254">
        <v>0</v>
      </c>
      <c r="AG197" s="255">
        <v>0</v>
      </c>
      <c r="AH197" s="215">
        <v>252</v>
      </c>
      <c r="AI197" s="256">
        <v>1</v>
      </c>
      <c r="AJ197" s="215" t="s">
        <v>1781</v>
      </c>
      <c r="AK197" s="250" t="s">
        <v>1782</v>
      </c>
      <c r="AL197" s="613">
        <v>271236915.63981044</v>
      </c>
      <c r="AM197" s="245">
        <f t="shared" si="87"/>
        <v>0.17061500832818188</v>
      </c>
      <c r="AN197" s="614">
        <v>0.252</v>
      </c>
      <c r="AO197" s="598">
        <f t="shared" si="88"/>
        <v>0.252</v>
      </c>
      <c r="AP197" s="615" t="s">
        <v>2074</v>
      </c>
      <c r="AQ197" s="616" t="s">
        <v>2075</v>
      </c>
      <c r="AR197" s="317" t="s">
        <v>2571</v>
      </c>
      <c r="AS197" s="365">
        <v>0.27</v>
      </c>
      <c r="AT197" s="282">
        <v>0.78</v>
      </c>
      <c r="AU197" s="282">
        <v>0.78</v>
      </c>
      <c r="AV197" s="283" t="s">
        <v>2572</v>
      </c>
      <c r="AW197" s="600" t="s">
        <v>2573</v>
      </c>
      <c r="AX197" s="317">
        <v>1118481803</v>
      </c>
      <c r="AY197" s="365">
        <f t="shared" si="85"/>
        <v>0.70355387165358296</v>
      </c>
      <c r="AZ197" s="283">
        <v>1</v>
      </c>
      <c r="BA197" s="282">
        <f t="shared" si="86"/>
        <v>1</v>
      </c>
      <c r="BB197" s="283" t="s">
        <v>2574</v>
      </c>
      <c r="BC197" s="283" t="s">
        <v>2575</v>
      </c>
      <c r="BD197" s="249"/>
      <c r="BE197" s="215" t="s">
        <v>1783</v>
      </c>
      <c r="BF197" s="215" t="s">
        <v>1784</v>
      </c>
      <c r="BG197" s="310">
        <v>7829</v>
      </c>
      <c r="BH197" s="215" t="s">
        <v>1726</v>
      </c>
      <c r="BI197" s="215" t="s">
        <v>1727</v>
      </c>
      <c r="BJ197" s="215" t="s">
        <v>1785</v>
      </c>
      <c r="BK197" s="309" t="s">
        <v>1786</v>
      </c>
      <c r="BL197" s="309" t="s">
        <v>1787</v>
      </c>
      <c r="BM197" s="326" t="s">
        <v>1788</v>
      </c>
    </row>
    <row r="198" spans="1:65" s="28" customFormat="1" ht="409.5">
      <c r="A198" s="617" t="s">
        <v>1789</v>
      </c>
      <c r="B198" s="250" t="s">
        <v>57</v>
      </c>
      <c r="C198" s="250"/>
      <c r="D198" s="215" t="s">
        <v>1790</v>
      </c>
      <c r="E198" s="215"/>
      <c r="F198" s="603" t="s">
        <v>322</v>
      </c>
      <c r="G198" s="604" t="s">
        <v>1719</v>
      </c>
      <c r="H198" s="607">
        <v>44256</v>
      </c>
      <c r="I198" s="607">
        <v>45473</v>
      </c>
      <c r="J198" s="215" t="s">
        <v>1791</v>
      </c>
      <c r="K198" s="215" t="s">
        <v>1792</v>
      </c>
      <c r="L198" s="215" t="s">
        <v>1793</v>
      </c>
      <c r="M198" s="215" t="s">
        <v>64</v>
      </c>
      <c r="N198" s="215">
        <v>0</v>
      </c>
      <c r="O198" s="254">
        <v>0</v>
      </c>
      <c r="P198" s="215">
        <v>2</v>
      </c>
      <c r="Q198" s="618">
        <v>114816000</v>
      </c>
      <c r="R198" s="215">
        <v>2</v>
      </c>
      <c r="S198" s="618">
        <v>118260480</v>
      </c>
      <c r="T198" s="215">
        <v>2</v>
      </c>
      <c r="U198" s="254">
        <v>121808000</v>
      </c>
      <c r="V198" s="559">
        <v>2</v>
      </c>
      <c r="W198" s="311">
        <v>125462000</v>
      </c>
      <c r="X198" s="559">
        <v>2</v>
      </c>
      <c r="Y198" s="237">
        <v>480346480</v>
      </c>
      <c r="Z198" s="254"/>
      <c r="AA198" s="255" t="s">
        <v>1661</v>
      </c>
      <c r="AB198" s="215"/>
      <c r="AC198" s="256"/>
      <c r="AD198" s="215"/>
      <c r="AE198" s="249"/>
      <c r="AF198" s="255">
        <v>0</v>
      </c>
      <c r="AG198" s="255">
        <v>0</v>
      </c>
      <c r="AH198" s="215">
        <v>2</v>
      </c>
      <c r="AI198" s="256">
        <v>1</v>
      </c>
      <c r="AJ198" s="215" t="s">
        <v>1794</v>
      </c>
      <c r="AK198" s="250" t="s">
        <v>1795</v>
      </c>
      <c r="AL198" s="596">
        <v>38272000</v>
      </c>
      <c r="AM198" s="245">
        <f t="shared" si="87"/>
        <v>0.33333333333333331</v>
      </c>
      <c r="AN198" s="66">
        <v>2</v>
      </c>
      <c r="AO198" s="598">
        <f t="shared" si="88"/>
        <v>1</v>
      </c>
      <c r="AP198" s="599" t="s">
        <v>2076</v>
      </c>
      <c r="AQ198" s="599" t="s">
        <v>257</v>
      </c>
      <c r="AR198" s="281" t="s">
        <v>2576</v>
      </c>
      <c r="AS198" s="365">
        <v>0.59</v>
      </c>
      <c r="AT198" s="283">
        <v>2</v>
      </c>
      <c r="AU198" s="282">
        <v>1</v>
      </c>
      <c r="AV198" s="283" t="s">
        <v>2577</v>
      </c>
      <c r="AW198" s="366" t="s">
        <v>157</v>
      </c>
      <c r="AX198" s="317">
        <v>96605164</v>
      </c>
      <c r="AY198" s="365">
        <f t="shared" si="85"/>
        <v>0.84139113015607581</v>
      </c>
      <c r="AZ198" s="283">
        <v>2</v>
      </c>
      <c r="BA198" s="282">
        <f t="shared" si="86"/>
        <v>1</v>
      </c>
      <c r="BB198" s="283" t="s">
        <v>2578</v>
      </c>
      <c r="BC198" s="366" t="s">
        <v>257</v>
      </c>
      <c r="BD198" s="249"/>
      <c r="BE198" s="215" t="s">
        <v>1783</v>
      </c>
      <c r="BF198" s="215" t="s">
        <v>1784</v>
      </c>
      <c r="BG198" s="310">
        <v>7829</v>
      </c>
      <c r="BH198" s="215" t="s">
        <v>1726</v>
      </c>
      <c r="BI198" s="215" t="s">
        <v>1727</v>
      </c>
      <c r="BJ198" s="215" t="s">
        <v>1785</v>
      </c>
      <c r="BK198" s="309" t="s">
        <v>1786</v>
      </c>
      <c r="BL198" s="309" t="s">
        <v>1787</v>
      </c>
      <c r="BM198" s="326" t="s">
        <v>1788</v>
      </c>
    </row>
    <row r="199" spans="1:65" s="28" customFormat="1" ht="409.5">
      <c r="A199" s="310" t="s">
        <v>1796</v>
      </c>
      <c r="B199" s="250" t="s">
        <v>57</v>
      </c>
      <c r="C199" s="250"/>
      <c r="D199" s="215" t="s">
        <v>1797</v>
      </c>
      <c r="E199" s="215"/>
      <c r="F199" s="603" t="s">
        <v>211</v>
      </c>
      <c r="G199" s="604" t="s">
        <v>1719</v>
      </c>
      <c r="H199" s="607">
        <v>44136</v>
      </c>
      <c r="I199" s="607">
        <v>45473</v>
      </c>
      <c r="J199" s="558" t="s">
        <v>1798</v>
      </c>
      <c r="K199" s="558" t="s">
        <v>1799</v>
      </c>
      <c r="L199" s="215" t="s">
        <v>1800</v>
      </c>
      <c r="M199" s="215" t="s">
        <v>64</v>
      </c>
      <c r="N199" s="215">
        <v>1</v>
      </c>
      <c r="O199" s="254">
        <v>7629778</v>
      </c>
      <c r="P199" s="215">
        <v>1</v>
      </c>
      <c r="Q199" s="254">
        <v>171179625.5</v>
      </c>
      <c r="R199" s="215">
        <v>1</v>
      </c>
      <c r="S199" s="254">
        <v>47628126.18</v>
      </c>
      <c r="T199" s="215">
        <v>1</v>
      </c>
      <c r="U199" s="254">
        <v>48580688</v>
      </c>
      <c r="V199" s="559">
        <v>1</v>
      </c>
      <c r="W199" s="311">
        <v>20646792</v>
      </c>
      <c r="X199" s="559">
        <v>1</v>
      </c>
      <c r="Y199" s="237">
        <v>295665009.68000001</v>
      </c>
      <c r="Z199" s="254"/>
      <c r="AA199" s="255">
        <v>0</v>
      </c>
      <c r="AB199" s="215"/>
      <c r="AC199" s="256">
        <v>0</v>
      </c>
      <c r="AD199" s="215"/>
      <c r="AE199" s="619"/>
      <c r="AF199" s="254">
        <v>11673560.34</v>
      </c>
      <c r="AG199" s="255">
        <v>0.24</v>
      </c>
      <c r="AH199" s="215">
        <v>1</v>
      </c>
      <c r="AI199" s="256">
        <v>1</v>
      </c>
      <c r="AJ199" s="215" t="s">
        <v>1801</v>
      </c>
      <c r="AK199" s="249"/>
      <c r="AL199" s="611">
        <v>11673560</v>
      </c>
      <c r="AM199" s="245">
        <f t="shared" si="87"/>
        <v>6.8194798101132659E-2</v>
      </c>
      <c r="AN199" s="66">
        <v>1</v>
      </c>
      <c r="AO199" s="598">
        <f t="shared" si="88"/>
        <v>1</v>
      </c>
      <c r="AP199" s="280" t="s">
        <v>2077</v>
      </c>
      <c r="AQ199" s="280" t="s">
        <v>2078</v>
      </c>
      <c r="AR199" s="317" t="s">
        <v>2579</v>
      </c>
      <c r="AS199" s="365" t="s">
        <v>2580</v>
      </c>
      <c r="AT199" s="283">
        <v>1</v>
      </c>
      <c r="AU199" s="282">
        <v>1</v>
      </c>
      <c r="AV199" s="283" t="s">
        <v>2581</v>
      </c>
      <c r="AW199" s="366" t="s">
        <v>157</v>
      </c>
      <c r="AX199" s="317">
        <v>17045784</v>
      </c>
      <c r="AY199" s="365">
        <f t="shared" si="85"/>
        <v>9.9578346139097024E-2</v>
      </c>
      <c r="AZ199" s="283">
        <v>1</v>
      </c>
      <c r="BA199" s="282">
        <f t="shared" si="86"/>
        <v>1</v>
      </c>
      <c r="BB199" s="283" t="s">
        <v>2582</v>
      </c>
      <c r="BC199" s="366" t="s">
        <v>257</v>
      </c>
      <c r="BD199" s="249"/>
      <c r="BE199" s="215" t="s">
        <v>1740</v>
      </c>
      <c r="BF199" s="215" t="s">
        <v>1741</v>
      </c>
      <c r="BG199" s="310">
        <v>7750</v>
      </c>
      <c r="BH199" s="215" t="s">
        <v>1726</v>
      </c>
      <c r="BI199" s="215" t="s">
        <v>1742</v>
      </c>
      <c r="BJ199" s="215" t="s">
        <v>1743</v>
      </c>
      <c r="BK199" s="309" t="s">
        <v>1802</v>
      </c>
      <c r="BL199" s="309" t="s">
        <v>1745</v>
      </c>
      <c r="BM199" s="326" t="s">
        <v>1746</v>
      </c>
    </row>
    <row r="200" spans="1:65" s="28" customFormat="1" ht="300">
      <c r="A200" s="310" t="s">
        <v>1803</v>
      </c>
      <c r="B200" s="250" t="s">
        <v>57</v>
      </c>
      <c r="C200" s="250"/>
      <c r="D200" s="215" t="s">
        <v>1804</v>
      </c>
      <c r="E200" s="215"/>
      <c r="F200" s="603" t="s">
        <v>322</v>
      </c>
      <c r="G200" s="604" t="s">
        <v>1719</v>
      </c>
      <c r="H200" s="607">
        <v>44256</v>
      </c>
      <c r="I200" s="607">
        <v>45291</v>
      </c>
      <c r="J200" s="215" t="s">
        <v>1805</v>
      </c>
      <c r="K200" s="215" t="s">
        <v>1806</v>
      </c>
      <c r="L200" s="215" t="s">
        <v>1807</v>
      </c>
      <c r="M200" s="215" t="s">
        <v>64</v>
      </c>
      <c r="N200" s="215">
        <v>0</v>
      </c>
      <c r="O200" s="254">
        <v>0</v>
      </c>
      <c r="P200" s="215">
        <v>0</v>
      </c>
      <c r="Q200" s="254">
        <v>0</v>
      </c>
      <c r="R200" s="215" t="s">
        <v>1808</v>
      </c>
      <c r="S200" s="254">
        <v>0</v>
      </c>
      <c r="T200" s="215">
        <v>1</v>
      </c>
      <c r="U200" s="254">
        <v>140548000</v>
      </c>
      <c r="V200" s="559" t="s">
        <v>1808</v>
      </c>
      <c r="W200" s="311">
        <v>0</v>
      </c>
      <c r="X200" s="559">
        <v>1</v>
      </c>
      <c r="Y200" s="237">
        <v>140548000</v>
      </c>
      <c r="Z200" s="254"/>
      <c r="AA200" s="255" t="s">
        <v>1661</v>
      </c>
      <c r="AB200" s="215"/>
      <c r="AC200" s="256"/>
      <c r="AD200" s="215"/>
      <c r="AE200" s="619"/>
      <c r="AF200" s="254">
        <v>0</v>
      </c>
      <c r="AG200" s="255">
        <v>0</v>
      </c>
      <c r="AH200" s="215">
        <v>0</v>
      </c>
      <c r="AI200" s="256">
        <v>0</v>
      </c>
      <c r="AJ200" s="215" t="s">
        <v>1809</v>
      </c>
      <c r="AK200" s="250" t="s">
        <v>1810</v>
      </c>
      <c r="AL200" s="596">
        <v>0</v>
      </c>
      <c r="AM200" s="224">
        <v>0</v>
      </c>
      <c r="AN200" s="66">
        <v>0</v>
      </c>
      <c r="AO200" s="620">
        <v>0</v>
      </c>
      <c r="AP200" s="77" t="s">
        <v>2079</v>
      </c>
      <c r="AQ200" s="599" t="s">
        <v>257</v>
      </c>
      <c r="AR200" s="317" t="s">
        <v>218</v>
      </c>
      <c r="AS200" s="365">
        <v>0</v>
      </c>
      <c r="AT200" s="283">
        <v>0</v>
      </c>
      <c r="AU200" s="282" t="s">
        <v>1466</v>
      </c>
      <c r="AV200" s="283" t="s">
        <v>2583</v>
      </c>
      <c r="AW200" s="366" t="s">
        <v>157</v>
      </c>
      <c r="AX200" s="317">
        <v>0</v>
      </c>
      <c r="AY200" s="365">
        <f t="shared" si="85"/>
        <v>0</v>
      </c>
      <c r="AZ200" s="283">
        <v>0</v>
      </c>
      <c r="BA200" s="282">
        <f t="shared" si="86"/>
        <v>0</v>
      </c>
      <c r="BB200" s="283" t="s">
        <v>2583</v>
      </c>
      <c r="BC200" s="366" t="s">
        <v>257</v>
      </c>
      <c r="BD200" s="249"/>
      <c r="BE200" s="215" t="s">
        <v>1783</v>
      </c>
      <c r="BF200" s="215" t="s">
        <v>1811</v>
      </c>
      <c r="BG200" s="310">
        <v>7829</v>
      </c>
      <c r="BH200" s="215" t="s">
        <v>1726</v>
      </c>
      <c r="BI200" s="215" t="s">
        <v>1727</v>
      </c>
      <c r="BJ200" s="215" t="s">
        <v>1785</v>
      </c>
      <c r="BK200" s="309" t="s">
        <v>1812</v>
      </c>
      <c r="BL200" s="309" t="s">
        <v>1787</v>
      </c>
      <c r="BM200" s="326" t="s">
        <v>1813</v>
      </c>
    </row>
    <row r="201" spans="1:65" s="28" customFormat="1" ht="409.5">
      <c r="A201" s="310" t="s">
        <v>1814</v>
      </c>
      <c r="B201" s="250" t="s">
        <v>57</v>
      </c>
      <c r="C201" s="250"/>
      <c r="D201" s="215" t="s">
        <v>1815</v>
      </c>
      <c r="E201" s="215"/>
      <c r="F201" s="603" t="s">
        <v>211</v>
      </c>
      <c r="G201" s="604" t="s">
        <v>1749</v>
      </c>
      <c r="H201" s="607">
        <v>44211</v>
      </c>
      <c r="I201" s="607">
        <v>45442</v>
      </c>
      <c r="J201" s="319" t="s">
        <v>1816</v>
      </c>
      <c r="K201" s="319" t="s">
        <v>1817</v>
      </c>
      <c r="L201" s="215" t="s">
        <v>1818</v>
      </c>
      <c r="M201" s="215" t="s">
        <v>64</v>
      </c>
      <c r="N201" s="215">
        <v>0</v>
      </c>
      <c r="O201" s="254">
        <v>0</v>
      </c>
      <c r="P201" s="215">
        <v>1</v>
      </c>
      <c r="Q201" s="621" t="s">
        <v>1737</v>
      </c>
      <c r="R201" s="215">
        <v>1</v>
      </c>
      <c r="S201" s="621" t="s">
        <v>1737</v>
      </c>
      <c r="T201" s="215">
        <v>1</v>
      </c>
      <c r="U201" s="621" t="s">
        <v>1737</v>
      </c>
      <c r="V201" s="559">
        <v>1</v>
      </c>
      <c r="W201" s="622" t="s">
        <v>1737</v>
      </c>
      <c r="X201" s="559">
        <v>4</v>
      </c>
      <c r="Y201" s="623" t="s">
        <v>1738</v>
      </c>
      <c r="Z201" s="254"/>
      <c r="AA201" s="255" t="s">
        <v>1661</v>
      </c>
      <c r="AB201" s="215"/>
      <c r="AC201" s="256"/>
      <c r="AD201" s="215"/>
      <c r="AE201" s="619"/>
      <c r="AF201" s="254">
        <v>0</v>
      </c>
      <c r="AG201" s="255">
        <v>0</v>
      </c>
      <c r="AH201" s="215">
        <v>0</v>
      </c>
      <c r="AI201" s="256">
        <v>0</v>
      </c>
      <c r="AJ201" s="215" t="s">
        <v>1819</v>
      </c>
      <c r="AK201" s="249"/>
      <c r="AL201" s="611">
        <v>0</v>
      </c>
      <c r="AM201" s="245">
        <f t="shared" si="87"/>
        <v>0</v>
      </c>
      <c r="AN201" s="66">
        <v>0</v>
      </c>
      <c r="AO201" s="598">
        <f t="shared" si="88"/>
        <v>0</v>
      </c>
      <c r="AP201" s="624" t="s">
        <v>2080</v>
      </c>
      <c r="AQ201" s="624" t="s">
        <v>2081</v>
      </c>
      <c r="AR201" s="317" t="s">
        <v>218</v>
      </c>
      <c r="AS201" s="365">
        <v>0</v>
      </c>
      <c r="AT201" s="283">
        <v>0</v>
      </c>
      <c r="AU201" s="282">
        <v>0</v>
      </c>
      <c r="AV201" s="283" t="s">
        <v>2584</v>
      </c>
      <c r="AW201" s="600" t="s">
        <v>2585</v>
      </c>
      <c r="AX201" s="317">
        <v>0</v>
      </c>
      <c r="AY201" s="365">
        <f t="shared" si="85"/>
        <v>0</v>
      </c>
      <c r="AZ201" s="283">
        <v>0</v>
      </c>
      <c r="BA201" s="282">
        <f t="shared" si="86"/>
        <v>0</v>
      </c>
      <c r="BB201" s="282" t="s">
        <v>2586</v>
      </c>
      <c r="BC201" s="283" t="s">
        <v>2560</v>
      </c>
      <c r="BD201" s="249"/>
      <c r="BE201" s="215" t="s">
        <v>1740</v>
      </c>
      <c r="BF201" s="215" t="s">
        <v>1741</v>
      </c>
      <c r="BG201" s="310">
        <v>7750</v>
      </c>
      <c r="BH201" s="215" t="s">
        <v>1726</v>
      </c>
      <c r="BI201" s="215" t="s">
        <v>1742</v>
      </c>
      <c r="BJ201" s="215" t="s">
        <v>1743</v>
      </c>
      <c r="BK201" s="309" t="s">
        <v>1802</v>
      </c>
      <c r="BL201" s="309" t="s">
        <v>1745</v>
      </c>
      <c r="BM201" s="326" t="s">
        <v>1746</v>
      </c>
    </row>
    <row r="202" spans="1:65" s="28" customFormat="1" ht="409.5">
      <c r="A202" s="310" t="s">
        <v>1820</v>
      </c>
      <c r="B202" s="250" t="s">
        <v>57</v>
      </c>
      <c r="C202" s="250"/>
      <c r="D202" s="215" t="s">
        <v>1821</v>
      </c>
      <c r="E202" s="215"/>
      <c r="F202" s="603" t="s">
        <v>322</v>
      </c>
      <c r="G202" s="604" t="s">
        <v>1719</v>
      </c>
      <c r="H202" s="607">
        <v>44256</v>
      </c>
      <c r="I202" s="607">
        <v>45473</v>
      </c>
      <c r="J202" s="215" t="s">
        <v>1822</v>
      </c>
      <c r="K202" s="215" t="s">
        <v>1822</v>
      </c>
      <c r="L202" s="215" t="s">
        <v>124</v>
      </c>
      <c r="M202" s="215" t="s">
        <v>64</v>
      </c>
      <c r="N202" s="215">
        <v>0</v>
      </c>
      <c r="O202" s="254">
        <v>0</v>
      </c>
      <c r="P202" s="215">
        <v>1</v>
      </c>
      <c r="Q202" s="254">
        <v>1000000</v>
      </c>
      <c r="R202" s="215">
        <v>1</v>
      </c>
      <c r="S202" s="254">
        <v>1000000</v>
      </c>
      <c r="T202" s="215">
        <v>1</v>
      </c>
      <c r="U202" s="254">
        <v>1000000</v>
      </c>
      <c r="V202" s="559">
        <v>1</v>
      </c>
      <c r="W202" s="311">
        <v>1000000</v>
      </c>
      <c r="X202" s="559">
        <v>4</v>
      </c>
      <c r="Y202" s="237">
        <v>4000000</v>
      </c>
      <c r="Z202" s="254"/>
      <c r="AA202" s="255" t="s">
        <v>1661</v>
      </c>
      <c r="AB202" s="215"/>
      <c r="AC202" s="256"/>
      <c r="AD202" s="215"/>
      <c r="AE202" s="619"/>
      <c r="AF202" s="254">
        <v>0</v>
      </c>
      <c r="AG202" s="625">
        <v>0</v>
      </c>
      <c r="AH202" s="215">
        <v>0</v>
      </c>
      <c r="AI202" s="256">
        <v>0</v>
      </c>
      <c r="AJ202" s="215" t="s">
        <v>1823</v>
      </c>
      <c r="AK202" s="249" t="s">
        <v>639</v>
      </c>
      <c r="AL202" s="596">
        <v>0</v>
      </c>
      <c r="AM202" s="245">
        <f t="shared" si="87"/>
        <v>0</v>
      </c>
      <c r="AN202" s="66">
        <v>0</v>
      </c>
      <c r="AO202" s="598">
        <f t="shared" si="88"/>
        <v>0</v>
      </c>
      <c r="AP202" s="599" t="s">
        <v>1823</v>
      </c>
      <c r="AQ202" s="599" t="s">
        <v>257</v>
      </c>
      <c r="AR202" s="317" t="s">
        <v>218</v>
      </c>
      <c r="AS202" s="365">
        <v>0</v>
      </c>
      <c r="AT202" s="283">
        <v>0</v>
      </c>
      <c r="AU202" s="282">
        <v>0</v>
      </c>
      <c r="AV202" s="283" t="s">
        <v>2587</v>
      </c>
      <c r="AW202" s="366" t="s">
        <v>157</v>
      </c>
      <c r="AX202" s="317">
        <v>0</v>
      </c>
      <c r="AY202" s="365">
        <f t="shared" si="85"/>
        <v>0</v>
      </c>
      <c r="AZ202" s="283">
        <v>0</v>
      </c>
      <c r="BA202" s="282">
        <f t="shared" si="86"/>
        <v>0</v>
      </c>
      <c r="BB202" s="283" t="s">
        <v>2588</v>
      </c>
      <c r="BC202" s="283" t="s">
        <v>2589</v>
      </c>
      <c r="BD202" s="249"/>
      <c r="BE202" s="215" t="s">
        <v>1824</v>
      </c>
      <c r="BF202" s="215" t="s">
        <v>1825</v>
      </c>
      <c r="BG202" s="310">
        <v>7828</v>
      </c>
      <c r="BH202" s="215" t="s">
        <v>1726</v>
      </c>
      <c r="BI202" s="215" t="s">
        <v>1727</v>
      </c>
      <c r="BJ202" s="215" t="s">
        <v>1826</v>
      </c>
      <c r="BK202" s="309" t="s">
        <v>1827</v>
      </c>
      <c r="BL202" s="309" t="s">
        <v>1828</v>
      </c>
      <c r="BM202" s="326" t="s">
        <v>1829</v>
      </c>
    </row>
    <row r="203" spans="1:65">
      <c r="A203" s="626"/>
      <c r="B203" s="626"/>
      <c r="C203" s="626"/>
      <c r="D203" s="626"/>
      <c r="E203" s="626"/>
      <c r="F203" s="626"/>
      <c r="G203" s="626"/>
      <c r="H203" s="626"/>
      <c r="I203" s="626"/>
      <c r="J203" s="626"/>
      <c r="K203" s="626"/>
      <c r="L203" s="626"/>
      <c r="M203" s="626"/>
      <c r="N203" s="626"/>
      <c r="O203" s="627"/>
      <c r="P203" s="626"/>
      <c r="Q203" s="627"/>
      <c r="R203" s="626"/>
      <c r="S203" s="627"/>
      <c r="T203" s="626"/>
      <c r="U203" s="627"/>
      <c r="V203" s="628"/>
      <c r="W203" s="629"/>
      <c r="X203" s="628"/>
      <c r="Y203" s="627"/>
      <c r="Z203" s="626"/>
      <c r="AA203" s="626"/>
      <c r="AB203" s="626"/>
      <c r="AC203" s="626"/>
      <c r="AD203" s="626"/>
      <c r="AE203" s="626"/>
      <c r="AF203" s="629"/>
      <c r="AG203" s="626"/>
      <c r="AH203" s="626"/>
      <c r="AI203" s="626"/>
      <c r="AJ203" s="626"/>
      <c r="AK203" s="626"/>
      <c r="AL203" s="626"/>
      <c r="AM203" s="626"/>
      <c r="AN203" s="626"/>
      <c r="AO203" s="626"/>
      <c r="AP203" s="626"/>
      <c r="AQ203" s="626"/>
      <c r="AR203" s="626"/>
      <c r="AS203" s="626"/>
      <c r="AT203" s="626"/>
      <c r="AU203" s="626"/>
      <c r="AV203" s="626"/>
      <c r="AW203" s="626"/>
      <c r="AX203" s="626"/>
      <c r="AY203" s="626"/>
      <c r="AZ203" s="626"/>
      <c r="BA203" s="626"/>
      <c r="BB203" s="626"/>
      <c r="BC203" s="626"/>
      <c r="BD203" s="626"/>
      <c r="BE203" s="626"/>
      <c r="BF203" s="626"/>
      <c r="BG203" s="626"/>
      <c r="BH203" s="626"/>
      <c r="BI203" s="626"/>
      <c r="BJ203" s="626"/>
      <c r="BK203" s="626"/>
      <c r="BL203" s="626"/>
      <c r="BM203" s="626"/>
    </row>
  </sheetData>
  <mergeCells count="99">
    <mergeCell ref="BH186:BH187"/>
    <mergeCell ref="X186:X187"/>
    <mergeCell ref="R186:R187"/>
    <mergeCell ref="P186:P187"/>
    <mergeCell ref="L186:L187"/>
    <mergeCell ref="A186:A187"/>
    <mergeCell ref="BM186:BM187"/>
    <mergeCell ref="BL186:BL187"/>
    <mergeCell ref="BK186:BK187"/>
    <mergeCell ref="BJ186:BJ187"/>
    <mergeCell ref="BI186:BI187"/>
    <mergeCell ref="F186:F187"/>
    <mergeCell ref="E186:E187"/>
    <mergeCell ref="D186:D187"/>
    <mergeCell ref="C186:C187"/>
    <mergeCell ref="B186:B187"/>
    <mergeCell ref="K186:K187"/>
    <mergeCell ref="J186:J187"/>
    <mergeCell ref="I186:I187"/>
    <mergeCell ref="H186:H187"/>
    <mergeCell ref="G186:G187"/>
    <mergeCell ref="BK9:BK10"/>
    <mergeCell ref="BL9:BL10"/>
    <mergeCell ref="BC9:BC10"/>
    <mergeCell ref="BD9:BD10"/>
    <mergeCell ref="BE9:BE10"/>
    <mergeCell ref="BF9:BF10"/>
    <mergeCell ref="BG9:BG10"/>
    <mergeCell ref="BM9:BM10"/>
    <mergeCell ref="BB9:BB10"/>
    <mergeCell ref="AQ9:AQ10"/>
    <mergeCell ref="AR9:AR10"/>
    <mergeCell ref="AS9:AS10"/>
    <mergeCell ref="AT9:AT10"/>
    <mergeCell ref="AU9:AU10"/>
    <mergeCell ref="AV9:AV10"/>
    <mergeCell ref="AW9:AW10"/>
    <mergeCell ref="AX9:AX10"/>
    <mergeCell ref="AY9:AY10"/>
    <mergeCell ref="AZ9:AZ10"/>
    <mergeCell ref="BA9:BA10"/>
    <mergeCell ref="BH9:BH10"/>
    <mergeCell ref="BI9:BI10"/>
    <mergeCell ref="BJ9:BJ10"/>
    <mergeCell ref="AP9:AP10"/>
    <mergeCell ref="AE9:AE10"/>
    <mergeCell ref="AF9:AF10"/>
    <mergeCell ref="AG9:AG10"/>
    <mergeCell ref="AH9:AH10"/>
    <mergeCell ref="AI9:AI10"/>
    <mergeCell ref="AJ9:AJ10"/>
    <mergeCell ref="AK9:AK10"/>
    <mergeCell ref="AL9:AL10"/>
    <mergeCell ref="AM9:AM10"/>
    <mergeCell ref="AN9:AN10"/>
    <mergeCell ref="AO9:AO10"/>
    <mergeCell ref="AD9:AD10"/>
    <mergeCell ref="M9:M10"/>
    <mergeCell ref="N9:O9"/>
    <mergeCell ref="P9:Q9"/>
    <mergeCell ref="R9:S9"/>
    <mergeCell ref="T9:U9"/>
    <mergeCell ref="V9:W9"/>
    <mergeCell ref="X9:Y9"/>
    <mergeCell ref="Z9:Z10"/>
    <mergeCell ref="AA9:AA10"/>
    <mergeCell ref="AB9:AB10"/>
    <mergeCell ref="AC9:AC10"/>
    <mergeCell ref="L9:L10"/>
    <mergeCell ref="A9:A10"/>
    <mergeCell ref="B9:B10"/>
    <mergeCell ref="C9:C10"/>
    <mergeCell ref="D9:D10"/>
    <mergeCell ref="E9:E10"/>
    <mergeCell ref="F9:F10"/>
    <mergeCell ref="G9:G10"/>
    <mergeCell ref="H9:H10"/>
    <mergeCell ref="I9:I10"/>
    <mergeCell ref="J9:J10"/>
    <mergeCell ref="K9:K10"/>
    <mergeCell ref="BH8:BM8"/>
    <mergeCell ref="A8:C8"/>
    <mergeCell ref="D8:G8"/>
    <mergeCell ref="H8:I8"/>
    <mergeCell ref="J8:L8"/>
    <mergeCell ref="M8:Y8"/>
    <mergeCell ref="Z8:AE8"/>
    <mergeCell ref="AF8:AK8"/>
    <mergeCell ref="AL8:AQ8"/>
    <mergeCell ref="AR8:AW8"/>
    <mergeCell ref="AX8:BD8"/>
    <mergeCell ref="BE8:BG8"/>
    <mergeCell ref="A1:A6"/>
    <mergeCell ref="B1:L1"/>
    <mergeCell ref="C2:L2"/>
    <mergeCell ref="C3:L3"/>
    <mergeCell ref="C4:L4"/>
    <mergeCell ref="C5:L5"/>
    <mergeCell ref="C6:L6"/>
  </mergeCells>
  <conditionalFormatting sqref="AI128:AI129">
    <cfRule type="notContainsBlanks" dxfId="0" priority="1">
      <formula>LEN(TRIM(AI128))&gt;0</formula>
    </cfRule>
  </conditionalFormatting>
  <dataValidations count="60">
    <dataValidation allowBlank="1" showInputMessage="1" showErrorMessage="1" prompt="Registre el total de las metas." sqref="X10:X24"/>
    <dataValidation allowBlank="1" showInputMessage="1" showErrorMessage="1" prompt="Escriba las acciones afirmativaa concertadas entre la ciudadanía y cada entidad. Este campo es diligenciado por la SAE." sqref="D9:D24"/>
    <dataValidation allowBlank="1" showInputMessage="1" showErrorMessage="1" prompt="Este campo será diligenciado por la SAE en articulación con cada sector. _x000a__x000a_La ponderación de cada acción estará definida de acuerdo con su nivel de importancia en el cumplimiento de los propósitos de la política." sqref="E9:E24"/>
    <dataValidation allowBlank="1" showInputMessage="1" showErrorMessage="1" prompt="Este campo será diligenciado por la SDP." sqref="A9:A24"/>
    <dataValidation allowBlank="1" showInputMessage="1" showErrorMessage="1" prompt="Escoja de la lista desplegable el nombre el subcomponente de acuerdo con el componente registrado en el campo anterior; esto para las políticas que aplique subcomponente. Este campo es diligenciado por la SAE." sqref="C9:C24"/>
    <dataValidation allowBlank="1" showInputMessage="1" showErrorMessage="1" prompt="Escoja de la lista desplegable el nombre del componente en el cual se estructura la política y dentro del cual se enmarca la acción afirmativa a registrar en la siguiente sección. Este campo es diligenciado por la SAE." sqref="B163:B165 B103:B111 B171:B174 B30 B51:B63 B99 B155:B156 B159 B161 B9:B24 B140:B143"/>
    <dataValidation allowBlank="1" showInputMessage="1" showErrorMessage="1" prompt="Escoja de la lista desplegable el grupo étnico con el cual se concertaron las acciones que registrará en la presente matriz. " sqref="B2"/>
    <dataValidation allowBlank="1" showInputMessage="1" showErrorMessage="1" prompt="Identifique la fuente de financiación: Inversión o Funcionamiento._x000a_" sqref="M9:M24"/>
    <dataValidation type="list" allowBlank="1" showInputMessage="1" showErrorMessage="1" sqref="C2:M2">
      <formula1>Politica</formula1>
    </dataValidation>
    <dataValidation allowBlank="1" showInputMessage="1" showErrorMessage="1" prompt="Señalar cómo han implementado los enfoques que se establecieron, quienes conforman la población beneficiada, qué acciones diferenciales se han desarrollado. revisar instructivo. Máximo 300 palabras por indicador." sqref="BD9:BD10"/>
    <dataValidation allowBlank="1" showInputMessage="1" showErrorMessage="1" prompt="Resultado de dividir el avance cuantitativo del indicador sobre la meta anual programada." sqref="AI22:AI24 BA9:BA10 AO9:AO24 AI9:AI18 AC9:AC18 AC22:AC24 AI20 AU9:AU10"/>
    <dataValidation allowBlank="1" showInputMessage="1" showErrorMessage="1" prompt="Escriba la meta que tiene programada para el año." sqref="R10:R24 P10:P24 T10:T24 V10:V24 N10:N24"/>
    <dataValidation allowBlank="1" showInputMessage="1" showErrorMessage="1" prompt="Indique el valor de la asignación presupuestal para la implementación de la accción para cada año. Las cifras debe expresarse en pesos sin aproximaciones." sqref="S10:S23 Q10:Q23 U10:U23 W10:W23 O10:O24 Z11 Z19:AK19"/>
    <dataValidation allowBlank="1" showInputMessage="1" showErrorMessage="1" prompt="Si se han presentado dificultades frente al avance del indicador  se deben describir aquí y  las soluciones para superarlas." sqref="AK20 BC9:BC10 AQ19:AQ24 AE9:AE18 AK9:AK18 AE22:AE24 AK22:AK24 AQ9:AQ17 AW9:AW10"/>
    <dataValidation allowBlank="1" showInputMessage="1" showErrorMessage="1" prompt="Corresponde al avance cualitativo que la entidad identifica en el cumplimiento de la acción." sqref="BB9:BB10 AJ22:AJ24 AP23:AP24 AD9:AD18 AJ9:AJ18 AD22:AD24 AP9:AP21 AV9:AV10"/>
    <dataValidation allowBlank="1" showInputMessage="1" showErrorMessage="1" prompt="Teniendo en cuenta la fórmula de cálculo de cada indicador, registre el resultado de cada uno, para el período del reporte" sqref="AZ9:AZ10 AH22:AH24 AN9:AN24 AB9:AB18 AH9:AH18 AB22:AB24 AH20 AT9:AT10"/>
    <dataValidation allowBlank="1" showInputMessage="1" showErrorMessage="1" prompt="Resultado de dividir el valor de la ejecución presupuestal sobre la asignación presupuestal. " sqref="AG22:AG24 AY9:AY10 AM9:AM24 AA9:AA18 AG9:AG18 AA22:AA24 AG20 AS9:AS10"/>
    <dataValidation allowBlank="1" showInputMessage="1" showErrorMessage="1" prompt="Incorpore el valor de la ejecución presupuestal (compromisos adquiridos para el cumplimiento de la acción). Las cifras deben expresarse en pesos sin aproximaciones" sqref="Z20:Z24 AX9:AX10 AL9:AL24 Z9:Z10 AF9:AF18 Z12:Z18 AF20:AF24 AG21:AK21 AA20:AE21 AR9:AR10"/>
    <dataValidation allowBlank="1" showInputMessage="1" showErrorMessage="1" prompt="Corresponde al presupuesto total asignado." sqref="Y10:Y23"/>
    <dataValidation allowBlank="1" showInputMessage="1" showErrorMessage="1" prompt="Escribir el número y nombre de la Meta Sectorial en el cual se enmarca la acción afirmativa." sqref="BE9:BF9"/>
    <dataValidation allowBlank="1" showInputMessage="1" showErrorMessage="1" prompt="Escriba el nombre completo de las personas responsables de la ejecución del producto. Primero registre el nombre del directivo(a), presione Alt y enter (al mismo tiempor), y luego escriba el nombre de profesional." sqref="BK9"/>
    <dataValidation allowBlank="1" showInputMessage="1" showErrorMessage="1" prompt="Escriba la Dirección, Subdirección, Grupo o Unidad responsable de la ejecución de la acción. Utilice nombres completos." sqref="BJ9"/>
    <dataValidation allowBlank="1" showInputMessage="1" showErrorMessage="1" prompt="Información correspondiente a la estructura que presenta la política de acuerdo con el decreto que la adoptó." sqref="A8"/>
    <dataValidation allowBlank="1" showInputMessage="1" showErrorMessage="1" prompt="Escoja de la lista desplegable el nombre completo de la Política Pública sobre la cual se registrarán las acciones concertadas." sqref="B3"/>
    <dataValidation allowBlank="1" showInputMessage="1" showErrorMessage="1" prompt="Escriba los nombres de los sectores que son corresponsables en la formulación e implementación de las acciones. " sqref="B6"/>
    <dataValidation allowBlank="1" showInputMessage="1" showErrorMessage="1" prompt="Relacione el sector y la entidad que lidera la Política Pública." sqref="B5"/>
    <dataValidation allowBlank="1" showInputMessage="1" showErrorMessage="1" prompt="Indique la fecha de corte del informe de seguimiento a presentar. Debe ser ajsutada cada vez que se realice el reporte. " sqref="B4"/>
    <dataValidation allowBlank="1" showInputMessage="1" showErrorMessage="1" prompt="Escriba el correo electrónico de las personas responsables de la ejecución de la acción. Primero registre el correo del directivo(a), presione Alt y enter (al mismo tiempor), y luego escriba el correo de profesional." sqref="BM9"/>
    <dataValidation allowBlank="1" showInputMessage="1" showErrorMessage="1" prompt="Escriba el teléfono de contacto de las personas responsables de la ejecución de la acción. Primero registre el teléfono del directivo(a), presione Alt y enter (al mismo tiempor), y luego escriba el teléfono de profesional." sqref="BL9"/>
    <dataValidation allowBlank="1" showInputMessage="1" showErrorMessage="1" prompt="Escriba el nombre completo de la entidad responsable de la ejecución de la acción." sqref="BI9"/>
    <dataValidation allowBlank="1" showInputMessage="1" showErrorMessage="1" prompt="Escriba el nombre completo del sector responsable de la ejecución de la acción." sqref="BH9"/>
    <dataValidation allowBlank="1" showInputMessage="1" showErrorMessage="1" prompt="Aplica para las acciones cuya fuente de financiación es inversión. _x000a__x000a_Corresponde a la información sobre el programa, metas y proyectos de inversión del Plan de Desarrollo Distrittal, en el marco de los cuales se ejecuta la acción afirmativa." sqref="BE8"/>
    <dataValidation allowBlank="1" showInputMessage="1" showErrorMessage="1" prompt="Identifique el ODS al cual le apunta la acción afirmativa._x000a__x000a_Seleccione de la lista desplegable." sqref="F9"/>
    <dataValidation allowBlank="1" showInputMessage="1" showErrorMessage="1" prompt="Este campo será diligenciado por cada sector con quien se concertó la acción._x000a__x000a_Registre la línea base que se tiene respecto del indicador registrado, indicando el año de corte del dato._x000a__x000a_Si no se cuenta con línea base escriba &quot;Sin Línea Base&quot;." sqref="L9"/>
    <dataValidation allowBlank="1" showInputMessage="1" showErrorMessage="1" prompt="Indique el logro esperado para cada vigencia, con relación a una situación inicial (línea base), de forma cuantitativa y acorde con el indicador definido. " sqref="AF8 AL8 AR8 AX8 Z8"/>
    <dataValidation allowBlank="1" showInputMessage="1" showErrorMessage="1" prompt="Fecha en la cual finaliza la acción _x000a_dd/mm/aaaa" sqref="I9"/>
    <dataValidation allowBlank="1" showInputMessage="1" showErrorMessage="1" prompt="Información correspondiente a las acciones afirmativas concertadas en el marco del Artículo 66 del PDD." sqref="D8"/>
    <dataValidation allowBlank="1" showInputMessage="1" showErrorMessage="1" prompt="Escribir el número y nombre del proyecto del PDD dento de la cual se ejecuta la acción. _x000a__x000a_Nº: Nombre del proyecto PDD" sqref="BG9"/>
    <dataValidation allowBlank="1" showInputMessage="1" showErrorMessage="1" prompt="Escribir el número y el nombre de la Meta Sectorial en la cual se enmarca la acción afirmativa, separados por dos puntos (:). " sqref="BF9"/>
    <dataValidation allowBlank="1" showInputMessage="1" showErrorMessage="1" prompt="Escribir el número y el nombre del Programa General en el cual se enmarca la acción afirmativa, separados por dos puntos (:)." sqref="BE9"/>
    <dataValidation allowBlank="1" showInputMessage="1" showErrorMessage="1" prompt="Determine si la acción concertada responde a un enfoque (Derechos Humanos, Género, Poblacional - Diferencial, Ambiental y Territorial). Si responde a más de un enfoque mencionelos y separelos con punto y coma." sqref="G9:G24"/>
    <dataValidation allowBlank="1" showInputMessage="1" showErrorMessage="1" prompt="Fecha en la cual inicia la acción _x000a_dd/mn/aaaa" sqref="H9"/>
    <dataValidation allowBlank="1" showInputMessage="1" showErrorMessage="1" prompt="Periodo que se requiere para ejecutar la acción concertada" sqref="H8:I8"/>
    <dataValidation allowBlank="1" showInputMessage="1" showErrorMessage="1" prompt="Escriba la expresión matemática con la cual se calcula el indicador. _x000a_ _x000a_Debe ser coherente con el nombre del indicador y ser explicita la unidad de medida." sqref="K9"/>
    <dataValidation allowBlank="1" showInputMessage="1" showErrorMessage="1" prompt="Escriba el nombre del indicador para cada acción afirmativa concertada de política. _x000a__x000a_Debe evidenciar con precisión la propiedad a medir, ser auto explicativo y conciso. _x000a_" sqref="J9"/>
    <dataValidation allowBlank="1" showInputMessage="1" showErrorMessage="1" prompt="Escribir el número y el nombre del Proyecto de Inversión en el cual se enmarca la acción afirmativa y del cual salen los recursos para su implementación, separados por dos puntos (:). " sqref="BG9"/>
    <dataValidation type="date" operator="greaterThan" allowBlank="1" showErrorMessage="1" sqref="H35:I35 H37:I37 H48:I48 H192:I202 H121:I144 H146:I161 H164:I182 H51:I102">
      <formula1>42736</formula1>
    </dataValidation>
    <dataValidation type="list" allowBlank="1" showErrorMessage="1" sqref="M25:M28 M42:M50 M30:M40 M144:M152">
      <formula1>#REF!</formula1>
    </dataValidation>
    <dataValidation type="list" allowBlank="1" showErrorMessage="1" sqref="B183:B185 B145 B89:B91 B93 B97:B98 B101 B149:B150 B128 B175:B180 B25:B29 B31:B50">
      <formula1>INDIRECT('https://gobiernobogota-my.sharepoint.com/Users/Administrador/Downloads/Cultura/[Matrices Art 66 -Sectores mayo-21-2021 CULTURA copy.xlsx]Seguimiento MATRIZ AFRO'!Política_Pública)</formula1>
    </dataValidation>
    <dataValidation type="list" showInputMessage="1" showErrorMessage="1" sqref="B192 B121:B127 B64:B88 B153 B130:B133 B135:B139">
      <formula1>INDIRECT(Política_Pública)</formula1>
    </dataValidation>
    <dataValidation allowBlank="1" showInputMessage="1" showErrorMessage="1" prompt="Seleccione de la lista desplegable, la entidad responsable de la ejecución del producto o acción." sqref="BH103:BH110 BH111:BI111 BG102:BH102 AC139:AD139 BH130:BH132 BH64:BI101 AC137:AD137 BI123:BI143 BH183:BH186 BH51:BH63 BH153:BI161 BH164:BI182 BH188:BH191 BH123:BH127 BH135:BH143"/>
    <dataValidation allowBlank="1" showInputMessage="1" showErrorMessage="1" prompt="Escriba la Dirección, Subdirección, Grupo o Unidad responsable de la ejecución del producto o acción._x000a_Utilice nombres completos." sqref="BJ111 BI102 BJ121:BJ127 BJ135:BJ143 AE137 BJ130:BJ132 BJ153 BJ64:BJ101"/>
    <dataValidation allowBlank="1" showInputMessage="1" showErrorMessage="1" prompt="Registre la fecha estimada de finalización de cada una de las tareas." sqref="I103:I111"/>
    <dataValidation allowBlank="1" showInputMessage="1" showErrorMessage="1" prompt="Registre la fecha estimada de inicio de cada una de las tareas." sqref="H103:H111"/>
    <dataValidation allowBlank="1" showInputMessage="1" showErrorMessage="1" prompt="Escriba el numero telefónico, número de extensión, correo electrónico de la persona de contacto relacionada en la columna anterior." sqref="BL111 BL183:BL185 BL102"/>
    <dataValidation allowBlank="1" showInputMessage="1" showErrorMessage="1" prompt="Escriba el nombre completo de la persona responsable de la ejecución del producto." sqref="BK111 BJ102:BK102"/>
    <dataValidation type="list" allowBlank="1" showInputMessage="1" showErrorMessage="1" sqref="M121:M124 M133:M134 M140:M142 M51:M63 F153:F157 F164 F167 F169:F182 F143 F133:F134 F192:F202 F121:F124 F103:F111">
      <formula1>#REF!</formula1>
    </dataValidation>
    <dataValidation type="list" allowBlank="1" showInputMessage="1" showErrorMessage="1" sqref="B193:B202 B157 B134 B100 B102 B92 B94:B96 B154">
      <formula1>INDIRECT(Política_Pública)</formula1>
    </dataValidation>
    <dataValidation type="list" allowBlank="1" showErrorMessage="1" sqref="B129 B144 B146:B148 B151:B152">
      <formula1>INDIRECT(Política_Pública)</formula1>
    </dataValidation>
    <dataValidation type="list" allowBlank="1" showErrorMessage="1" sqref="C128:C129 F128:F129 M128:M129">
      <formula1>#N/A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'https://gobiernobogota-my.sharepoint.com/Users/yanet/Downloads/[Formato de Matriz_Segimiento_Artículo_ 66_final Sectores de SALUD Y MOVILIDAD AFRO.xlsx]Instructivo Plan de ación y seg'!#REF!</xm:f>
          </x14:formula1>
          <xm:sqref>M192:M202 F51:F63</xm:sqref>
        </x14:dataValidation>
        <x14:dataValidation type="list" allowBlank="1" showInputMessage="1" showErrorMessage="1">
          <x14:formula1>
            <xm:f>INDIRECT(HLOOKUP($B192,'https://gobiernobogota-my.sharepoint.com/Users/yanet/Downloads/[Formato de Matriz_Segimiento_Artículo_ 66_final Sectores de SALUD Y MOVILIDAD AFRO.xlsx]Hoja2'!#REF!,2,FALSE))</xm:f>
          </x14:formula1>
          <xm:sqref>C192:C202</xm:sqref>
        </x14:dataValidation>
        <x14:dataValidation type="list" allowBlank="1" showErrorMessage="1">
          <x14:formula1>
            <xm:f>'https://gobiernobogota-my.sharepoint.com/Users/yanet/Downloads/[Afro- SDMOVILIDAD  (2) AFRO.xlsx]ODS'!#REF!</xm:f>
          </x14:formula1>
          <xm:sqref>F144:F152</xm:sqref>
        </x14:dataValidation>
        <x14:dataValidation type="list" allowBlank="1" showInputMessage="1" showErrorMessage="1">
          <x14:formula1>
            <xm:f>INDIRECT(HLOOKUP($B130,'D:\Descargas\[Matriz Plan de acción y Seguimiento Artículo_ 66_ Primer Trimestre.xlsx]Hoja2'!#REF!,2,FALSE))</xm:f>
          </x14:formula1>
          <xm:sqref>C140:C143 C130:C134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Afro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Caicedo Marinez</dc:creator>
  <cp:keywords/>
  <dc:description/>
  <cp:lastModifiedBy>Luz Stella Bohorquez Velasco</cp:lastModifiedBy>
  <cp:revision/>
  <dcterms:created xsi:type="dcterms:W3CDTF">2021-05-18T14:35:57Z</dcterms:created>
  <dcterms:modified xsi:type="dcterms:W3CDTF">2022-06-29T19:51:53Z</dcterms:modified>
  <cp:category/>
  <cp:contentStatus/>
</cp:coreProperties>
</file>