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PLANEACION DISTRITAL\2022\pagina_web\documentos etnicos\Rroom_gitanos_2021\"/>
    </mc:Choice>
  </mc:AlternateContent>
  <bookViews>
    <workbookView xWindow="0" yWindow="0" windowWidth="28800" windowHeight="12330" activeTab="6"/>
  </bookViews>
  <sheets>
    <sheet name="Líneas de PP Gitana" sheetId="7" r:id="rId1"/>
    <sheet name="Instructivo Plan de ación y seg" sheetId="1" r:id="rId2"/>
    <sheet name="Hoja1" sheetId="2" state="hidden" r:id="rId3"/>
    <sheet name="Hoja3" sheetId="3" state="hidden" r:id="rId4"/>
    <sheet name="Hoja2" sheetId="4" state="hidden" r:id="rId5"/>
    <sheet name="ODS" sheetId="5" state="hidden" r:id="rId6"/>
    <sheet name="Seguimiento PIAA Rrom" sheetId="6" r:id="rId7"/>
  </sheets>
  <definedNames>
    <definedName name="_1._Camino_de_gobierno_propio_y_autonomía">Hoja2!$I$18:$I$20</definedName>
    <definedName name="_1._Eje_de_Cultura_e_Identidad_Raizal">Hoja2!$A$18:$A$24</definedName>
    <definedName name="_2._Camino_de_Consulta_Previa__participación_y_concertación">Hoja2!$J$17:$J$20</definedName>
    <definedName name="_2._Eje_de_Participación_y_Autodeterminación_Raizal">Hoja2!$B$18:$B$22</definedName>
    <definedName name="_3._Camino_de_identidad_y_cultura">Hoja2!$K$18:$K$23</definedName>
    <definedName name="_3._Eje_de_Educación_Raizal">Hoja2!$C$18:$C$20</definedName>
    <definedName name="_4._Camino_de_educación_propia_e_intercultural">Hoja2!$L$18:$L$23</definedName>
    <definedName name="_4._Eje_de_Salud">Hoja2!$D$18</definedName>
    <definedName name="_5._Eje_de_Desarrollo_Económico_Raizal">Hoja2!$E$18:$E$20</definedName>
    <definedName name="_6._Eje_de_Inclusión_y_no_discriminación_del_Raizal">Hoja2!$F$18:$F$21</definedName>
    <definedName name="_7._Eje_de_Protección_y_Desarrollo_Integral_Raizal">Hoja2!$G$18:$G$20</definedName>
    <definedName name="_8._Camino_hacia_la_soberanía_y_la_seguridad_alimentaria">Hoja2!$P$18:$P$24</definedName>
    <definedName name="_9._Camino_territorio">Hoja2!$Q$18:$Q$24</definedName>
    <definedName name="_xlnm._FilterDatabase" localSheetId="6" hidden="1">'Seguimiento PIAA Rrom'!$D$9:$BM$136</definedName>
    <definedName name="AFRODESCENDIENTES">Hoja2!$K$5:$K$12</definedName>
    <definedName name="INDÍGENAS">Hoja2!$G$5:$G$13</definedName>
    <definedName name="PALENQUEROS">Hoja2!$M$5:$M$12</definedName>
    <definedName name="Politica">Hoja2!$C$5:$C$9</definedName>
    <definedName name="Política_Pública">#REF!</definedName>
    <definedName name="RAIZAL">Hoja2!$E$5:$E$11</definedName>
    <definedName name="RROM">Hoja2!$I$5:$I$13</definedName>
  </definedNames>
  <calcPr calcId="179021"/>
  <extLst>
    <ext uri="GoogleSheetsCustomDataVersion1">
      <go:sheetsCustomData xmlns:go="http://customooxmlschemas.google.com/" r:id="rId10" roundtripDataSignature="AMtx7mgL3PubcT7vwxhkVs8YRaWitVjIfQ=="/>
    </ext>
  </extLst>
</workbook>
</file>

<file path=xl/calcChain.xml><?xml version="1.0" encoding="utf-8"?>
<calcChain xmlns="http://schemas.openxmlformats.org/spreadsheetml/2006/main">
  <c r="Y115" i="6" l="1"/>
  <c r="Y94" i="6" l="1"/>
  <c r="AA94" i="6"/>
  <c r="AC94" i="6"/>
  <c r="AG94" i="6"/>
  <c r="AO136" i="6" l="1"/>
  <c r="AM136" i="6"/>
  <c r="AI136" i="6"/>
  <c r="AG136" i="6"/>
  <c r="AC136" i="6"/>
  <c r="AA136" i="6"/>
  <c r="AO135" i="6"/>
  <c r="AM135" i="6"/>
  <c r="AI135" i="6"/>
  <c r="AG135" i="6"/>
  <c r="AA135" i="6"/>
  <c r="AO134" i="6"/>
  <c r="AM134" i="6"/>
  <c r="AI134" i="6"/>
  <c r="AG134" i="6"/>
  <c r="AA134" i="6"/>
  <c r="AO133" i="6"/>
  <c r="AM133" i="6"/>
  <c r="AI133" i="6"/>
  <c r="AG133" i="6"/>
  <c r="AA133" i="6"/>
  <c r="AI132" i="6"/>
  <c r="AG132" i="6"/>
  <c r="AA132" i="6"/>
  <c r="AO131" i="6"/>
  <c r="AM131" i="6"/>
  <c r="AI131" i="6"/>
  <c r="AG131" i="6"/>
  <c r="AA131" i="6"/>
  <c r="AI130" i="6"/>
  <c r="AG130" i="6"/>
  <c r="AA130" i="6"/>
  <c r="AI129" i="6"/>
  <c r="AG129" i="6"/>
  <c r="AA129" i="6"/>
  <c r="AI128" i="6"/>
  <c r="AG128" i="6"/>
  <c r="AA128" i="6"/>
  <c r="AI127" i="6"/>
  <c r="AG127" i="6"/>
  <c r="AA127" i="6"/>
  <c r="AO126" i="6"/>
  <c r="AU126" i="6" s="1"/>
  <c r="Y126" i="6"/>
  <c r="AU116" i="6"/>
  <c r="AI116" i="6"/>
  <c r="AG116" i="6"/>
  <c r="AC116" i="6"/>
  <c r="AA116" i="6"/>
  <c r="Y116" i="6"/>
  <c r="AU115" i="6"/>
  <c r="AI115" i="6"/>
  <c r="AG115" i="6"/>
  <c r="AC115" i="6"/>
  <c r="AA115" i="6"/>
  <c r="AR106" i="6"/>
  <c r="AS106" i="6" s="1"/>
  <c r="Z106" i="6"/>
  <c r="S106" i="6"/>
  <c r="U106" i="6" s="1"/>
  <c r="W106" i="6" s="1"/>
  <c r="AU105" i="6"/>
  <c r="AI105" i="6"/>
  <c r="AG105" i="6"/>
  <c r="AC105" i="6"/>
  <c r="AA105" i="6"/>
  <c r="Y105" i="6"/>
  <c r="AM104" i="6"/>
  <c r="AI104" i="6"/>
  <c r="AG104" i="6"/>
  <c r="AC104" i="6"/>
  <c r="AA104" i="6"/>
  <c r="Y104" i="6"/>
  <c r="AI103" i="6"/>
  <c r="AG103" i="6"/>
  <c r="AC103" i="6"/>
  <c r="AA103" i="6"/>
  <c r="Y103" i="6"/>
  <c r="AI102" i="6"/>
  <c r="AG102" i="6"/>
  <c r="AC102" i="6"/>
  <c r="AA102" i="6"/>
  <c r="Y102" i="6"/>
  <c r="AI101" i="6"/>
  <c r="AG101" i="6"/>
  <c r="AC101" i="6"/>
  <c r="AA101" i="6"/>
  <c r="Y101" i="6"/>
  <c r="AY100" i="6"/>
  <c r="AU100" i="6"/>
  <c r="AS100" i="6"/>
  <c r="AC100" i="6"/>
  <c r="AA100" i="6"/>
  <c r="Y100" i="6"/>
  <c r="AY99" i="6"/>
  <c r="Y99" i="6"/>
  <c r="AY98" i="6"/>
  <c r="Y98" i="6"/>
  <c r="AY97" i="6"/>
  <c r="Y97" i="6"/>
  <c r="BA96" i="6"/>
  <c r="AY96" i="6"/>
  <c r="AI96" i="6"/>
  <c r="AG96" i="6"/>
  <c r="AC96" i="6"/>
  <c r="AA96" i="6"/>
  <c r="Y96" i="6"/>
  <c r="AY95" i="6"/>
  <c r="Y95" i="6"/>
  <c r="AG93" i="6"/>
  <c r="AC93" i="6"/>
  <c r="AA93" i="6"/>
  <c r="Y93" i="6"/>
  <c r="BA92" i="6"/>
  <c r="AY92" i="6"/>
  <c r="AU92" i="6"/>
  <c r="AS92" i="6"/>
  <c r="AI92" i="6"/>
  <c r="AF92" i="6"/>
  <c r="AG92" i="6" s="1"/>
  <c r="AC92" i="6"/>
  <c r="AA92" i="6"/>
  <c r="Y92" i="6"/>
  <c r="AU91" i="6"/>
  <c r="AS91" i="6"/>
  <c r="AO91" i="6"/>
  <c r="AM91" i="6"/>
  <c r="AI91" i="6"/>
  <c r="AG91" i="6"/>
  <c r="AC91" i="6"/>
  <c r="AA91" i="6"/>
  <c r="Y91" i="6"/>
  <c r="AU90" i="6"/>
  <c r="AS90" i="6"/>
  <c r="AO90" i="6"/>
  <c r="AI90" i="6"/>
  <c r="AG90" i="6"/>
  <c r="AC90" i="6"/>
  <c r="AA90" i="6"/>
  <c r="AU89" i="6"/>
  <c r="AS89" i="6"/>
  <c r="AO89" i="6"/>
  <c r="AM89" i="6"/>
  <c r="AI89" i="6"/>
  <c r="AG89" i="6"/>
  <c r="AC89" i="6"/>
  <c r="AA89" i="6"/>
  <c r="Y89" i="6"/>
  <c r="AI88" i="6"/>
  <c r="AG88" i="6"/>
  <c r="AC88" i="6"/>
  <c r="AA88" i="6"/>
  <c r="Y88" i="6"/>
  <c r="AU87" i="6"/>
  <c r="AS87" i="6"/>
  <c r="AO87" i="6"/>
  <c r="AM87" i="6"/>
  <c r="AI87" i="6"/>
  <c r="AG87" i="6"/>
  <c r="AC87" i="6"/>
  <c r="AA87" i="6"/>
  <c r="Y87" i="6"/>
  <c r="AU86" i="6"/>
  <c r="AS86" i="6"/>
  <c r="AO86" i="6"/>
  <c r="AI86" i="6"/>
  <c r="AG86" i="6"/>
  <c r="AC86" i="6"/>
  <c r="AA86" i="6"/>
  <c r="AU85" i="6"/>
  <c r="AS85" i="6"/>
  <c r="AO85" i="6"/>
  <c r="AM85" i="6"/>
  <c r="AI85" i="6"/>
  <c r="AG85" i="6"/>
  <c r="AC85" i="6"/>
  <c r="AA85" i="6"/>
  <c r="Y85" i="6"/>
  <c r="AU84" i="6"/>
  <c r="AS84" i="6"/>
  <c r="AO84" i="6"/>
  <c r="AM84" i="6"/>
  <c r="AI84" i="6"/>
  <c r="AG84" i="6"/>
  <c r="AC84" i="6"/>
  <c r="Y84" i="6"/>
  <c r="AS83" i="6"/>
  <c r="AO83" i="6"/>
  <c r="AL83" i="6"/>
  <c r="AM83" i="6" s="1"/>
  <c r="AI83" i="6"/>
  <c r="AG83" i="6"/>
  <c r="AC83" i="6"/>
  <c r="AA83" i="6"/>
  <c r="Y83" i="6"/>
  <c r="BA82" i="6"/>
  <c r="AY82" i="6"/>
  <c r="AU82" i="6"/>
  <c r="AS82" i="6"/>
  <c r="AO82" i="6"/>
  <c r="AM82" i="6"/>
  <c r="AI82" i="6"/>
  <c r="AG82" i="6"/>
  <c r="AC82" i="6"/>
  <c r="AA82" i="6"/>
  <c r="Y82" i="6"/>
  <c r="BA81" i="6"/>
  <c r="AY81" i="6"/>
  <c r="AU81" i="6"/>
  <c r="AS81" i="6"/>
  <c r="AO81" i="6"/>
  <c r="AM81" i="6"/>
  <c r="AI81" i="6"/>
  <c r="AG81" i="6"/>
  <c r="AC81" i="6"/>
  <c r="AA81" i="6"/>
  <c r="Y81" i="6"/>
  <c r="BA80" i="6"/>
  <c r="AY80" i="6"/>
  <c r="AU80" i="6"/>
  <c r="AS80" i="6"/>
  <c r="AO80" i="6"/>
  <c r="AM80" i="6"/>
  <c r="AI80" i="6"/>
  <c r="AG80" i="6"/>
  <c r="AC80" i="6"/>
  <c r="AA80" i="6"/>
  <c r="Y80" i="6"/>
  <c r="BA79" i="6"/>
  <c r="AY79" i="6"/>
  <c r="AU79" i="6"/>
  <c r="AS79" i="6"/>
  <c r="AO79" i="6"/>
  <c r="AM79" i="6"/>
  <c r="AI79" i="6"/>
  <c r="AG79" i="6"/>
  <c r="AC79" i="6"/>
  <c r="AA79" i="6"/>
  <c r="Y79" i="6"/>
  <c r="BA78" i="6"/>
  <c r="AY78" i="6"/>
  <c r="AU78" i="6"/>
  <c r="AS78" i="6"/>
  <c r="AO78" i="6"/>
  <c r="AM78" i="6"/>
  <c r="AI78" i="6"/>
  <c r="AG78" i="6"/>
  <c r="AC78" i="6"/>
  <c r="AA78" i="6"/>
  <c r="Y78" i="6"/>
  <c r="AY77" i="6"/>
  <c r="AU77" i="6"/>
  <c r="AS77" i="6"/>
  <c r="AO77" i="6"/>
  <c r="AM77" i="6"/>
  <c r="AI77" i="6"/>
  <c r="AG77" i="6"/>
  <c r="AC77" i="6"/>
  <c r="AA77" i="6"/>
  <c r="Y77" i="6"/>
  <c r="BA76" i="6"/>
  <c r="AY76" i="6"/>
  <c r="AU76" i="6"/>
  <c r="AS76" i="6"/>
  <c r="AO76" i="6"/>
  <c r="AM76" i="6"/>
  <c r="AI76" i="6"/>
  <c r="AG76" i="6"/>
  <c r="AC76" i="6"/>
  <c r="AA76" i="6"/>
  <c r="Y76" i="6"/>
  <c r="BA75" i="6"/>
  <c r="AY75" i="6"/>
  <c r="AU75" i="6"/>
  <c r="AS75" i="6"/>
  <c r="AO75" i="6"/>
  <c r="AM75" i="6"/>
  <c r="AI75" i="6"/>
  <c r="AG75" i="6"/>
  <c r="AC75" i="6"/>
  <c r="AA75" i="6"/>
  <c r="Y75" i="6"/>
  <c r="AU74" i="6"/>
  <c r="AS74" i="6"/>
  <c r="AO74" i="6"/>
  <c r="AM74" i="6"/>
  <c r="AI74" i="6"/>
  <c r="AG74" i="6"/>
  <c r="AC74" i="6"/>
  <c r="AA74" i="6"/>
  <c r="Y74" i="6"/>
  <c r="BA73" i="6"/>
  <c r="AY73" i="6"/>
  <c r="AU73" i="6"/>
  <c r="AS73" i="6"/>
  <c r="AO73" i="6"/>
  <c r="AM73" i="6"/>
  <c r="AI73" i="6"/>
  <c r="AG73" i="6"/>
  <c r="AC73" i="6"/>
  <c r="AA73" i="6"/>
  <c r="Y73" i="6"/>
  <c r="BA72" i="6"/>
  <c r="AY72" i="6"/>
  <c r="AU72" i="6"/>
  <c r="AS72" i="6"/>
  <c r="AO72" i="6"/>
  <c r="AM72" i="6"/>
  <c r="AI72" i="6"/>
  <c r="AG72" i="6"/>
  <c r="AC72" i="6"/>
  <c r="AA72" i="6"/>
  <c r="Y72" i="6"/>
  <c r="AY71" i="6"/>
  <c r="AU71" i="6"/>
  <c r="AS71" i="6"/>
  <c r="AO71" i="6"/>
  <c r="AM71" i="6"/>
  <c r="AI71" i="6"/>
  <c r="AG71" i="6"/>
  <c r="AC71" i="6"/>
  <c r="AA71" i="6"/>
  <c r="Y71" i="6"/>
  <c r="BA70" i="6"/>
  <c r="AY70" i="6"/>
  <c r="AU70" i="6"/>
  <c r="AS70" i="6"/>
  <c r="AO70" i="6"/>
  <c r="AM70" i="6"/>
  <c r="AI70" i="6"/>
  <c r="AG70" i="6"/>
  <c r="AC70" i="6"/>
  <c r="AA70" i="6"/>
  <c r="Y70" i="6"/>
  <c r="AY69" i="6"/>
  <c r="AU69" i="6"/>
  <c r="AS69" i="6"/>
  <c r="AO69" i="6"/>
  <c r="AM69" i="6"/>
  <c r="AI69" i="6"/>
  <c r="AG69" i="6"/>
  <c r="AC69" i="6"/>
  <c r="AA69" i="6"/>
  <c r="Y69" i="6"/>
  <c r="BA68" i="6"/>
  <c r="AY68" i="6"/>
  <c r="AU68" i="6"/>
  <c r="AS68" i="6"/>
  <c r="AO68" i="6"/>
  <c r="AM68" i="6"/>
  <c r="AI68" i="6"/>
  <c r="AG68" i="6"/>
  <c r="AC68" i="6"/>
  <c r="AA68" i="6"/>
  <c r="Y68" i="6"/>
  <c r="BA67" i="6"/>
  <c r="AY67" i="6"/>
  <c r="AU67" i="6"/>
  <c r="AS67" i="6"/>
  <c r="AO67" i="6"/>
  <c r="AM67" i="6"/>
  <c r="AI67" i="6"/>
  <c r="AG67" i="6"/>
  <c r="AC67" i="6"/>
  <c r="AA67" i="6"/>
  <c r="Y67" i="6"/>
  <c r="BA66" i="6"/>
  <c r="AY66" i="6"/>
  <c r="AU66" i="6"/>
  <c r="AS66" i="6"/>
  <c r="AO66" i="6"/>
  <c r="AM66" i="6"/>
  <c r="AI66" i="6"/>
  <c r="AG66" i="6"/>
  <c r="AC66" i="6"/>
  <c r="AA66" i="6"/>
  <c r="Y66" i="6"/>
  <c r="BA65" i="6"/>
  <c r="AY65" i="6"/>
  <c r="AU65" i="6"/>
  <c r="AS65" i="6"/>
  <c r="AO65" i="6"/>
  <c r="AM65" i="6"/>
  <c r="AI65" i="6"/>
  <c r="AG65" i="6"/>
  <c r="AC65" i="6"/>
  <c r="AA65" i="6"/>
  <c r="Y65" i="6"/>
  <c r="BA64" i="6"/>
  <c r="AY64" i="6"/>
  <c r="AU64" i="6"/>
  <c r="AS64" i="6"/>
  <c r="AO64" i="6"/>
  <c r="AM64" i="6"/>
  <c r="AI64" i="6"/>
  <c r="AG64" i="6"/>
  <c r="AC64" i="6"/>
  <c r="AA64" i="6"/>
  <c r="Y64" i="6"/>
  <c r="BA63" i="6"/>
  <c r="AY63" i="6"/>
  <c r="AU63" i="6"/>
  <c r="AS63" i="6"/>
  <c r="AO63" i="6"/>
  <c r="AM63" i="6"/>
  <c r="AI63" i="6"/>
  <c r="AG63" i="6"/>
  <c r="AC63" i="6"/>
  <c r="AA63" i="6"/>
  <c r="Y63" i="6"/>
  <c r="BA62" i="6"/>
  <c r="AY62" i="6"/>
  <c r="AW62" i="6"/>
  <c r="AU62" i="6"/>
  <c r="AR62" i="6"/>
  <c r="AL62" i="6"/>
  <c r="AM62" i="6" s="1"/>
  <c r="AF62" i="6"/>
  <c r="AG62" i="6" s="1"/>
  <c r="Y62" i="6"/>
  <c r="AY61" i="6"/>
  <c r="AU61" i="6"/>
  <c r="AS61" i="6"/>
  <c r="AO61" i="6"/>
  <c r="AM61" i="6"/>
  <c r="AF61" i="6"/>
  <c r="AG61" i="6" s="1"/>
  <c r="Z61" i="6"/>
  <c r="BA60" i="6"/>
  <c r="AY60" i="6"/>
  <c r="AU60" i="6"/>
  <c r="AS60" i="6"/>
  <c r="AA60" i="6"/>
  <c r="Y60" i="6"/>
  <c r="BA59" i="6"/>
  <c r="AY59" i="6"/>
  <c r="AU59" i="6"/>
  <c r="AS59" i="6"/>
  <c r="AC59" i="6"/>
  <c r="AA59" i="6"/>
  <c r="Y59" i="6"/>
  <c r="BA58" i="6"/>
  <c r="AY58" i="6"/>
  <c r="AU58" i="6"/>
  <c r="AR58" i="6"/>
  <c r="AS58" i="6" s="1"/>
  <c r="AG58" i="6"/>
  <c r="AC58" i="6"/>
  <c r="AA58" i="6"/>
  <c r="Y58" i="6"/>
  <c r="BA57" i="6"/>
  <c r="AY57" i="6"/>
  <c r="AU57" i="6"/>
  <c r="AS57" i="6"/>
  <c r="AC57" i="6"/>
  <c r="Y57" i="6"/>
  <c r="BA56" i="6"/>
  <c r="AY56" i="6"/>
  <c r="AU56" i="6"/>
  <c r="AS56" i="6"/>
  <c r="AC56" i="6"/>
  <c r="AA56" i="6"/>
  <c r="Y56" i="6"/>
  <c r="BA55" i="6"/>
  <c r="AY55" i="6"/>
  <c r="AU55" i="6"/>
  <c r="AS55" i="6"/>
  <c r="Y55" i="6"/>
  <c r="BA54" i="6"/>
  <c r="AY54" i="6"/>
  <c r="AU54" i="6"/>
  <c r="AS54" i="6"/>
  <c r="AC54" i="6"/>
  <c r="AA54" i="6"/>
  <c r="Y54" i="6"/>
  <c r="BA53" i="6"/>
  <c r="AY53" i="6"/>
  <c r="AU53" i="6"/>
  <c r="AS53" i="6"/>
  <c r="AC53" i="6"/>
  <c r="Y53" i="6"/>
  <c r="BA52" i="6"/>
  <c r="AY52" i="6"/>
  <c r="AS52" i="6"/>
  <c r="AC52" i="6"/>
  <c r="Y52" i="6"/>
  <c r="BA51" i="6"/>
  <c r="AY51" i="6"/>
  <c r="AU51" i="6"/>
  <c r="AS51" i="6"/>
  <c r="Y51" i="6"/>
  <c r="AY50" i="6"/>
  <c r="AC50" i="6"/>
  <c r="AA50" i="6"/>
  <c r="W50" i="6"/>
  <c r="Y50" i="6" s="1"/>
  <c r="AI49" i="6"/>
  <c r="AG49" i="6"/>
  <c r="AC49" i="6"/>
  <c r="AA49" i="6"/>
  <c r="W49" i="6"/>
  <c r="AI48" i="6"/>
  <c r="AG48" i="6"/>
  <c r="AC48" i="6"/>
  <c r="AA48" i="6"/>
  <c r="W48" i="6"/>
  <c r="AI47" i="6"/>
  <c r="AG47" i="6"/>
  <c r="AC47" i="6"/>
  <c r="AA47" i="6"/>
  <c r="W47" i="6"/>
  <c r="AI46" i="6"/>
  <c r="AG46" i="6"/>
  <c r="AC46" i="6"/>
  <c r="AA46" i="6"/>
  <c r="W46" i="6"/>
  <c r="Y46" i="6" s="1"/>
  <c r="AI45" i="6"/>
  <c r="AG45" i="6"/>
  <c r="AC45" i="6"/>
  <c r="AA45" i="6"/>
  <c r="X45" i="6"/>
  <c r="W45" i="6"/>
  <c r="Y45" i="6" s="1"/>
  <c r="AI44" i="6"/>
  <c r="AG44" i="6"/>
  <c r="AC44" i="6"/>
  <c r="AA44" i="6"/>
  <c r="W44" i="6"/>
  <c r="Y44" i="6" s="1"/>
  <c r="Y43" i="6"/>
  <c r="BA42" i="6"/>
  <c r="AY42" i="6"/>
  <c r="AC42" i="6"/>
  <c r="Y42" i="6"/>
  <c r="Y41" i="6"/>
  <c r="Y40" i="6"/>
  <c r="AC39" i="6"/>
  <c r="AA39" i="6"/>
  <c r="W39" i="6"/>
  <c r="Y39" i="6" s="1"/>
  <c r="BA38" i="6"/>
  <c r="AY38" i="6"/>
  <c r="AC38" i="6"/>
  <c r="AA38" i="6"/>
  <c r="W38" i="6"/>
  <c r="Y38" i="6" s="1"/>
  <c r="AC37" i="6"/>
  <c r="AA37" i="6"/>
  <c r="W37" i="6"/>
  <c r="Y37" i="6" s="1"/>
  <c r="AX36" i="6"/>
  <c r="AI36" i="6"/>
  <c r="AG36" i="6"/>
  <c r="W36" i="6"/>
  <c r="BA35" i="6"/>
  <c r="AU35" i="6"/>
  <c r="AR35" i="6"/>
  <c r="AS35" i="6" s="1"/>
  <c r="AO35" i="6"/>
  <c r="AM35" i="6"/>
  <c r="AI35" i="6"/>
  <c r="AG35" i="6"/>
  <c r="AO32" i="6"/>
  <c r="AM32" i="6"/>
  <c r="AI32" i="6"/>
  <c r="AG32" i="6"/>
  <c r="AC32" i="6"/>
  <c r="AA32" i="6"/>
  <c r="BA31" i="6"/>
  <c r="AY31" i="6"/>
  <c r="AU31" i="6"/>
  <c r="AS31" i="6"/>
  <c r="AO31" i="6"/>
  <c r="AM31" i="6"/>
  <c r="AI31" i="6"/>
  <c r="AF31" i="6"/>
  <c r="AG31" i="6" s="1"/>
  <c r="AC31" i="6"/>
  <c r="AA31" i="6"/>
  <c r="AY30" i="6"/>
  <c r="AS30" i="6"/>
  <c r="AS29" i="6"/>
  <c r="AY27" i="6"/>
  <c r="AS27" i="6"/>
  <c r="BA26" i="6"/>
  <c r="AX26" i="6"/>
  <c r="AY26" i="6" s="1"/>
  <c r="AU26" i="6"/>
  <c r="AS26" i="6"/>
  <c r="AM26" i="6"/>
  <c r="AI26" i="6"/>
  <c r="AG26" i="6"/>
  <c r="BA25" i="6"/>
  <c r="AU25" i="6"/>
  <c r="AS25" i="6"/>
  <c r="AO25" i="6"/>
  <c r="AM25" i="6"/>
  <c r="AI25" i="6"/>
  <c r="AG25" i="6"/>
  <c r="AU24" i="6"/>
  <c r="AS24" i="6"/>
  <c r="AO24" i="6"/>
  <c r="AM24" i="6"/>
  <c r="AI24" i="6"/>
  <c r="AG24" i="6"/>
  <c r="BA23" i="6"/>
  <c r="AU23" i="6"/>
  <c r="AS23" i="6"/>
  <c r="AM23" i="6"/>
  <c r="AI23" i="6"/>
  <c r="AG23" i="6"/>
  <c r="BA22" i="6"/>
  <c r="AX22" i="6"/>
  <c r="AY22" i="6" s="1"/>
  <c r="AS22" i="6"/>
  <c r="AO22" i="6"/>
  <c r="AM22" i="6"/>
  <c r="AI22" i="6"/>
  <c r="AG22" i="6"/>
  <c r="BA21" i="6"/>
  <c r="AY21" i="6"/>
  <c r="AU21" i="6"/>
  <c r="AS21" i="6"/>
  <c r="AO21" i="6"/>
  <c r="AM21" i="6"/>
  <c r="AI21" i="6"/>
  <c r="AG21" i="6"/>
  <c r="Y21" i="6"/>
  <c r="BA20" i="6"/>
  <c r="AY20" i="6"/>
  <c r="AU20" i="6"/>
  <c r="AS20" i="6"/>
  <c r="AO20" i="6"/>
  <c r="AM20" i="6"/>
  <c r="AG20" i="6"/>
  <c r="Y20" i="6"/>
  <c r="BA19" i="6"/>
  <c r="AU19" i="6"/>
  <c r="AO19" i="6"/>
  <c r="S19" i="6"/>
  <c r="U19" i="6" s="1"/>
  <c r="W19" i="6" s="1"/>
  <c r="Q19" i="6"/>
  <c r="AY19" i="6" s="1"/>
  <c r="BA18" i="6"/>
  <c r="AO18" i="6"/>
  <c r="AM18" i="6"/>
  <c r="AY17" i="6"/>
  <c r="AS17" i="6"/>
  <c r="AO17" i="6"/>
  <c r="AM17" i="6"/>
  <c r="BA16" i="6"/>
  <c r="AY16" i="6"/>
  <c r="AU16" i="6"/>
  <c r="AR16" i="6"/>
  <c r="AS16" i="6" s="1"/>
  <c r="BA15" i="6"/>
  <c r="AU15" i="6"/>
  <c r="X15" i="6"/>
  <c r="Q15" i="6"/>
  <c r="AS15" i="6" s="1"/>
  <c r="O15" i="6"/>
  <c r="BA14" i="6"/>
  <c r="AU14" i="6"/>
  <c r="X14" i="6"/>
  <c r="Q14" i="6"/>
  <c r="AY14" i="6" s="1"/>
  <c r="O14" i="6"/>
  <c r="BA13" i="6"/>
  <c r="AU13" i="6"/>
  <c r="AI13" i="6"/>
  <c r="AC13" i="6"/>
  <c r="X13" i="6"/>
  <c r="Q13" i="6"/>
  <c r="AY13" i="6" s="1"/>
  <c r="O13" i="6"/>
  <c r="AA13" i="6" s="1"/>
  <c r="BA12" i="6"/>
  <c r="AU12" i="6"/>
  <c r="AS12" i="6"/>
  <c r="AI12" i="6"/>
  <c r="AG12" i="6"/>
  <c r="AC12" i="6"/>
  <c r="AA12" i="6"/>
  <c r="Y12" i="6"/>
  <c r="X12" i="6"/>
  <c r="BA11" i="6"/>
  <c r="AU11" i="6"/>
  <c r="AI11" i="6"/>
  <c r="AG11" i="6"/>
  <c r="AC11" i="6"/>
  <c r="AA11" i="6"/>
  <c r="Y11" i="6"/>
  <c r="X11" i="6"/>
  <c r="Y14" i="6" l="1"/>
  <c r="AX35" i="6"/>
  <c r="AY35" i="6" s="1"/>
  <c r="AG19" i="6"/>
  <c r="Y15" i="6"/>
  <c r="AG13" i="6"/>
  <c r="AY15" i="6"/>
  <c r="AM19" i="6"/>
  <c r="Y13" i="6"/>
  <c r="Y106" i="6"/>
  <c r="AS13" i="6"/>
  <c r="AS14" i="6"/>
  <c r="Y19" i="6"/>
  <c r="AS19" i="6"/>
</calcChain>
</file>

<file path=xl/sharedStrings.xml><?xml version="1.0" encoding="utf-8"?>
<sst xmlns="http://schemas.openxmlformats.org/spreadsheetml/2006/main" count="3759" uniqueCount="1825">
  <si>
    <t>Instrucciones para el diligenciamiento de la Matriz de Plan de Acción y seguimiento a Indicadores de Acciones Afirmativas Grupos Étnicos</t>
  </si>
  <si>
    <r>
      <rPr>
        <sz val="11"/>
        <color theme="1"/>
        <rFont val="Arial Narrow"/>
        <family val="2"/>
      </rPr>
      <t xml:space="preserve">* El presente instructivo le porporcionará la informaión sobre el diligenciamiento de cada uno de los campos de la matriz de plan de acción y seguimiento; no obstante, tenga en cuenta que al ubicarse sobre cada una de las celdas de la matriz, aparecerá un </t>
    </r>
    <r>
      <rPr>
        <i/>
        <sz val="11"/>
        <color theme="1"/>
        <rFont val="Arial Narrow"/>
        <family val="2"/>
      </rPr>
      <t xml:space="preserve">mensaje de entrada </t>
    </r>
    <r>
      <rPr>
        <sz val="11"/>
        <color theme="1"/>
        <rFont val="Arial Narrow"/>
        <family val="2"/>
      </rPr>
      <t xml:space="preserve">que también le brindará orientaciones que facilitarán el registro de información. 
* En el diligenciamiento del formato </t>
    </r>
    <r>
      <rPr>
        <b/>
        <sz val="11"/>
        <color theme="1"/>
        <rFont val="Arial Narrow"/>
        <family val="2"/>
      </rPr>
      <t>NO</t>
    </r>
    <r>
      <rPr>
        <sz val="11"/>
        <color theme="1"/>
        <rFont val="Arial Narrow"/>
        <family val="2"/>
      </rPr>
      <t xml:space="preserve"> utilizar: mayúsculas sostenidas, letra cursiva ni doble espacios.
* </t>
    </r>
    <r>
      <rPr>
        <b/>
        <sz val="11"/>
        <color theme="1"/>
        <rFont val="Arial Narrow"/>
        <family val="2"/>
      </rPr>
      <t>NO</t>
    </r>
    <r>
      <rPr>
        <sz val="11"/>
        <color theme="1"/>
        <rFont val="Arial Narrow"/>
        <family val="2"/>
      </rPr>
      <t xml:space="preserve"> cambiar ni borrar los títulos y </t>
    </r>
    <r>
      <rPr>
        <b/>
        <sz val="11"/>
        <color theme="1"/>
        <rFont val="Arial Narrow"/>
        <family val="2"/>
      </rPr>
      <t>NO</t>
    </r>
    <r>
      <rPr>
        <sz val="11"/>
        <color theme="1"/>
        <rFont val="Arial Narrow"/>
        <family val="2"/>
      </rPr>
      <t xml:space="preserve"> combinar celdas.
Las acciones afirmativas y los demás datos aquí registrados, deben guardar plena coherencia con la información que reposan en los documentos oficiales utilizados por la Subdirección d Asuntos Étnicos en los procesos de concertación con cada grupo étnico.</t>
    </r>
  </si>
  <si>
    <t>Secciones</t>
  </si>
  <si>
    <t>Descripción</t>
  </si>
  <si>
    <t>Información General</t>
  </si>
  <si>
    <r>
      <rPr>
        <b/>
        <sz val="12"/>
        <color theme="1"/>
        <rFont val="Arial Narrow"/>
        <family val="2"/>
      </rPr>
      <t xml:space="preserve">a. Nombre de la política pública: </t>
    </r>
    <r>
      <rPr>
        <sz val="12"/>
        <color theme="1"/>
        <rFont val="Arial Narrow"/>
        <family val="2"/>
      </rPr>
      <t xml:space="preserve">
Escriba el nombre completo de la Política Pública sobre la cual se registrarán las acciones concertadas.</t>
    </r>
  </si>
  <si>
    <r>
      <rPr>
        <b/>
        <sz val="12"/>
        <color theme="1"/>
        <rFont val="Arial Narrow"/>
        <family val="2"/>
      </rPr>
      <t xml:space="preserve">b. Fecha de corte seguimiento: 
</t>
    </r>
    <r>
      <rPr>
        <sz val="12"/>
        <color theme="1"/>
        <rFont val="Arial Narrow"/>
        <family val="2"/>
      </rPr>
      <t xml:space="preserve">Indique la fecha de corte del informe de seguimiento a presentar. Debe ser ajustada cada vez que se realice el reporte. </t>
    </r>
  </si>
  <si>
    <r>
      <rPr>
        <b/>
        <sz val="12"/>
        <color theme="1"/>
        <rFont val="Arial Narrow"/>
        <family val="2"/>
      </rPr>
      <t xml:space="preserve">c. Sector y entidad líder: 
</t>
    </r>
    <r>
      <rPr>
        <sz val="12"/>
        <color theme="1"/>
        <rFont val="Arial Narrow"/>
        <family val="2"/>
      </rPr>
      <t>Relacione el sector y la entidad que lidera la política pública. Política Pública.</t>
    </r>
  </si>
  <si>
    <r>
      <rPr>
        <b/>
        <sz val="12"/>
        <color theme="1"/>
        <rFont val="Arial Narrow"/>
        <family val="2"/>
      </rPr>
      <t>d. Sectores corresponsables:</t>
    </r>
    <r>
      <rPr>
        <sz val="12"/>
        <color theme="1"/>
        <rFont val="Arial Narrow"/>
        <family val="2"/>
      </rPr>
      <t xml:space="preserve"> </t>
    </r>
    <r>
      <rPr>
        <b/>
        <sz val="12"/>
        <color theme="1"/>
        <rFont val="Arial Narrow"/>
        <family val="2"/>
      </rPr>
      <t xml:space="preserve">
</t>
    </r>
    <r>
      <rPr>
        <sz val="12"/>
        <color theme="1"/>
        <rFont val="Arial Narrow"/>
        <family val="2"/>
      </rPr>
      <t xml:space="preserve">Escriba los nombres de los sectores que son corresponsables en la formulación e implementación de las acciones. </t>
    </r>
  </si>
  <si>
    <t>Estructura de la Política Pública</t>
  </si>
  <si>
    <r>
      <rPr>
        <b/>
        <sz val="12"/>
        <color theme="1"/>
        <rFont val="Arial Narrow"/>
        <family val="2"/>
      </rPr>
      <t>a. Código de la Acción:</t>
    </r>
    <r>
      <rPr>
        <sz val="12"/>
        <color theme="1"/>
        <rFont val="Arial Narrow"/>
        <family val="2"/>
      </rPr>
      <t xml:space="preserve"> Este campo será diligenciado por la Dirección de Equiad y Políticas Poblacionales y se establecerá en relación con los componentes que estructuran la política y con la cantidad de acciones en cada uno. </t>
    </r>
  </si>
  <si>
    <r>
      <rPr>
        <b/>
        <sz val="12"/>
        <color theme="1"/>
        <rFont val="Arial Narrow"/>
        <family val="2"/>
      </rPr>
      <t xml:space="preserve">b. Componente: 
</t>
    </r>
    <r>
      <rPr>
        <sz val="12"/>
        <color theme="1"/>
        <rFont val="Arial Narrow"/>
        <family val="2"/>
      </rPr>
      <t xml:space="preserve">Registre el nombre del componente en el cual se estructura la política y dentro del cual se enmarca la acción afirmativa. De acuerdo con cada política, los componentes pueden ser denominados </t>
    </r>
    <r>
      <rPr>
        <i/>
        <sz val="12"/>
        <color theme="1"/>
        <rFont val="Arial Narrow"/>
        <family val="2"/>
      </rPr>
      <t xml:space="preserve">caminos, lineamientos, ejes estructurantes, etc., </t>
    </r>
    <r>
      <rPr>
        <sz val="12"/>
        <color theme="1"/>
        <rFont val="Arial Narrow"/>
        <family val="2"/>
      </rPr>
      <t xml:space="preserve">y se encuentran establecidos en los Decretos por medio de los cuales se ha adoptado cada política pública. </t>
    </r>
  </si>
  <si>
    <r>
      <rPr>
        <b/>
        <sz val="12"/>
        <color theme="1"/>
        <rFont val="Arial Narrow"/>
        <family val="2"/>
      </rPr>
      <t>c. Subcomponente:</t>
    </r>
    <r>
      <rPr>
        <sz val="12"/>
        <color theme="1"/>
        <rFont val="Arial Narrow"/>
        <family val="2"/>
      </rPr>
      <t xml:space="preserve">
Registre el nombre el subcomponente de acuerdo con el componente registrado en el campo anterior. Según cada política, los subcomponentes pueden ser</t>
    </r>
    <r>
      <rPr>
        <i/>
        <sz val="12"/>
        <color theme="1"/>
        <rFont val="Arial Narrow"/>
        <family val="2"/>
      </rPr>
      <t xml:space="preserve"> línea de acción, objetivo, estrategia</t>
    </r>
    <r>
      <rPr>
        <sz val="12"/>
        <color theme="1"/>
        <rFont val="Arial Narrow"/>
        <family val="2"/>
      </rPr>
      <t>.</t>
    </r>
  </si>
  <si>
    <t>Acciones Concertadas entre la ciudadanía y la administración</t>
  </si>
  <si>
    <r>
      <rPr>
        <b/>
        <sz val="12"/>
        <color theme="1"/>
        <rFont val="Arial Narrow"/>
        <family val="2"/>
      </rPr>
      <t xml:space="preserve">a. Acciones Concertadas:
</t>
    </r>
    <r>
      <rPr>
        <sz val="12"/>
        <color theme="1"/>
        <rFont val="Arial Narrow"/>
        <family val="2"/>
      </rPr>
      <t>Escriba las acciones afirmativas concertadas entre la ciudadanía y cada entidad.</t>
    </r>
  </si>
  <si>
    <r>
      <rPr>
        <b/>
        <sz val="12"/>
        <color theme="1"/>
        <rFont val="Arial Narrow"/>
        <family val="2"/>
      </rPr>
      <t xml:space="preserve">b. Importancia relativa de la acción (%):
</t>
    </r>
    <r>
      <rPr>
        <sz val="12"/>
        <color theme="1"/>
        <rFont val="Arial Narrow"/>
        <family val="2"/>
      </rPr>
      <t>Este campo será diligenciado por el rector de política en articulación con los sectores. La ponderación de cada acción estará definida de acuerdo con su nivel de importancia en el cumplimiento de los propósitos de la política.</t>
    </r>
  </si>
  <si>
    <r>
      <rPr>
        <b/>
        <sz val="12"/>
        <color theme="1"/>
        <rFont val="Arial Narrow"/>
        <family val="2"/>
      </rPr>
      <t xml:space="preserve">c. ODS:
</t>
    </r>
    <r>
      <rPr>
        <sz val="12"/>
        <color theme="1"/>
        <rFont val="Arial Narrow"/>
        <family val="2"/>
      </rPr>
      <t>Identifique el ODS al cual le apunta la acción afirmativa. Seleccione de la lista desplegable.</t>
    </r>
  </si>
  <si>
    <r>
      <rPr>
        <b/>
        <sz val="12"/>
        <color theme="1"/>
        <rFont val="Arial Narrow"/>
        <family val="2"/>
      </rPr>
      <t xml:space="preserve">d. Enfoques:
</t>
    </r>
    <r>
      <rPr>
        <sz val="12"/>
        <color theme="1"/>
        <rFont val="Arial Narrow"/>
        <family val="2"/>
      </rPr>
      <t xml:space="preserve">Determine si la acción concertada responde a un enfoque (Derechos Humanos, Género, Poblacional - Diferencial, Ambiental y Territorial). Si responde a más de un enfoque mencionelos y separelos con punto y coma. Recuerde que las acciones registradas en este instrumento responden por defecto a un enfoque étnico, por lo cual no es necesario mencionarlo para cada una.  </t>
    </r>
  </si>
  <si>
    <t>Tiempo de ejecución de la acción</t>
  </si>
  <si>
    <r>
      <rPr>
        <b/>
        <sz val="12"/>
        <color theme="1"/>
        <rFont val="Arial Narrow"/>
        <family val="2"/>
      </rPr>
      <t xml:space="preserve">a. Fecha de inicio:
</t>
    </r>
    <r>
      <rPr>
        <sz val="12"/>
        <color theme="1"/>
        <rFont val="Arial Narrow"/>
        <family val="2"/>
      </rPr>
      <t>Escriba la fecha en la cual inicia la acción dd/mn/aaaa.</t>
    </r>
  </si>
  <si>
    <r>
      <rPr>
        <b/>
        <sz val="12"/>
        <color theme="1"/>
        <rFont val="Arial Narrow"/>
        <family val="2"/>
      </rPr>
      <t xml:space="preserve">b. Fecha de finalización:
</t>
    </r>
    <r>
      <rPr>
        <sz val="12"/>
        <color theme="1"/>
        <rFont val="Arial Narrow"/>
        <family val="2"/>
      </rPr>
      <t>Fecha en la cual finaliza la acción dd/mm/aaaa.</t>
    </r>
  </si>
  <si>
    <t>Indicador por cada acción concertada</t>
  </si>
  <si>
    <r>
      <rPr>
        <b/>
        <sz val="12"/>
        <color theme="1"/>
        <rFont val="Arial Narrow"/>
        <family val="2"/>
      </rPr>
      <t xml:space="preserve">a. Nombre Indicador:
</t>
    </r>
    <r>
      <rPr>
        <sz val="12"/>
        <color theme="1"/>
        <rFont val="Arial Narrow"/>
        <family val="2"/>
      </rPr>
      <t xml:space="preserve">Escriba el nombre del indicador para cada acción afirmativa concertada de política. Debe evidenciar con precisión la propiedad a medir, ser auto explicativo y conciso. </t>
    </r>
  </si>
  <si>
    <r>
      <rPr>
        <b/>
        <sz val="12"/>
        <color theme="1"/>
        <rFont val="Arial Narrow"/>
        <family val="2"/>
      </rPr>
      <t xml:space="preserve">d. Fórmula de cálculo:
</t>
    </r>
    <r>
      <rPr>
        <sz val="12"/>
        <color theme="1"/>
        <rFont val="Arial Narrow"/>
        <family val="2"/>
      </rPr>
      <t>Escriba la expresión matemática con la cual se calcula el indicador. Debe ser coherente con el nombre del indicador y ser explicita la unidad de medida.</t>
    </r>
  </si>
  <si>
    <t>Metas y Presupuesto Asociado</t>
  </si>
  <si>
    <t>a. Línea base (Año):
Este campo será diligenciado por cada sector con quien se concertó la acción. Registre la línea base que se tiene respecto del indicador registrado. Escriba el año de corte del dato de la línea base. Si no se cuenta con línea base escriba "Sin Línea Base".</t>
  </si>
  <si>
    <r>
      <rPr>
        <b/>
        <sz val="12"/>
        <color theme="1"/>
        <rFont val="Arial Narrow"/>
        <family val="2"/>
      </rPr>
      <t>b. Fuente de Financiación</t>
    </r>
    <r>
      <rPr>
        <sz val="12"/>
        <color theme="1"/>
        <rFont val="Arial Narrow"/>
        <family val="2"/>
      </rPr>
      <t>: Identifique la fuente de financiación: Inversión o Funcionamiento.
Tenga en cuenta que frente a las acciones concertadas en el marco del Artículo 66 de PDD, se establece que "... Los acuerdos logrados en el marco del proceso de la concertación y construcción conjunta se realizarán en el marco fiscal y asignaciones establecidas en el presente Plan Distrital de Desarrollo" (Art. 66). Razón por la cual la fuente de financiación preponderante por defecto debe ser Inversión. 
Solo si por algún motivo se concertó con el grupo étnico alguna acción por Funcionamiento, puede seleccionar dicha opción.</t>
    </r>
  </si>
  <si>
    <t>Inversión</t>
  </si>
  <si>
    <r>
      <rPr>
        <b/>
        <sz val="12"/>
        <color theme="1"/>
        <rFont val="Arial Narrow"/>
        <family val="2"/>
      </rPr>
      <t xml:space="preserve">c. Meta años 2020-2024:
</t>
    </r>
    <r>
      <rPr>
        <sz val="12"/>
        <color theme="1"/>
        <rFont val="Arial Narrow"/>
        <family val="2"/>
      </rPr>
      <t>Escriba la meta que se tiene programa para cada año. Una meta es la representación cuantitativa de la acción concertada. Registre la cantidad programada o valor objetivo que espera alcanzar el indicador en el periodo específico (año). Indique la meta del indicador, solo en términos numéricos (porcentajes o valores absolutos), no escriba palabras.</t>
    </r>
  </si>
  <si>
    <t>Funcionamiento</t>
  </si>
  <si>
    <r>
      <rPr>
        <b/>
        <sz val="12"/>
        <color theme="1"/>
        <rFont val="Arial Narrow"/>
        <family val="2"/>
      </rPr>
      <t xml:space="preserve">c. Presupuesto asignado años 2020-2024
</t>
    </r>
    <r>
      <rPr>
        <sz val="12"/>
        <color theme="1"/>
        <rFont val="Arial Narrow"/>
        <family val="2"/>
      </rPr>
      <t>Indique el valor de la asignación presupuestal para la implementación de la accción para cada vigencia. Las cifras debe expresarse en pesos sin aproximaciones.</t>
    </r>
  </si>
  <si>
    <t xml:space="preserve"> Seguimiento al Indicador 
</t>
  </si>
  <si>
    <r>
      <rPr>
        <b/>
        <sz val="12"/>
        <color theme="1"/>
        <rFont val="Arial Narrow"/>
        <family val="2"/>
      </rPr>
      <t>a. Presupuesto ejecutado</t>
    </r>
    <r>
      <rPr>
        <sz val="12"/>
        <color theme="1"/>
        <rFont val="Arial Narrow"/>
        <family val="2"/>
      </rPr>
      <t xml:space="preserve">
Incorpore el valor de la ejecución presupuestal (compromisos adquiridos para el cumplimiento de la acción). Las cifras deben expresarse en pesos sin aproximaciones. Es importante precisar que la ejecución presupuestal debe ser acumulada a partir del seguimiento con corte a 30 de junio de la vigencia.</t>
    </r>
  </si>
  <si>
    <r>
      <rPr>
        <b/>
        <sz val="12"/>
        <color theme="1"/>
        <rFont val="Arial Narrow"/>
        <family val="2"/>
      </rPr>
      <t>b. % Ejecución presupuestal</t>
    </r>
    <r>
      <rPr>
        <sz val="12"/>
        <color theme="1"/>
        <rFont val="Arial Narrow"/>
        <family val="2"/>
      </rPr>
      <t xml:space="preserve"> Resultado de dividir el valor de la </t>
    </r>
    <r>
      <rPr>
        <i/>
        <sz val="12"/>
        <color theme="1"/>
        <rFont val="Arial Narrow"/>
        <family val="2"/>
      </rPr>
      <t xml:space="preserve">ejecución presupuestal </t>
    </r>
    <r>
      <rPr>
        <sz val="12"/>
        <color theme="1"/>
        <rFont val="Arial Narrow"/>
        <family val="2"/>
      </rPr>
      <t xml:space="preserve">sobre la </t>
    </r>
    <r>
      <rPr>
        <i/>
        <sz val="12"/>
        <color theme="1"/>
        <rFont val="Arial Narrow"/>
        <family val="2"/>
      </rPr>
      <t xml:space="preserve">asignación presupuestal </t>
    </r>
    <r>
      <rPr>
        <sz val="12"/>
        <color theme="1"/>
        <rFont val="Arial Narrow"/>
        <family val="2"/>
      </rPr>
      <t>(*100).</t>
    </r>
  </si>
  <si>
    <r>
      <rPr>
        <b/>
        <sz val="12"/>
        <color theme="1"/>
        <rFont val="Arial Narrow"/>
        <family val="2"/>
      </rPr>
      <t>c. Avance cuantitativo de la meta</t>
    </r>
    <r>
      <rPr>
        <sz val="12"/>
        <color theme="1"/>
        <rFont val="Arial Narrow"/>
        <family val="2"/>
      </rPr>
      <t xml:space="preserve">
Teniendo en cuenta la fórmula de cálculo de cada indicador, registre el resultado de cada uno, para el período del reporte. Es importante precisar que el resultado debe ser acumulado a partir del seguimiento con corte a 30 de junio de la vigencia.</t>
    </r>
  </si>
  <si>
    <r>
      <rPr>
        <b/>
        <sz val="12"/>
        <color theme="1"/>
        <rFont val="Arial Narrow"/>
        <family val="2"/>
      </rPr>
      <t xml:space="preserve">d. % de Avance Indicador
</t>
    </r>
    <r>
      <rPr>
        <sz val="12"/>
        <color theme="1"/>
        <rFont val="Arial Narrow"/>
        <family val="2"/>
      </rPr>
      <t>Resultado de dividir el</t>
    </r>
    <r>
      <rPr>
        <i/>
        <sz val="12"/>
        <color theme="1"/>
        <rFont val="Arial Narrow"/>
        <family val="2"/>
      </rPr>
      <t xml:space="preserve"> avance cuantitativo del indicador</t>
    </r>
    <r>
      <rPr>
        <sz val="12"/>
        <color theme="1"/>
        <rFont val="Arial Narrow"/>
        <family val="2"/>
      </rPr>
      <t xml:space="preserve"> sobre la </t>
    </r>
    <r>
      <rPr>
        <i/>
        <sz val="12"/>
        <color theme="1"/>
        <rFont val="Arial Narrow"/>
        <family val="2"/>
      </rPr>
      <t>meta anual programada</t>
    </r>
    <r>
      <rPr>
        <sz val="12"/>
        <color theme="1"/>
        <rFont val="Arial Narrow"/>
        <family val="2"/>
      </rPr>
      <t xml:space="preserve"> (*100).</t>
    </r>
  </si>
  <si>
    <r>
      <rPr>
        <b/>
        <sz val="12"/>
        <color theme="1"/>
        <rFont val="Arial Narrow"/>
        <family val="2"/>
      </rPr>
      <t>e. Avance Cualitativo</t>
    </r>
    <r>
      <rPr>
        <sz val="12"/>
        <color theme="1"/>
        <rFont val="Arial Narrow"/>
        <family val="2"/>
      </rPr>
      <t xml:space="preserve">
Corresponde al avance cualitativo que la entidad identifica en el cumplimiento de la acción.
Indicar población beneficiada con la implementación de la acción, por edad y género, logros más importantes. Es importante precisar que el avance debe ser acumulado a partir del seguimiento con corte a 30 de junio de la vigencia.</t>
    </r>
  </si>
  <si>
    <r>
      <rPr>
        <b/>
        <sz val="12"/>
        <color theme="1"/>
        <rFont val="Arial Narrow"/>
        <family val="2"/>
      </rPr>
      <t xml:space="preserve">f. Dificultades y alternativas de solución
</t>
    </r>
    <r>
      <rPr>
        <sz val="12"/>
        <color theme="1"/>
        <rFont val="Arial Narrow"/>
        <family val="2"/>
      </rPr>
      <t>Si se han presentado dificultades frente al avance del indicador  se deben describir aquí y  las soluciones para superarlas.</t>
    </r>
  </si>
  <si>
    <r>
      <rPr>
        <b/>
        <sz val="12"/>
        <color theme="1"/>
        <rFont val="Arial Narrow"/>
        <family val="2"/>
      </rPr>
      <t xml:space="preserve">h. Análisis implementación de Enfoques:
</t>
    </r>
    <r>
      <rPr>
        <sz val="12"/>
        <color theme="1"/>
        <rFont val="Arial Narrow"/>
        <family val="2"/>
      </rPr>
      <t>Señalar cómo han implementado los enfoques que se establecieron, quienes conforman la población beneficiada, qué acciones diferenciales se han desarrollado, etc. Recuerde que las acciones registradas en este instrumento, responden por defecto a un enfoque étnico, por lo cual la idea de este anàlisis es identificar posibles interseccionalidales, por ejemplo mujeres indìgenas atendidas, niños palenqueros beneficiados, personas mayores gitanas formadas, etc.  Este análisis se registra solamente en el último seguimiento realizado cada año. Máximo 300 palabras por indicador.</t>
    </r>
  </si>
  <si>
    <t>Información PDD</t>
  </si>
  <si>
    <r>
      <rPr>
        <b/>
        <sz val="12"/>
        <color theme="1"/>
        <rFont val="Arial Narrow"/>
        <family val="2"/>
      </rPr>
      <t>a. Programa General:</t>
    </r>
    <r>
      <rPr>
        <sz val="12"/>
        <color theme="1"/>
        <rFont val="Arial Narrow"/>
        <family val="2"/>
      </rPr>
      <t xml:space="preserve">
Escribir el número y el nombre del </t>
    </r>
    <r>
      <rPr>
        <i/>
        <sz val="12"/>
        <color theme="1"/>
        <rFont val="Arial Narrow"/>
        <family val="2"/>
      </rPr>
      <t xml:space="preserve">Programa General </t>
    </r>
    <r>
      <rPr>
        <sz val="12"/>
        <color theme="1"/>
        <rFont val="Arial Narrow"/>
        <family val="2"/>
      </rPr>
      <t xml:space="preserve">en el cual se enmarca la acción afirmativa, separados por dos puntos (:). </t>
    </r>
  </si>
  <si>
    <r>
      <rPr>
        <b/>
        <sz val="12"/>
        <color theme="1"/>
        <rFont val="Arial Narrow"/>
        <family val="2"/>
      </rPr>
      <t xml:space="preserve">b. Meta Sectorial:
</t>
    </r>
    <r>
      <rPr>
        <sz val="12"/>
        <color theme="1"/>
        <rFont val="Arial Narrow"/>
        <family val="2"/>
      </rPr>
      <t xml:space="preserve">Escribir el número y el nombre de la Meta Sectorial en la cual se enmarca la acción afirmativa, separados por dos puntos (:). </t>
    </r>
  </si>
  <si>
    <r>
      <rPr>
        <b/>
        <sz val="12"/>
        <color theme="1"/>
        <rFont val="Arial Narrow"/>
        <family val="2"/>
      </rPr>
      <t xml:space="preserve">c. Proyecto de Inversión: 
</t>
    </r>
    <r>
      <rPr>
        <sz val="12"/>
        <color theme="1"/>
        <rFont val="Arial Narrow"/>
        <family val="2"/>
      </rPr>
      <t xml:space="preserve">Escribir el número y el nombre del Proyecto de Inversión en el cual se enmarca la acción afirmativa y del cual salen los recursos paa su implementación, separados por dos puntos (:). </t>
    </r>
  </si>
  <si>
    <t>Responsable de la ejecución de la acción afirmativa</t>
  </si>
  <si>
    <r>
      <rPr>
        <b/>
        <sz val="12"/>
        <color theme="1"/>
        <rFont val="Arial Narrow"/>
        <family val="2"/>
      </rPr>
      <t>a. Sector:</t>
    </r>
    <r>
      <rPr>
        <sz val="12"/>
        <color theme="1"/>
        <rFont val="Arial Narrow"/>
        <family val="2"/>
      </rPr>
      <t xml:space="preserve">
Escriba el nombre completo del sector responsable de la ejecución de la acción.</t>
    </r>
  </si>
  <si>
    <r>
      <rPr>
        <b/>
        <sz val="12"/>
        <color theme="1"/>
        <rFont val="Arial Narrow"/>
        <family val="2"/>
      </rPr>
      <t xml:space="preserve">b. Entidad:
</t>
    </r>
    <r>
      <rPr>
        <sz val="12"/>
        <color theme="1"/>
        <rFont val="Arial Narrow"/>
        <family val="2"/>
      </rPr>
      <t>Escriba el nombre completo de la entidad responsable de la ejecución de la acción.</t>
    </r>
  </si>
  <si>
    <r>
      <rPr>
        <b/>
        <sz val="12"/>
        <color theme="1"/>
        <rFont val="Arial Narrow"/>
        <family val="2"/>
      </rPr>
      <t xml:space="preserve">c. Dependencia: 
</t>
    </r>
    <r>
      <rPr>
        <sz val="12"/>
        <color theme="1"/>
        <rFont val="Arial Narrow"/>
        <family val="2"/>
      </rPr>
      <t>Escriba la Dirección, Subdirección, Grupo o Unidad responsable de la ejecución de la acción. Utilice nombres completos.</t>
    </r>
  </si>
  <si>
    <r>
      <rPr>
        <b/>
        <sz val="12"/>
        <color theme="1"/>
        <rFont val="Arial Narrow"/>
        <family val="2"/>
      </rPr>
      <t>d. Persona de contacto:</t>
    </r>
    <r>
      <rPr>
        <sz val="12"/>
        <color theme="1"/>
        <rFont val="Arial Narrow"/>
        <family val="2"/>
      </rPr>
      <t xml:space="preserve">
Escriba el nombre completo de las personas responsables de la ejecución del producto. Primero registre el nombre del directivo(a), presione Alt y enter (al mismo tiempor), y luego escriba el nombre de profesional.</t>
    </r>
  </si>
  <si>
    <r>
      <rPr>
        <b/>
        <sz val="12"/>
        <color theme="1"/>
        <rFont val="Arial Narrow"/>
        <family val="2"/>
      </rPr>
      <t xml:space="preserve">b. Teléfono:
</t>
    </r>
    <r>
      <rPr>
        <sz val="12"/>
        <color theme="1"/>
        <rFont val="Arial Narrow"/>
        <family val="2"/>
      </rPr>
      <t>Escriba el teléfono de contacto de las personas responsables de la ejecución de la acción. Primero registre el teléfono del directivo(a), presione Alt y enter (al mismo tiempor), y luego escriba el teléfono de profesional.</t>
    </r>
  </si>
  <si>
    <r>
      <rPr>
        <b/>
        <sz val="12"/>
        <color theme="1"/>
        <rFont val="Arial Narrow"/>
        <family val="2"/>
      </rPr>
      <t xml:space="preserve">c. Correo electrónico: 
</t>
    </r>
    <r>
      <rPr>
        <sz val="12"/>
        <color theme="1"/>
        <rFont val="Arial Narrow"/>
        <family val="2"/>
      </rPr>
      <t>Escriba el correo electrónico de las personas responsables de la ejecución de la acción. Primero registre el correo del directivo(a), presione Alt y enter (al mismo tiempor), y luego escriba el correo de profesional.</t>
    </r>
  </si>
  <si>
    <t>Política Pública Distrital para el Reconocimiento de la Diversidad Cultural, la garantía, la protección y el restablecimiento de los Derechos de la Población Raizal en Bogotá</t>
  </si>
  <si>
    <t>Política Pública para los Pueblos Indígenas en Bogotá D.C.</t>
  </si>
  <si>
    <t>Política Pública Distrital para el grupo étnico Rrom o Gitano en el Distrito Capital</t>
  </si>
  <si>
    <t>Política Pública Distrital para el reconocimiento de la diversidad cultural y la garantía de los derechos de los Afrodescendientes</t>
  </si>
  <si>
    <t>Pueblo Palenquero
Se retomanlos lineamientos de la Política Pública Distrital para el reconocimiento de la diversidad cultural y la garantía de los derechos de los Afrodescendientes</t>
  </si>
  <si>
    <t>Decreto 554 de 2011, Artículo 5°</t>
  </si>
  <si>
    <t>Decreto 543 de 2011, Artículo 6°</t>
  </si>
  <si>
    <t>Decreto 582 de 2011, Artículo 5°</t>
  </si>
  <si>
    <t>Decreto 151 de 2008, Artículo 4°</t>
  </si>
  <si>
    <t>Ejes estructurantes</t>
  </si>
  <si>
    <t>Líneas de acción</t>
  </si>
  <si>
    <t>Lineamientos</t>
  </si>
  <si>
    <t>1. Eje de Cultura e Identidad Raizal</t>
  </si>
  <si>
    <t xml:space="preserve">1.1 Reconocimiento, visibilización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visibilización, afianzamiento y promoción de sus formas de vida, cosmovisión, usos, costumbres y prácticas culturales. </t>
  </si>
  <si>
    <t>1. Camino de gobierno propio y autonomía</t>
  </si>
  <si>
    <t>1.1 Garantizar acciones para la pervivencia, permanencia y fortalecimiento de la autonomía para la gobernabilidad de los pueblos indígenas y sus instituciones representativas en la ciudad, de conformidad con el Derecho Mayor, la Ley de Origen y la Ley Natural en armonía con la Constitución y la ley.</t>
  </si>
  <si>
    <t>1. Mejoramiento de la calidad de vida de la población afrodescendiente del Distrito Capital.</t>
  </si>
  <si>
    <t>1.2 Fomento y desarrollo de la cultura Raizal a través de medidas y estrategias que garanticen su preservación, protección y transmisión a las diferentes generaciones de Raizales, especialmente jóvenes, niñas y niños residentes en la capital.</t>
  </si>
  <si>
    <t>1.2 Garantizar la construcción de mecanismos de coordinación entre el sistema de justicia propia de los pueblos indígenas y el sistema de justicia ordinaria; de tal manera que se garantice, proteja, restituya y restablezca el derecho al ejercicio pleno de la autonomía, del gobierno y de la justicia propia indígena en la ciudad.</t>
  </si>
  <si>
    <t>1. Eje integridad étnica y cultural</t>
  </si>
  <si>
    <t>2. Fortalecimiento de la cultura de la población afrodescendiente.</t>
  </si>
  <si>
    <t>1.3 Garantía para la consolidación y conservación de los valores éticos y espirituales del pueblo Raizal, conservando la esencia que lo ha caracterizado ancestralmente.</t>
  </si>
  <si>
    <t>1.3 Garantizar a las autoridades indígenas legítimamente reconocidas por sus pueblos de origen, Organizaciones Nacionales y Cabildos Indígenas en su calidad de entidades públicas de carácter especial, sus procesos de autonomía política, legislativa, jurisdiccional, jurídica, administrativa, fiscal y financiera de carácter interno en la ciudad, de conformidad con el Derecho Mayor, la Ley de Origen y la Ley Natural, en armonía con la Constitución y la jurisprudencia que rige el Distrito Capital.</t>
  </si>
  <si>
    <t>2. Eje Inclusión y no discriminación</t>
  </si>
  <si>
    <t>3. Garantía del ejercicio de los derechos de los afrodescendientes, con énfasis en los derechos humanos y en el reconocimiento de los derechos históricos y contemporáneos como grupo étnico.</t>
  </si>
  <si>
    <t>1.4 Promoción del Reconocimiento distrital, nacional e internacional del patrimonio tangible e intangible del Pueblo Raizal, representado en sus diferentes expresiones, como parte del legado cultural de este pueblo al patrimonio de Bogotá y de la Nación.</t>
  </si>
  <si>
    <t>2. Camino de Consulta Previa, participación y concertación</t>
  </si>
  <si>
    <t>2.1 Garantizar la participación e interlocución de los pueblos indígenas en las decisiones administrativas y legislativas susceptibles de afectarlos en su plan de vida, a través de la aplicación del derecho fundamental y colectivo a la consulta previa, libre e informada, para garantizar su permanencia y pervivencia, la preservación de la integridad étnica, social, económica y cultural en el Distrito.</t>
  </si>
  <si>
    <t>3. Eje Desarrollo Económico</t>
  </si>
  <si>
    <t>4. Promoción de la construcción de relaciones de entendimiento intercultural entre los afrodescendientes y el conjunto de la población bogotana.</t>
  </si>
  <si>
    <t>1.5 Reconocimiento y valoración del conocimiento tradicional y propiedad intelectual, biológica y energética del Pueblo Raizal.</t>
  </si>
  <si>
    <t>2.2. Garantizar la participación entendida como acción política organizada de los pueblos indígenas en espacios de toma de decisiones y concertación política, cultural, social, económica y ambiental para que puedan incidir como pueblos milenarios en el conjunto de decisiones públicas, en pro de la pervivencia y permanencia cultural como pueblos en la ciudad.</t>
  </si>
  <si>
    <t>4. Eje de Educación</t>
  </si>
  <si>
    <t>5. Toma de medidas eficaces, especialmente en las esferas de la enseñanza, la educación, la cultura, y la información para combatir los prejuicios que conduzcan a la discriminación racial de los afrodescendientes.</t>
  </si>
  <si>
    <t>1.6 Garantía para la construcción de relaciones de entendimiento intercultural entre los Raizales y el conjunto de la población bogotana.</t>
  </si>
  <si>
    <t>2.3 Garantizar instancias propias de participación e interlocución de los pueblos indígenas en lo distrital y local de conformidad con el marco de reconocimiento a sus derechos, espacios generados desde las instituciones representativas, sus autoridades y aquellos espacios que se creen de manera concertada entre autoridades distritales y gobierno propio de los pueblos indígenas.</t>
  </si>
  <si>
    <t>5. Eje Salud</t>
  </si>
  <si>
    <t>6. Reconocimiento y apoyo a las iniciativas de los afrodescendientes, relacionadas con la acción política no violenta, la resistencia civil y la solución política del conflicto armado.</t>
  </si>
  <si>
    <t>1.7 Promoción de la condición trilingüe de los Raizales para su inclusión en programas culturales y educativos.</t>
  </si>
  <si>
    <t>3. Camino de identidad y cultura</t>
  </si>
  <si>
    <t>3.1 Implementación de acciones que promuevan, visibilicen y fortalezcan la identidad cultural, espiritual, la producción simbólica de las culturas indígenas, las formas de vida, los usos y costumbres y las tradiciones de los pueblos indígenas en la ciudad.</t>
  </si>
  <si>
    <t>6. Eje Seguridad Social y Alimentaria</t>
  </si>
  <si>
    <t>7. Promoción de relaciones de corresponsabilidad social, transparencia y confianza de la administración distrital y los afrodescendientes.</t>
  </si>
  <si>
    <t>2. Eje de Participación y Autodeterminación Raizal</t>
  </si>
  <si>
    <t>2.1 Inclusión real y efectiva de representantes de la comunidad Raizal, residente en Bogotá, en las instancias de participación, planificación, toma de decisiones, seguimiento y control de las materias que los afecten.</t>
  </si>
  <si>
    <t>3.2 Generación de espacios para la sensibilización y formación ciudadana frente al reconocimiento, respeto y valoración de los pueblos indígenas en el Distrito.</t>
  </si>
  <si>
    <t>7. Eje de Hábitat</t>
  </si>
  <si>
    <t>8. Reconocimiento y apoyo a las dinámicas socioculturales, económicas y organizativas particulares de los afrodescendientes, incluyendo las perspectivas de género y generacionales.</t>
  </si>
  <si>
    <t>2.2. Garantía de acciones de participación de las mujeres y los hombres Raizales, como acción política organizada para su empoderamiento en el ejercicio de su ciudadanía diferenciada que incida en las decisiones públicas que las/os afecten, relativas a sus derechos, necesidades e intereses.</t>
  </si>
  <si>
    <t>3.3 Fomento a las prácticas culturales, recreativas y deportivas de los pueblos indígenas con autonomía y fundamento en sus planes de permanencia y pervivencia cultural.</t>
  </si>
  <si>
    <t>8. Eje de Género y Generaciones</t>
  </si>
  <si>
    <t>2.3 Garantía de la participación de la comunidad Raizal en las decisiones que afecten su desarrollo cultural, político, ambiental y económico a través de la Consulta Previa, Libre e Informada como derecho fundamental para la preservación de la integridad étnica, social, económica y cultural de la comunidad Raizal.</t>
  </si>
  <si>
    <t>3.4 Promoción de procesos de investigación cultural para recuperar, proteger, preservar, mantener, transmitir y proyectar las prácticas y expresiones culturales de los pueblos indígenas, a partir de sus conocimientos ancestrales y saberes tradicionales, en coordinación y concertación con las autoridades de cada pueblo.</t>
  </si>
  <si>
    <t>9. Eje Goce, Disfrute de Derechos, Adecuación Institucional y Participación</t>
  </si>
  <si>
    <t>2.4 Fortalecimiento al proceso organizativo de los Raizales en Bogotá para garantizar el ejercicio ciudadano de participación.</t>
  </si>
  <si>
    <t>3.5 Promoción y fomento de acciones para la recuperación, fortalecimiento, protección y salvaguarda de las lenguas nativas y la tradición oral y escrita de los pueblos indígenas.</t>
  </si>
  <si>
    <t>2.5 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</si>
  <si>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3.6 Implementación de acciones para la identificación, recuperación y preservación del patrimonio tangible e intangible de los pueblos indígenas, con el fin de salvaguardar la memoria ancestral y colectiva.</t>
  </si>
  <si>
    <t>3. Eje de Educación Raizal</t>
  </si>
  <si>
    <t>3.1 Promoción de proyectos pedagógicos en los que se consideren las necesidades particulares de la población Raizal, reconociendo la diversidad, su acceso a todos los niveles de la educación y propiciando el respeto mutuo entre las personas de culturas diferentes, a través de la Secretaría Distrital de Educación.</t>
  </si>
  <si>
    <t>4. Camino de educación propia e intercultural</t>
  </si>
  <si>
    <t>4.1 Diseño e implementación progresiva del sistema de educación indígena propio – SEIP que permitan la permanencia y pervivencia de la identidad cultural de los pueblos indígenas.</t>
  </si>
  <si>
    <t>3.2 Inclusión de la variable étnica Raizal dentro de los programas de formación de docentes que se desarrollen en el Distrito.</t>
  </si>
  <si>
    <t>4.2 Construcción e implementación de un modelo de educación intercultural para los pueblos indígenas, que incluya niveles de educación propia, diseños curriculares, capacitación a docentes, diseño de material didáctico, investigación, seguimiento y evaluación.</t>
  </si>
  <si>
    <t>3.3 Garantía para el acceso y permanencia de las niñas, los niños, los jóvenes y los/as adultos/as Raizales a la educación básica primaria, secundaria, media y superior en las instituciones educativas del Distrito o en aquellas privadas con las que se establezcan convenios, para su participación de manera diferenciada, aplicando el sistema de cuotas para Raizales en los programas de admisión especial para grupos étnicos.</t>
  </si>
  <si>
    <t>4.3 Desarrollo e implementación de procesos de investigación pedagógica concertados y consultados con las comunidades para permitir que las personas pertenecientes a los pueblos indígenas puedan adquirir, transmitir y compartir conocimientos propios y de la otra cultura para un buen vivir.</t>
  </si>
  <si>
    <t>4. Eje de Salud</t>
  </si>
  <si>
    <t>4.1 Promoción del ejercicio efectivo del derecho a la salud de la población Raizal a través de su inclusión en el diseño e implementación de la política pública intercultural de Salud y en los planes, programas y proyectos que se desarrollen en el Distrito, con enfoque diferencial.</t>
  </si>
  <si>
    <t>4.4 Promoción de estrategias pedagógicas y comunicativas para la divulgación de los derechos diferenciales de los pueblos indígenas dirigido a servidoras y servidores públicos, autoridades de policía, fuerzas militares y ciudadanía en general.</t>
  </si>
  <si>
    <t>5. Eje de Desarrollo Económico Raizal</t>
  </si>
  <si>
    <t>5.1 Diseño e implementación de programas y proyectos con apoyo técnico y financiero, para fomentar las actividades productivas y económicas propias de los Raizales residentes en el Distrito Capital, así como otras derivadas de los programas distritales para el fomento de la empleabilidad, el autoempleo y el emprendimiento, de manera que se mejoren los ingresos familiares y las condiciones de vida de los Raizales.</t>
  </si>
  <si>
    <t>4.5 Adopción e implementación de medidas con enfoque diferencial con el fin de garantizar el acceso y permanencia de los indígenas en la educación inicial, básica, media, técnica, tecnológica y superior.</t>
  </si>
  <si>
    <t>5.2 Inclusión de la producción artística Raizal como forma de emprendimiento y empleabilidad propio de los raizales.</t>
  </si>
  <si>
    <t>4.6 Generación de procesos de construcción de interculturalidad con y entre los pueblos indígenas y la ciudadanía en general mediante el diseño y puesta en marcha de proyectos y estrategias educativas y de comunicación que propicien la convivencia ciudadana.</t>
  </si>
  <si>
    <t>5.3 Promoción de la condición trilingüe de los Raizales para su inclusión en programas educativos, de turismo y desarrollo económico en el Distrito, como un medio de empleabilidad y de productividad.</t>
  </si>
  <si>
    <t>5. Camino de economía indígena</t>
  </si>
  <si>
    <t>5.1 Fortalecimiento de los sistemas productivos propios de los pueblos indígenas de acuerdo con sus usos y costumbres, buscando un desarrollo sostenible y sustentable de economía y alimentación soberana.</t>
  </si>
  <si>
    <t>6. Eje de Inclusión y no discriminación del Raizal</t>
  </si>
  <si>
    <t>6.1 Establecimiento de medidas eficaces, especialmente en las esferas de la cultura, la educación y la información, para combatir los prejuicios, estereotipos y prácticas sociales y simbólicas de discriminación e inequidad hacia la comunidad Raizal, para garantizar el respeto por la diversidad étnica y cultural distrital.</t>
  </si>
  <si>
    <t>5.2 Implementación de estrategias que promuevan y garanticen la inclusión laboral de los pueblos indígenas, bajo un enfoque diferencial en el sector público y privado.</t>
  </si>
  <si>
    <t>6.2 Promoción de relaciones de confianza y entendimiento entre el Distrito Capital, los Raizales y su organización.</t>
  </si>
  <si>
    <t>5.3 Apoyo técnico y financiero para implementar y fomentar las actividades productivas y económicas tradicionales y contemporáneas, propias de los pueblos indígenas a través de la creación y fortalecimiento de famiempresas, microempresas, empresas asociativas y otras formas comunitarias de producción.</t>
  </si>
  <si>
    <t>6.3 Inclusión del componente de género y generación en todas las acciones que desarrollen e implementen la Política y el Plan de Acciones Afirmativas.</t>
  </si>
  <si>
    <t>5.4 Aplicación e implementación de medidas especiales para salvaguardar la propiedad intelectual de la producción de los pueblos indígenas, evitando la emulación, apropiación de su conocimiento y trabajo en forma indebida.</t>
  </si>
  <si>
    <t>6.4 Promover la adecuación de los procesos y procedimientos administrativos con enfoque diferencial en el marco de la democratización de la contratación y demás disposiciones que regulan la materia.</t>
  </si>
  <si>
    <t>5.5 Generación de canales de comercialización indígena atendiendo los procesos de producción, transformación, distribución y comercialización propios de los pueblos, de acuerdo con las dinámicas de mercado y economía indígena presentes en el Distrito y la región.</t>
  </si>
  <si>
    <t>7. Eje de Protección y Desarrollo Integral Raizal</t>
  </si>
  <si>
    <t>7.1 En este eje se incluye la protección de la seguridad alimentaria y nutricional de la población Raizal acorde a su cultura y la protección de sus condiciones de subsistencia.</t>
  </si>
  <si>
    <t>5.6 Definición de estrategias de capacitación y formación para la inserción laboral y el óptimo desarrollo de las dinámicas productivas, partiendo de las características socioculturales de los pueblos indígenas.</t>
  </si>
  <si>
    <t>7.2 Incorporar concepciones de desarrollo propio del pueblo Raizal a los programas, planes y proyectos que en el Distrito se adopten y se desarrollen en su beneficio.</t>
  </si>
  <si>
    <t>6. Camino de salud y medicina ancestral</t>
  </si>
  <si>
    <t>6.1 Incorporación de las características culturales y particulares de la población indígena al Modelo de Atención Integral en Salud de Bogotá, D. C., y diseño de las rutas de atención que correlacionen la medicina ancestral y la medicina facultativa, y una vez aprobado el Sistema Integral de Salud de Pueblos Indígenas –SISPI-, por parte del Gobierno Nacional, el Distrito garantizará su implementación.</t>
  </si>
  <si>
    <t>7.3 Reconocimiento de la justicia económica con un compromiso público de garantizar la superación de la desigualdad económica y la exclusión política para lograr el apropiado desarrollo humano de este grupo étnico.</t>
  </si>
  <si>
    <t>6.2 Atención integral en salud y cobertura total del Régimen Subsidiado para la población indígena, exceptuando los casos definidos en el artículo 5 de la Ley 691 de 2001.</t>
  </si>
  <si>
    <t>6.3 Coordinar con los pueblos indígenas, su participación en los diferentes espacios de concertación del sector, con el propósito de garantizar su inclusión en las instancias de decisión, en los temas referentes al mejoramiento de su calidad de vida y salud.</t>
  </si>
  <si>
    <t>6.4 Prestación adecuada y oportuna de todas las actividades e intervenciones contenidas en el Plan Obligatorio de Salud –POS-; en cuanto a la ejecución del Plan de Intervenciones Colectivas PIC. Las acciones a desarrollar deberán concertarse con las autoridades y organizaciones indígenas y su ejecución se podrá realizar a través de convenios que realicen las ESE con las IPS indígenas, dependiendo de su naturaleza.</t>
  </si>
  <si>
    <t>6.5 Apoyo a procesos de estudios e investigación para la construcción y actualización de los perfiles epidemiológicos y el Plan Obligatorio de Salud indígena, bajo la tutela y dirección de los pueblos indígenas, en coordinación con los equipos de Análisis de Situación de Salud de las Empresas Sociales del Estado que contratan el Plan de Intervenciones Colectivas. En el caso de posibles modificaciones del Plan Obligatorio de Salud, las mismas deberán ser concertadas con el Ministerio de la Protección Social.</t>
  </si>
  <si>
    <t>6.6 Apoyo en el diseño y funcionamiento de la Institución Prestadora de Servicios de Salud (IPS) de los pueblos y autoridades indígenas de Bogotá en articulación con los procesos de prestación de servicios a la EPS pública distrital.</t>
  </si>
  <si>
    <t>6.7 Definición de mecanismos administrativos, de coordinación y control entre las instituciones de salud distrital, los Cabildos Indígenas de Bogotá y los territorios ancestrales, que permitan el aseguramiento y el derecho a la atención en salud de todos los indígenas presentes en el Distrito para lograr una cobertura total.</t>
  </si>
  <si>
    <t>6.8 Creación de estrategias de coordinación y control entre los sistemas de salud propia y el sistema distrital de salud para el uso de plantas y prácticas ancestrales de conformidad al Derecho Mayor.</t>
  </si>
  <si>
    <t>6.9 Apoyo a la creación y sostenimiento de cultivos de plantas medicinales de acuerdo con el pensamiento y prácticas ancestrales y sostenibles de los pueblos indígenas de manera permanente, para el servicio y necesidades en salud de las comunidades indígenas.</t>
  </si>
  <si>
    <t>7. Camino de Protección y Desarrollo Integral</t>
  </si>
  <si>
    <t>7.1 Implementación de medidas de atención y protección integral a través de programas, planes y proyectos desde la cosmovisión indígena y sus derechos diferenciales a los grupos etareos de los pueblos indígenas, para prevenir y atender las situaciones de vulnerabilidad social.</t>
  </si>
  <si>
    <t>7.2 Desarrollo de acciones transectoriales y priorización para la atención integral de la población indígena en situación de desplazamiento.</t>
  </si>
  <si>
    <t>7.3 Implementación de las medidas que se definen en el marco de la Sentencia T-025 de 2004 y sus Autos de seguimiento, para la población indígena en Bogotá, en coordinación con el nivel nacional.</t>
  </si>
  <si>
    <t>7.4 Implementación de acciones concertadas entre los pueblos indígenas, el gobierno distrital y nacional para garantizar la atención integral diferencial a las víctimas de la violencia y a la población desplazada para el retorno, reasentamiento o ubicación definitiva en el Distrito Capital.</t>
  </si>
  <si>
    <t>7.5 Garantía para la implementación de medidas de protección integral que tengan en cuenta los derechos diferenciales de los sujetos de protección especial al interior de los pueblos indígenas, concertadas de acuerdo con sus particularidades culturales.</t>
  </si>
  <si>
    <t>7.6 Diseño e implementación de rutas de atención diferencial a los servicios sociales del Estado para los pueblos indígenas.</t>
  </si>
  <si>
    <t>7.7 Fortalecimiento y protección de la familia y el tejido social indígena, desde los derechos diferenciales mediante planes, programas y proyectos que permitan fomentar el libre desarrollo integral y la pervivencia cultural de los pueblos indígenas en la ciudad.</t>
  </si>
  <si>
    <t>7.8 Garantía para la protección integral de la primera infancia y niñez de los pueblos indígenas con atención diferencial, educación intercultural, nutrición y asistencia propia, de acuerdo con los usos y costumbres de los pueblos, asegurando la pervivencia y la transmisión de los estilos de vida propios.</t>
  </si>
  <si>
    <t>8. Camino hacia la soberanía y la seguridad alimentaria</t>
  </si>
  <si>
    <t>8.1 Apoyo a programas, planes y proyectos de iniciativa de los pueblos indígenas, asegurando su articulación y priorización con los ejercicios de producción local, en vía a un ejercicio de soberanía alimentaria.</t>
  </si>
  <si>
    <t>8.2 Diseño e implementación de medidas en el aseguramiento de la calidad y eficiencia del sistema de abastecimiento del Distrito, promoviendo el no uso de productos o cultivos transgénicos en zonas rurales y urbanas en el Distrito.</t>
  </si>
  <si>
    <t>8.3 Creación de medidas que garanticen y fomenten canales de distribución y fortalecimiento de alianzas comerciales entre el Distrito y los territorios de origen, y la creación de centros de abastecimiento para la promoción y el acceso a los alimentos propios de los pueblos indígenas.</t>
  </si>
  <si>
    <t>8.4 Diseño e implementación de programas y proyectos que garanticen el acceso a los alimentos para los pueblos indígenas con mayor grado de fragilidad y vulnerabilidad social, bajo un enfoque diferencial.</t>
  </si>
  <si>
    <t>8.5 Apoyo técnico y financiero a procesos agropecuarios de los pueblos indígenas que estimulen la producción en el Distrito, teniendo en cuenta los usos y costumbres y su organización comunitaria y territorial.</t>
  </si>
  <si>
    <t>8.6 Generación de bancos de semillas, plantas y otras especies nativas para el fomento de su protección e intercambio, de acuerdo con el saber y la práctica ancestral de los pueblos indígenas.</t>
  </si>
  <si>
    <t>8.7 Adecuación de programas y proyectos distritales de Seguridad Alimentaria dirigidos a los pueblos indígenas de acuerdo con sus usos y costumbres y sus requerimientos culturales, mediante la apropiación de una cultura alimentaria.</t>
  </si>
  <si>
    <t>9. Camino territorio</t>
  </si>
  <si>
    <t>9.1 Promover y facilitar la participación de las organizaciones y pueblos indígenas legítimamente reconocidas/os en el Distrito, en los procesos de administración de las áreas protegidas del orden distrital a través de la inclusión de parámetros diferenciales en las normas aplicables y en los procesos de selección que correspondan.</t>
  </si>
  <si>
    <t>9.2 Apoyo a la gestión para la recuperación y repatriación del patrimonio cultural material de los pueblos indígenas.</t>
  </si>
  <si>
    <t>9.3 Garantía para la inclusión de la visión, derecho y prácticas ancestrales Muiscas en los instrumentos de planeamiento que desarrollen el Plan de Ordenamiento Territorial en los territorios que los afecten.</t>
  </si>
  <si>
    <t>9.4 Identificación, caracterización y resignificación del territorio indígena Muisca en la ciudad, con el fin de recuperar la memoria y práctica ancestral.</t>
  </si>
  <si>
    <t>9.5 Garantía para la participación en la implementación de procesos de recuperación, conservación y preservación ambiental con los pueblos indígenas desde su cosmovisión, que permitan aportar a la construcción de una ciudad ambientalmente sostenible.</t>
  </si>
  <si>
    <t>9.6 Reconocimiento y promoción de la producción social del hábitat propio de las culturas indígenas, con énfasis en oferta de vivienda con criterios de dignidad adecuados a las cosmovisiones, usos y costumbres de los pueblos indígenas, con enfoque diferencial en los criterios de asignación de subsidios de vivienda.</t>
  </si>
  <si>
    <t>9.7 Garantía, fomento y apoyo de espacios colectivos adecuados para la realización de prácticas ancestrales y espirituales, como casas de pensamiento, y acceso a los espacios públicos para el fortalecimiento de la identidad cultural de los pueblos indígenas.</t>
  </si>
  <si>
    <t>Política</t>
  </si>
  <si>
    <t>RAIZAL</t>
  </si>
  <si>
    <t>INDÍGENAS</t>
  </si>
  <si>
    <t>RROM</t>
  </si>
  <si>
    <t>AFRODESCENDIENTES</t>
  </si>
  <si>
    <t>PALENQUEROS</t>
  </si>
  <si>
    <t>Raizal</t>
  </si>
  <si>
    <t>Indígenas</t>
  </si>
  <si>
    <t>Rrom</t>
  </si>
  <si>
    <t>Afrodescendientes</t>
  </si>
  <si>
    <t>Palenqueros</t>
  </si>
  <si>
    <t>_1._Eje_de_Cultura_e_Identidad_Raizal</t>
  </si>
  <si>
    <t>_2._Eje_de_Participación_y_Autodeterminación_Raizal</t>
  </si>
  <si>
    <t>_3._Eje_de_Educación_Raizal</t>
  </si>
  <si>
    <t>_4._Eje_de_Salud</t>
  </si>
  <si>
    <t>_5._Eje_de_Desarrollo_Económico_Raizal</t>
  </si>
  <si>
    <t>_6._Eje_de_Inclusión_y_no_discriminación_del_Raizal</t>
  </si>
  <si>
    <t>_7._Eje_de_Protección_y_Desarrollo_Integral_Raizal</t>
  </si>
  <si>
    <t>_1._Camino_de_gobierno_propio_y_autonomía</t>
  </si>
  <si>
    <t>_2._Camino_de_Consulta_Previa,_participación_y_concertación</t>
  </si>
  <si>
    <t>_3._Camino_de_identidad_y_cultura</t>
  </si>
  <si>
    <t>_4._Camino_de_educación_propia_e_intercultural</t>
  </si>
  <si>
    <t>_5._Camino_de_economía_indígena</t>
  </si>
  <si>
    <t>_6._Camino_de_salud_y_medicina_ancestral</t>
  </si>
  <si>
    <t>_7._Camino_de_Protección_y_Desarrollo_Integral</t>
  </si>
  <si>
    <t>_8._Camino_hacia_la_soberanía_y_la_seguridad_alimentaria</t>
  </si>
  <si>
    <t>_9._Camino_territorio</t>
  </si>
  <si>
    <t>_1._Eje_integridad_étnica_y_cultural</t>
  </si>
  <si>
    <t>_2._Eje_Inclusión_y_no_discriminación</t>
  </si>
  <si>
    <t>_3._Eje_Desarrollo_Económico</t>
  </si>
  <si>
    <t>_4._Eje_de_Educación</t>
  </si>
  <si>
    <t>_5._Eje_Salud</t>
  </si>
  <si>
    <t>_6._Eje_Seguridad_Social_y_Alimentaria</t>
  </si>
  <si>
    <t>_7._Eje_de_Hábitat</t>
  </si>
  <si>
    <t>_8._Eje_de_Género_y_Generaciones</t>
  </si>
  <si>
    <t>_9._Eje_Goce,_Disfrute_de_Derechos,_Adecuación_Institucional_y_Participación</t>
  </si>
  <si>
    <t>Fin de la pobreza</t>
  </si>
  <si>
    <t>Hambre cero</t>
  </si>
  <si>
    <t>Salud y bienestar</t>
  </si>
  <si>
    <t>Educación de calidad</t>
  </si>
  <si>
    <t>Igualdad de género</t>
  </si>
  <si>
    <t>Agua limpia y saneamiento</t>
  </si>
  <si>
    <t>Energía asequible y no contaminante</t>
  </si>
  <si>
    <t>Trabajo decente y crecimiento económico</t>
  </si>
  <si>
    <t>Industria, innovación e infraestructura</t>
  </si>
  <si>
    <t>Reducción de las desigualdades</t>
  </si>
  <si>
    <t>Ciudades y comunidades sostenibles</t>
  </si>
  <si>
    <t>Producción y consumo responsables</t>
  </si>
  <si>
    <t>Acción por el clima</t>
  </si>
  <si>
    <t>Vida submarina</t>
  </si>
  <si>
    <t>Vida de ecosistemas terrestres</t>
  </si>
  <si>
    <t>Paz, justicia e instituciones sólidas</t>
  </si>
  <si>
    <t>Alianzas para lograr los objetivos</t>
  </si>
  <si>
    <t>Seguimiento al Indicador con corte 31/12/2020</t>
  </si>
  <si>
    <t>Seguimiento al Indicador con corte 31/03/2021</t>
  </si>
  <si>
    <t>Seguimiento al Indicador con corte 30/06/2021</t>
  </si>
  <si>
    <t>Seguimiento al Indicador con corte 30/09/2021</t>
  </si>
  <si>
    <t>Seguimiento al Indicador con corte 31/12/2021</t>
  </si>
  <si>
    <t>Acción Afirmativa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</si>
  <si>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</si>
  <si>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</si>
  <si>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</si>
  <si>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</si>
  <si>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</si>
  <si>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</si>
  <si>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</si>
  <si>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</si>
  <si>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</si>
  <si>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</si>
  <si>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</si>
  <si>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</si>
  <si>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</si>
  <si>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</si>
  <si>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</si>
  <si>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</si>
  <si>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</si>
  <si>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</si>
  <si>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</si>
  <si>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</si>
  <si>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sector</t>
  </si>
  <si>
    <t>Entidad</t>
  </si>
  <si>
    <t>Dependencia</t>
  </si>
  <si>
    <t>Persona de contacto</t>
  </si>
  <si>
    <t>Teléfono</t>
  </si>
  <si>
    <t>Correo electrónico</t>
  </si>
  <si>
    <t>Meta</t>
  </si>
  <si>
    <t>Presupuesto asignado</t>
  </si>
  <si>
    <t>Total Meta</t>
  </si>
  <si>
    <t xml:space="preserve">
Fortalecer y Apoyar espacios Pedagógicos de participación para el pueblo Rrom en la formulación, ejecución y seguimiento de los instrumentos de planeación distritales.
</t>
  </si>
  <si>
    <t>Poblacional diferencial</t>
  </si>
  <si>
    <t xml:space="preserve"> 12 espacios de diálogo ciudadano para el pueblo Rrom para la formulación, ejecución y seguimiento de los instrumentos de planeación de la SDP </t>
  </si>
  <si>
    <t xml:space="preserve">Número de espacios de diálogo para el pueblo Rrom para formulación, ejecución y seguimiento de los instrumentos de planeación de la SDP </t>
  </si>
  <si>
    <t>cero</t>
  </si>
  <si>
    <t>0</t>
  </si>
  <si>
    <t>0%</t>
  </si>
  <si>
    <t>El 19 de mayo se realizó reunión con el Pueblo Gitano para presentar avances en la formulación del Plan de Ordenamiento Territorial. 
El 14 de abril se convocó al pueblo gitano para participar en la reunión: "Despachando, inversión de los recursos de las regalías en Bogotá".
Adicionalmente, se invitó al consejo consultivo del Pueblo Gitano a participar en la reunión con los consejos consultivos de las políticas poblacionales el 24 de mayo de 2021.</t>
  </si>
  <si>
    <t>Las reuniones fueron virtuales por lo anterior no se ha ejecutado el presupuesto. A pesar de que se invitaron a los eventos de Regalías y Consejo Consultivos, las personas gitanas no aparecen registradas en la lista de asistencia. El evento de Regalías se transmitió por Facebook Live, por lo tanto no se tiene soporte de asistencia.</t>
  </si>
  <si>
    <t>Se tenía prevista realizar una reunión adicional para hablar sobre el Plan de Ordenamiento Territorial pero por agenda no se logró concertar esta reunión antes de la radicación del POT ante el Concejo de Bogotá. Al momento solo han respondido tres direcciones de la SDP al memorando enviado solicitando espacios de participación para el pueblo gitano. De estas respuestas, solo una ha sido favorable.</t>
  </si>
  <si>
    <t>El 19 de mayo se realizó reunión con el Pueblo Gitano para presentar avances en la formulación del Plan de Ordenamiento Territorial. 
El 14 de abril se convocó al pueblo gitano para participar en la reunión: "Despachando, inversión de los recursos de las regalías en Bogotá".
Adicionalmente, se invitó al consejo consultivo del Pueblo Gitano a participar en la reunión con los consejos consultivos de las políticas poblacionales el 24 de mayo de 2021.
En el último trimestre no se realizaron actividades adicionales con el pueblo gitano. Se enviaron memorandos a otras dependencias de la SDP para gestionar otros espacios de participación para el pueblo gitano al interior de la entidad. Se realizó una reunión el 11 de octubre con la Subdirección de Asuntos Étnicos de la Secretaría de Gobierno, con el objetivo de revisar qué otros espacios de participación se podrían gestionar para el 2021, acordando realizar el fortalecimiento de 3 espacios de diálogo ciudadano para el pueblo Rrom para la formulación, ejecución y seguimiento de los instrumentos de planeación en el marco de un CHAIO de a comunidad Rrom, donde se ejecutará tres (3) actividades para cumplimiento de la meta del 2021.
Durante el primer semestre del 2021 por temas de protocolo de bioseguridad no se realizaron actividades de participación presenciales, por lo que no requierieron recursos. En el segundo semestre si bien se llegó al acuerdo con el pueblo gitano de tres espacios, sin embargo no se logró su ejecución y quedaron pendientes para realizar en 2022.</t>
  </si>
  <si>
    <t>51. Gobierno Abierto</t>
  </si>
  <si>
    <t xml:space="preserve">408:Definir e implementar estrategias de participación ciudadana en la formulación, ejecución y seguimiento  a los instrumentos de planeación de la SDP y en los procesos de rendición de cuentas distritales y locales  atendiendo los enfoques del Plan de Desarrollo. </t>
  </si>
  <si>
    <t>7604:Diseño de Modelo Colaborativo para la Participación, la rendición de cuentas distritales y locales y la presupuestacion participativa</t>
  </si>
  <si>
    <t>PLANEACIÓN</t>
  </si>
  <si>
    <t>SDP</t>
  </si>
  <si>
    <t>Dirección de   Participación y Comunicación para la Planeación</t>
  </si>
  <si>
    <t>Juan Carlos Prieto
Natalia Garzón</t>
  </si>
  <si>
    <t>jprieto@sdp.gov.co
ngarzon@sdp.gov.co</t>
  </si>
  <si>
    <t>Apoyar la Implementación de las Mesas Locales Gitanas</t>
  </si>
  <si>
    <t>8 espacios de asesoría y acompañamiento dirigidos a la generación de proyectos en las Sesiones de Mesas Locales Gitanas garantizando los aspectos logísticos y pedagógicos.</t>
  </si>
  <si>
    <t>Número de espacios de asesoría y acompañamiento a Mesas Locales Gitanas Apoyadas</t>
  </si>
  <si>
    <t>Se determinaron los lineamientos para participar en la fase 2 de presupuestos participativos y a partir de éstos se están estructurando las capacitaciones en generación de proyectos del pueblo Rrom con miras a convertirse en propuestas ganadoras que hagan parte de la ejecución de la planeación en las localidades para la vigencia 2022. Acorde a lo establecido en el Decreto 168 de mayo de 2021.
Para este fin se viene desarrollando la identificación de designados que cumplan rol de liderazgo con las comunidades Rrom dentro de las localidades con mayor presencia de este grupo étnico, a fin de que cada Alcaldía Local que identifique este grupo de valor realice la convocatoria a las capacitaciones con miras al fortalecimiento de capacidades para la fase 2 de Presupuestos Participativos que se tiene prevista en el segundo semestre de 2021.</t>
  </si>
  <si>
    <t xml:space="preserve">En la reunión que se llevó a cabo el 31 de agosto se acordó realizar una capacitación especifica con la mesa local gitana de Kennedy, que se instaló oficialmente el día 9 de septiembre, para de este modo cumplir con la meta programada desde la SDP. No obstante a la fecha no se ha podido agendar dicha jornada. 
Se considera un poco dispendioso el tema de la convocatoria debido a que no es posible tener contacto directo con las mesas locales gitanas; ya que esta se debe realizar a través de otras entidades. 
Actualmente se esta tratando de coordinar con el IDPAC (entidad a través de la cual se debe hacer la convocatoria oficial a la mesa gitana, según indicaciones de la SAE) para poder llevar a cabo la jornada de apoyo pendiente. </t>
  </si>
  <si>
    <t>El día 31 de agosto del año en curso se realizó jornada virtual de capacitación con las autoridades gitanas en compañía de la Alcaldía Local del Kennedy. En la primera parte de la reunión se abordó, por parte de la SDP, lo relacionado con la formulación de proyectos de inversión local, haciendo énfasis en la manera como los pueblos gitanos pueden incidir, especialmente desde el proceso de presupuestos participativos. En la segunda parte se logró un diálogo con la Alcaldía Local de Kennedy, mediante la cual se retomaron compromisos previos en coherencia con lo establecido en el Artículo 66 del PDD.  
Se adjunta acta, listado de asistencia y presentación llevada a cabo por parte de la SDP en el marco de la jornada enunciada. 
No se ha ejecutado presupuesto, debido a que la jornada realizada se desarrolló de manera virtual por solicitud de las autoridades gitanas.</t>
  </si>
  <si>
    <t>En la reunión que se llevó a cabo el 31 de agosto se acordó realizar una capacitación específica con la mesa local gitana de Kennedy, que se instaló oficialmente el día 9 de septiembre, para de este modo cumplir con la meta programada desde la SDP. No obstante a la fecha no se ha podido agendar dicha jornada.
Se considera un poco dispendioso el tema de la convocatoria debido a que no es posible tener contacto directo con las mesas locales gitanas; ya que ésta se debe realizar a través de otras entidades.
Actualmente se esta tratando de coordinar con el IDPAC (entidad a través de la cual se debe hacer la convocatoria oficial a la mesa gitana, según indicaciones de la SAE) para poder llevar a cabo la jornada de apoyo pendiente.</t>
  </si>
  <si>
    <t>Dado que el proceso de presupuestos participativos fase 2, vigencia 2021 incorporó para la formulación y priorización de las propuestas ciudadanas a ser incorporadas en los proyectos de inversión local una metodología diferencial, la jornada de asesoría y apoyo brindada al pueblo Rrom se enfocó en resaltar y explicar la manera de poder participar e incidir en dicho proceso con el fin de que sus propuestas fueran discutidas y tenidas en cuenta directamente por las Alcaldías Locales.</t>
  </si>
  <si>
    <t xml:space="preserve">Direccion de Planes de Desarrollo y Fortalecimiento Local </t>
  </si>
  <si>
    <t>Andres Fernando Agudelo Aguilar</t>
  </si>
  <si>
    <t>aagudeloa@sdp.gov.co
ltorres@sdp.gov.co</t>
  </si>
  <si>
    <t>Generar el documento guía de incorporación del enfoque diferencial del Plan Estadístico Distrital - PED, acogiendo la dimensión étnica y cultural que incluya el pueblo Rrom o gitano.</t>
  </si>
  <si>
    <t>Derechos humanos</t>
  </si>
  <si>
    <t>Incluir en la guía de adopción del enfoque diferencial la dimensión étnica y cultural como parte de los parámetros dispuestos por el DANE a través del decreto 2404 de 2019, incluyendo el pueblo Rrom o gitano.</t>
  </si>
  <si>
    <t>1) Institucionalizar mediante acto administrativo la guia de incorporación del enfoque diferencial. 
2) Acoger el 100% de indicadores con enfoque diferencial que genere la SDP sobre el número total de indicadores que consideran la dimensión étnica que incluye al pueblo Rrom o gitano.</t>
  </si>
  <si>
    <t>Plan de Acción del PED 2019 - 2024</t>
  </si>
  <si>
    <t>Se ajustó la guía de Estándares estadísticos para la incorporación del enfoque poblacional diferencial e interseccional en la producción y difusión de las estadísticas del Distrito Capital que se encuentra publicada en la página de la SDP http://www.sdp.gov.co/micrositios/plan-estadistico-distrital/documentos y se generó para su institucionalización,  la Circular 015 del 17 de junio de 2021, en la que se remite a todas las entidades distritales los documentos con lineamientos metodológicos para la producción de operaciones estadísticas en el marco del Plan Estadístico Distrital</t>
  </si>
  <si>
    <t>La acción concertada y su indicador formulado hacen referencia a la elaboración del Documento Guía pero se indica como fórmula de cálculo dos acciones totalmente diferentes para medirlo, lo que no se ajusta a criterios técnicos para medición de indicadores. 
Se propone que se considere como Fórmula de Cálculo: Número de guías para la incorporación del enfoque diferencial generadas que incluyen lineamientos para la incorporación del enfoque étnico-cultural</t>
  </si>
  <si>
    <t>Con base en las aclaraciones hechas en reuniones anteriores, se ajustó la medición del indicador</t>
  </si>
  <si>
    <t xml:space="preserve">463 - Producir y recopilar información para generar análisis que guíe la toma de decisiones de la administración distrital teniendo en cuenta los enfoques del plan de desarrollo </t>
  </si>
  <si>
    <t>7631 - -Producción, actualización y disposición de información sobre condiciones territoriales, económicas, sociales y ambientales para la toma de decisiones en Bogotá</t>
  </si>
  <si>
    <t>Dirección de Información Cartografía y Estadística</t>
  </si>
  <si>
    <t>Andrés Leonardo Acosta Hernández</t>
  </si>
  <si>
    <t>3358000 Ext 8151</t>
  </si>
  <si>
    <t>alacosta@sdp.gov.co</t>
  </si>
  <si>
    <t xml:space="preserve">Incorporar el enfoque diferencial en la producción de estadísticas en el Distrito, considerando para la dimensión Étnico y Cultural la identificación étnica del pueblo Rrom o gitano. </t>
  </si>
  <si>
    <t>Número de operaciones estadísticas que inlcuyen el enfoque diferencial gitano / Número total que la deben incluir</t>
  </si>
  <si>
    <t>La SDP en el marco de la implementación del Plan Estadístico Distrital, realiza el documento Guía, pero la incorporación del enfoque diferencial en la producción de estadísticas depende de los productores de la información estadística.  La alternativa de solución para que se incorpore el enfoque diferencial en las entidades es la socialización del Documento Guía en todas las entidades distritales 
Se propone cambiar la fórmula de cálculo por "Número de operaciones estadísticas por sector, que incorporan la perspectiva del enfoque poblacional-diferencial e interseccional en relación con el total de operaciones estadísticas de cada sector de la administración.</t>
  </si>
  <si>
    <t>La guía"Estándares Estadísticos para la Incorporación del Enfoque Poblacional-Diferencial e Interseccional en la Producción y Difusión de las Estadísticas del Distrito Capital"  fue socializada durante los meses de julio y agosto/2021  a los  profesionales técnicos, enlaces de las diferentes entidades del D.C. en el marco del PED. La guía presenta los estándares estadísticos para la implementación del enfoque poblacional-diferencial en la producción y difusión de las estadísticas y en los registros administrativos que producen las entidades y dependencias del Distrito Capital.
Esta Guía orienta y facilita la incorporación del enfoque diferencial-poblacional e interseccional desde un marco integral, comparable con las mediciones estadísticas a nivel nacional e internacional y brinda elementos conceptuales, metodológicos e instrumentales que permiten la incorporación del enfoque poblacional-diferencial, como un estándar estadístico a ser institucionalizado por las entidades y dependencias del Distrito en las operaciones estadísticas y en los registros administrativos cuando la unidad de observación es la persona.</t>
  </si>
  <si>
    <t>La incorporación del enfoque diferencial en la producción de estadísticas dependerá de que cada entidad productora de la información estadística ajuste los elementos necesarios para la captura de la información teniendo en cuenta los diferentes enfoques</t>
  </si>
  <si>
    <t>Además de las capacitaciones y mesas de trabajo, llevadas a cabo en el segundo semestre de 2021, con profesionales de diferentes entidades, en el mes de diciembre de 2021 se envió correo electrónico a las entidades. Allí se indican  las operaciones estadísticas que fueron identificadas como susceptibles de incluir el enfoque poblacional diferencial.
Esta comunicación invita a las entidades responsables de esas operaciones estadísticas a iniciar o continuar con los ajustes necesarios en los sistemas de información a fin de capturar las variables de enfoque poblacional diferencial que consideró la Guía.
Es importante precisar que la incorporación de las variables que permitan obtener estadísticas por enfoque poblacional deberá ser adoptado por las entidades que producen información a nivel de personas, esto conlleva a que los sistemas de captura de información deberían ser ajustados por cada entidad productora de esa información.</t>
  </si>
  <si>
    <t>Este es un instrumento que permite que las entidades materialicen la inclusión de los enfoques poblacional diferencial en los diferentes sistemas de información que maneja cada una de las entidades del orden distrital.</t>
  </si>
  <si>
    <t>Elaborar una guía con los líneamientos teóricos y conceptuales con enfoque diferencial gitano para la producción y difusión de estadísticas oficiales.</t>
  </si>
  <si>
    <t>Guía con los líneamientos teóricos y conceptuales con enfoque diferencial gitano para la producción y difusión de estadísticas oficiales</t>
  </si>
  <si>
    <t>La guía "Estándares Estadísticos para la Incorporación del Enfoque Poblacional-Diferencial e Interseccional en la Producción y Difusión de las Estadísticas del Distrito Capital" está publicada en la página web de la SDP en la ruta: http://www.sdp.gov.co/micrositios/plan-estadistico-distrital/documentos en el titulo "Enfoque diferencial". La guía  presenta los estándares estadísticos para la implementación del enfoque poblacional-diferencial en la producción y difusión de las estadísticas y en los registros administrativos que producen las entidades y dependencias del Distrito Capital.
Esta Guía orienta y facilita la incorporación del enfoque diferencial-poblacional e interseccional desde un marco integral, comparable con las mediciones estadísticas a nivel nacional e internacional y brinda elementos conceptuales, metodológicos e instrumentales que permiten la incorporación del enfoque poblacional-diferencial, como un estándar estadístico a ser institucionalizado por las entidades y dependencias del Distrito en las operaciones estadísticas y en los registros administrativos cuando la unidad de observación es la persona.</t>
  </si>
  <si>
    <t>Priorizar las operaciones estadísticas que deben incorporar el enfoque poblacional-diferencial gitano.</t>
  </si>
  <si>
    <t> </t>
  </si>
  <si>
    <t>No de operaciones estadísticas priorizadas que deben incorporar el enfoque poblacional- diferencial gitano.</t>
  </si>
  <si>
    <t>$ 2.900.000</t>
  </si>
  <si>
    <t>$ 3.700.000</t>
  </si>
  <si>
    <t>$ 6.600.000</t>
  </si>
  <si>
    <t>En el marco de la implementación del Plan Estadístico Distrital se realizó la actualización de inventario de oferta de operaciones estadísticas producidas por las entidades distritales definiendo si son estructurales, estratégicas o de gestión. Esta categorización sienta las base para guiar a las entidades hacia el ejercicio de priorización.</t>
  </si>
  <si>
    <t xml:space="preserve"> $                     200.000</t>
  </si>
  <si>
    <t>Se empezaron las contrataciones de profesionales de apoyo para la implementación del Plan Estadístico Distrital</t>
  </si>
  <si>
    <t>$ 1.470.000</t>
  </si>
  <si>
    <t>Mediante el trabajo que se adelanta con el Plan Estadístico Distrital, desde la Dirección de Información, Cartografía y Estadística (DICE) se realizó la revisión de planes de acción con los diferentes sectores y se está adelantando la actualización de inventarios de oferta y demanda de operaciones estadisticas a partir de los cuales se realizará la identificación de operaciones susceptibles de incorporación de enfoque diferencial.</t>
  </si>
  <si>
    <t>Se hizo la revisión de las diferentes operaciones estadísticas susceptibles de incorporación de enfoque diferencial-poblacional. Cada uno los sectores responsables de las operaciones estadísticas identificadas deberá definir la incorporación del enfoque poblacional en esas operaciones. Lo anterior es producto de las mesas de trabajo con los profesionales de los diferentes sectores para la actualización de los Inventarios de oferta y demanda de información estadística.</t>
  </si>
  <si>
    <t>Además de las capacitaciones y mesas de trabajo, llevadas a cabo en el segundo semestre de 2021, con profesionales de diferentes entidades, en el mes de diciembre de 2021 se envió correo electrónico a las entidades. Allí se indican  las operaciones estadísticas que fueron identificadas como susceptibles de incluir el enfoque poblacional diferencial.
Esta comunicación invita a las entidades responsables de esas operaciones estadísticas a iniciar o continuar con los ajustes necesarios en los sistemas de información a fin de capturar las variables de enfoque poblacional diferencial que consideró la Guía.
Es importante precisar que en los correos compartidos con las entidades, donde se identificaron operaciones estadísticas por persona, se precisó la operación estadística correspondiente para que se inicie o continue el ajuste de los sistemas de captura de información teniendo en cuenta las propuestas de la guia, a fin de hacer comparaciones futuras tanto a nivel local como nacional.</t>
  </si>
  <si>
    <t>La priorización de las operaciones estadísticas identificadas evidencia la implementación del enfoque diferencial poblacional, de conformidad con los conceptos definidos en la guía.</t>
  </si>
  <si>
    <t>3358000 ext 8151</t>
  </si>
  <si>
    <t>Actualizar, implementar y hacer seguimiento a la política pública de infancia y adolescencia con la participación e incidencia de niñas, niños y adolescentes del Pueblo Gitano como actores para la transformación de los territorios y la generación de entornos protectores desde la gestación hasta la adolescencia, teniendo en cuenta los impactos de la emergencia social y sanitaria sobre el Pueblo Rrom.</t>
  </si>
  <si>
    <t>Diferencial</t>
  </si>
  <si>
    <t>Espacios de actualización,implementación y evaluación de la Política Pública  de Infancia y Adolescencia con la Inclusión de niñas, niños, adolescentes y  familias del pueblo Rrom - Gitano.</t>
  </si>
  <si>
    <t>Número de encuentros realizados con el pueblo Rrom que participan  en los espacios de evaluación de la Politica pública de Infancia y Adolescencia</t>
  </si>
  <si>
    <t>Sin linea de base</t>
  </si>
  <si>
    <t>NA</t>
  </si>
  <si>
    <t>Durante este periodo no se reportan acciones para esta acción afirmativa ya que no se han iniciado los encuentros para la actualización de la Politica Publica de infancia y Adolescencia en donde debe participar la población Rrom.</t>
  </si>
  <si>
    <t>Durante el mes de junio no se reportan acciones de avance frente a los encuentros que deben programarse con la población Rrom.</t>
  </si>
  <si>
    <t xml:space="preserve">Se ha avanzado en metodologías de diálogo que permitan concertar agendas para el diseño del proceso evaluativo las cuales se implementaran en encuentros con la Población Rrom durante el mes de julio.  </t>
  </si>
  <si>
    <t>0.</t>
  </si>
  <si>
    <t>Durante el tercer trimestre una profesional del equipo de Politica Publica de infancia y adolescencia realizó un plan de trabajo borrador para presentarlo a los representantes de Prorrom con el fin de establecer los acuerdos para la participaciòn de niñas,niños,adolescentes en la actualizaciòn de la politica publica, de igual forma trato de concertar por medio de correos electronicos y llamadas telefonicas a los representantes para darles a conocer la politica y el accionar de participar en los espacios de concertaciòn.</t>
  </si>
  <si>
    <t>No se ha logrado establecer contacto con los representantes del pueblo Rrom gitano a pesar de los correos electronicos enviados y las llamadas realizadas,por ende aún no se han concertado espacios para la participaciòn de la actualizaciòn de la politica.</t>
  </si>
  <si>
    <t>Durante el cuarto trimestre una profesional del equipo de politica publica realizo la gestiòn para  presentar ante los representantes del pueblo rrom-Gitano el borrador del plan de trabajo para la participaciòn de niñas,niños,adolescentes en la actualizaciòn de la politica publica.
La profesional de Politica Publica De Infancia y adolescencia que hace parte de la subdirecciòn para la infancia, ha realizado los avances del plan de trabajo con el fin de que niñas,niños y adolescentes participen en la evaluacion y actualizaciòn de lo politica sin embargo no se ha podido establecer contacto con los representantes del pueblo Rrom gitano</t>
  </si>
  <si>
    <t xml:space="preserve">La politica publica de infancia y adolescencia  debe de apostarle a una visión de la diversidad como potencia y posibilidad de disfrute.
Lo cual implica entender la complejidad y diversidad de los niños y niñas, lo que por supuesto incluye las condiciones de vulnerabilidad, pero no se agota en ellas, sino que las ve de manera paralela a sus fortalezas, aquello que les gusta,les interesa, sus potencialidades; de igual forma debe plantear el reto de seguir avanzando en el reconocimiento de las comunidades y  poblaciones como sujetos colectivos históricos, con historias comunes y procesos de organización social, debe reconocer valorar y celebrar la diversidad lo que implica proponer atenciones a
los niños, niñas y sus familias con criterio de pertinencia. </t>
  </si>
  <si>
    <t>6 Sistema Distrital de Cuidado.</t>
  </si>
  <si>
    <t>7744: Generación de Oportunidades para el desarrollo integral de la Niñez y la Adolescencia de Bogotá</t>
  </si>
  <si>
    <t>INTEGRACIÓN SOCIAL</t>
  </si>
  <si>
    <t>SDIS</t>
  </si>
  <si>
    <t>Subdirección para la Infancia</t>
  </si>
  <si>
    <t>Luis Hernando Parra Nope</t>
  </si>
  <si>
    <t>3279797 Ext: 12410</t>
  </si>
  <si>
    <t>lhparra@sdis.gov.co</t>
  </si>
  <si>
    <t>Diseñar e implementar una Estrategia de Acompañamiento para niños, niñas, adolescentes y familias gitanas para la transmisión de saberes, la apropiación identitaria cultural Gitana y la inclusión social, en el marco de los servicios y estrategias de la Subdirección para la Infancia (contratación de 2 sabedores)</t>
  </si>
  <si>
    <t>Sabedores (as)del pueblo Rrom vinculadas para la implementación de la Estrategia de acompañamiento para niñas, niños, adolescentes y familias gitanas para la transmisión de saberes, la apropiación identitaria cultural Gitana y la inclusión social, en el marco de los servicios y estrategias de la Subdirección para la Infancia .</t>
  </si>
  <si>
    <t>Número de sabedores (as)del Pueblo Romm vinculadas para la implementación de la Estrategia de acompañamiento para niñas, niños, adolescentes y familias gitanas para la transmisión de saberes, la apropiación identitaria cultural Gitana y la inclusión social, en el marco de los servicios y estrategias de la Subdirección para la Infancia  
2021: Estrategia formulada e implementada con 1 sabedora
2022: Estrategia formulada e implementada con 2sabedora
2023: Estrategia formulada e implementada con 2 sabedora
2024: Estrategia formulada e implementada con 2 sabedora</t>
  </si>
  <si>
    <t>La subdirección para la infancia se encuentra en espera de la elección de la persona por parte del colectivo Rrom, que acompañara la estrategia de perviviencia del pueblo Rrom Gitano presente en Bogotá.</t>
  </si>
  <si>
    <t>Desde la organización Prorrom enviaron el perfil de la persona que asumira el rol de sabedora dentro de la subdireccion para la infancia el 1 de junio del presente,en la actualidad sus documentos estan en revisión por parte del equipo de talento humano para avanzar en el proceso de contratación.</t>
  </si>
  <si>
    <t>Desde la subdirección para la infancia se esta avanzando en el proceso de contratación de la sabedora Rrom - Gitana quien acompañara las acciones de fortalecimiento de identidad cultural Gitana en las modalidades de la subdirección para la infancia.</t>
  </si>
  <si>
    <t>Durante el tercer trimestre se realizo la solicitud de documentos para contratación  a la persona avalada por los representartes del pueblo Rrom para que sea la sabedora que acompañe a la subdirecciòn para la infancia,se adelanto todo el proceso contractual y se esta en espera de dar inicio a la ejecuciòn del contrato.</t>
  </si>
  <si>
    <t xml:space="preserve">Al entrablar dialogo con la sabedora elegida para el proceso de la estrategia Gitana en la subdirecciòn para la infancia,la señora manifiesta que no puede ejecutar estas obligaciones contractuales ya que no puede desplazarse a los jardines infantiles, no sabe como manejar dispositivos electronicos para hacerlos de forma virtual e informa que ella solamente puede estar con niñas y niños gitanos;como soluciòn se planteo realizar ajustes alas obligaciones contractuales sin embargo se esta a la espera de la decisiòn que tomen los representantes del pueblo gitano. </t>
  </si>
  <si>
    <t>Durante el cuarto trimestre,se adelanto un encuentro con las autoridades del el pueblo Rrom-Gitano, para definir las acciones que se podrian adelantar en la Estrategia de acompañamiento para niñas, niños, adolescentes y familias gitanas,que se espera puedan ingresar al servicio Creciendo Juntos con una  mirada diferencial acogiendo participantes de este pueblo.</t>
  </si>
  <si>
    <t>Se esta a la espera de el ajuste de las obligaciones contractuales que desarrollara la sabedora.</t>
  </si>
  <si>
    <t xml:space="preserve">La diversidad cultural que caracteriza al país, demanda el diseño de estrategias que incluyan la identidad y los patrones de crianza de cada cultura, en la garantía de la equidad en el acceso y la calidad de los servicios de atención a los niños y niñas indígenas, de las Comunidades afrocolombianas, raizales y del Pueblo Gitano o ROM, y propicien la corresponsabilidad de la familia, el Estado y la sociedad. Al plantearse como objetivo la universalidad en la garantía de derechos, la política pública debe construirse sobre el reconocimiento y la inclusión de la diversidad. El acceso al cuidado y atención de la primera infancia, debe respetar las pautas y prácticas de crianza, propias de las múltiples vertientes culturales que caracterizan a la población del país. De esta forma, las emtidades estan llamadas a trazar lineamientos y orientaciones generales de acción, bajo criterios de interculturalidad y equidad, en función de garantizar las condiciones para el ejercicio de los derechos y su restablecimiento, cuando las condiciones hayan sido
afectadas.
</t>
  </si>
  <si>
    <t>Vincular un gestor en la Subdirección para la juventud con enfoque diferencial Rrom-Gitano avalado por los representantes del Pueblo Gitano</t>
  </si>
  <si>
    <t>Diferencial _ Étnico</t>
  </si>
  <si>
    <t xml:space="preserve"> Gestor gitano contratado con el aval de los representantes del Pueblo Gitano.</t>
  </si>
  <si>
    <t>Número de gestores gitanos contratados con el aval de los representantes del Pueblo Gitano.</t>
  </si>
  <si>
    <t>Sin línea base</t>
  </si>
  <si>
    <t>Se avanza en la escogencia del joven Rrom y  la solicitud de documentos de contratación. Se encuentra en trámite el proceso de contratación.</t>
  </si>
  <si>
    <t>La dificultad radica en el proceso de revisión de documentos y los pasos subsiguientes que no se han podido realizar.</t>
  </si>
  <si>
    <t>El gestor con pertenencia étnica gitana ingresa el 5 de mayo de 2021 y posee contrato hasta el mes de febrero de 2022</t>
  </si>
  <si>
    <t>La Subdirección para la Juventud realizó una mesa técnica con el pueblo Rrom con el fin de acordar las actividades del Plan de trabajo y el apoyo del gestor con pertenencia étnica gitana en aras de fortalecer el trabajo con la comunidad y así dar cumplimiento a la acción afirmativa.</t>
  </si>
  <si>
    <t>Vinculación efectiva del gestor Rrom-Gitano Jefrey Gómez Tovar con contrato número  5839-2021 desde 05/05/2021 hasta 04/02/2022.</t>
  </si>
  <si>
    <t>Ante las dificultades por articular el trabajo con el pueblo gitano, teniendo en cuenta la contratación del gestor con pertenencia étnica gitana, la Subdirección para la Juventud busca realizar una mesa técnica con los representantes del pueblo Rrom con el fin de revisar las actividades desarrolladas por el gestor con pertenencia étnica gitana que a la fecha no han tenido mayor avance y que no se respaldan de un plan de trabajo construido por el gestor contratado para movilizar acciones que den cuenta de la acción afirmativa concertada.</t>
  </si>
  <si>
    <t>Vinculación efectiva del gestor Rrom-Gitano Jeffrey Gómez Tovar desde 05/05/2021 con cesión de contrato número 5839-2021 a Angie Natalia Rodríguez Quintero desde 13/11/2021 hasta 04/02/2022.</t>
  </si>
  <si>
    <t>Se ha dificultado la ejecución y desarrollo de actividades con la comunidad gitana, se debe retomar el ejercicio de las acciones proyectadas en un plan de trabajo con la nueva gestora con pertenencia étnica. Revisar la proyección de actividades del plan de trabajo de la gestora gitana para ejecutar en el primer trimestre del 2022.
Se encuentra a la espera de realización de una mesa bilateral para la socialización del plan de trabajo con los ajustes realizados y la retroalimentación por parte del pueblo gitano</t>
  </si>
  <si>
    <t>Se ha mantenido a través de la contratación de la gestora con pertenencia gitana la movilización de actividades que contribuyen al cumplimiento de las Acciones Afirmativas. Se ha desarrolado un plan de trabajo a desarrollar con las comunidad de acuerdo a  las necesidades propias de sus comunidades, para movilizar y acompañar procesos propios de acuerdo a la cosmovisión del pueblo gitano.</t>
  </si>
  <si>
    <t>17 Jóvenes con capacidades: Proyecto de vida para la ciudadanía, la innovación y el trabajo del siglo XXI</t>
  </si>
  <si>
    <t>Implementar una (1) estrategia territorial para cuidadores y cuidadoras de personas con discapacidad,  que contribuya al reconocimiento socioeconómico y redistribución de roles en el marco del Sistema Distrital de Cuidado.</t>
  </si>
  <si>
    <t>7740: Generación Jóvenes con Derechos en Bogotá</t>
  </si>
  <si>
    <t xml:space="preserve">Subdirección para la Juventud </t>
  </si>
  <si>
    <t>Sergio Fernández</t>
  </si>
  <si>
    <t>sfernandezg@sdis.gov.co</t>
  </si>
  <si>
    <t>Implementar una estrategia de oportunidades juveniles, por medio de la entrega de transferencias monetarias al 100% de jóvenes del Pueblo Rrom de Bogotá</t>
  </si>
  <si>
    <t>Poblacional - diferencial; territorial; género</t>
  </si>
  <si>
    <t>Porcentaje de Jóvenes gitanos vinculados al programa de transferencias monetarias condicionadas que cumplieron el proceso requerido para su focalización</t>
  </si>
  <si>
    <t>(Número de jóvenes gitanos beneficiados del programa de transferencias monetarias condicionadas que cumplieron el proceso requerido para su focalización / Número de jóvenes gitanos que sean seleccionados al programa de transferencias monetarias condicionadas que cumplieron el proceso requerido para su focalización.)* 100</t>
  </si>
  <si>
    <t>sin línea base</t>
  </si>
  <si>
    <t>N/D</t>
  </si>
  <si>
    <t xml:space="preserve">	La implementación del servicio empieza en abril 2021.</t>
  </si>
  <si>
    <t>El Servicio Social para la Seguridad Económica de la Juventud (SSSE) empezó a operar hasta el mes de abril en razón de demoras con la definición del método de dispersión de las transferencias que obligó a aplazar el inicio del servicio, no afectando con ello en ningún momento el cumplimiento de la meta planteada para la vigencia.</t>
  </si>
  <si>
    <t>En el segundo trimestre del año 2021, no se cuentan con jóvenes gitanos caracterizados por la Estrategia RETO que pudieran ser vinculados al Servicio Social para la Seguridad Económica de la Juventud (SSSE).</t>
  </si>
  <si>
    <t>Se realizará una mesa técnica entre la Subdirección para la Juventud  el día 8 de julio con representantes de las kumpanias para acordar estrategias y acciones que puedan asegurar la vinculación de jóvenes gitanos que cumplan con los criterios de focalización, priorización e ingreso al Servicio Social para la Seguridad Económica de la Juventud (SSSEJ)</t>
  </si>
  <si>
    <t>En el tercer trimestre del año 2021, no se cuentan con jóvenes gitanos vinculados al Servicio Social para la Seguridad Económica de la Juventud (SSSE).</t>
  </si>
  <si>
    <t xml:space="preserve">El 08/07/2021 se realizó una mesa técnica entre la Subdirección para la Juventud  con los representantes del  pueblo Rrom-gitano para acordar estrategias y acciones que pudieran asegurar la vinculación de jóvenes gitanos que cumplan con los criterios de focalización, priorización e ingreso al Servicio Social para la Seguridad Económica de la Juventud (SSSE). Allí se acordó la consolidación de una base de datos de jóvenes gitanos que no ha sido enviada a la entidad con los criterios y el formato solicitado.
En una próxima mesa técnica para el mes de octubre se espera acordar acciones para poder avanzar en el cumplimiento de la acción afirmativa.
Para garantizar la vinculación de jóvenes gitanos al SSSEJ a los consejeros del pueblo gitano se le ha enviado por correo electrónico la convocatoria para la preinscripción de jóvenes a la tercera cohorte del SSSEJ que se puede realizar de forma virtual. </t>
  </si>
  <si>
    <t xml:space="preserve">En el cuarto trimestre del año 2021, no se cuentan con jóvenes gitanos vinculados al Servicio Social para la Seguridad Económica de la Juventud (SSSE).
</t>
  </si>
  <si>
    <t>Se ha realizado la verificación de la pertenencia étnica de jóvenes gitanos en los cuales no se ha podido establecer jóvenes  beneficiarios. Dentro del plan de trabajo proyectado se busca generar jornadas de caracterización específicas para los potenciales beneficiarios  del Servicio Social para la Seguridad Económica de la Juventud (SSSE). 
Para garantizar la vinculación de jóvenes gitanos al SSSEJ a los consejeros del pueblo gitano se le ha enviado por correo electrónico la convocatoria para la preinscripción de jóvenes a la tercera cohorte del SSSEJ que se puede realizar de forma virtual.
Se opta por la el diseño de una herramienta de pre inscripción al Servicio icio Social para la Seguridad Económica de la Juventud que responda a las caracteristicas especificas del pueblo gitano.</t>
  </si>
  <si>
    <t xml:space="preserve">Se ha avanzado en la creación de un formulario de pre-inscripción Servicio Social para la Seguridad Económica de la Juventud (SSSEJ) que busca caracterizar jóvenes potenciales beneficiarios buscando la verificación de la pertenencia étnica, a traves de la gestora con pertenencia étnica se proyectan realizar espacios específicos 
para la pre inscripción el servicio en jornadas de caracterización en común acuerdo con el Consejo Consultivo y de Concertación para el Pueblo Rrom  -Gitano
</t>
  </si>
  <si>
    <t>Vincular a Jóvenes gitanos en los servicios con cobertura y atención territorial enfocada en los servicios sociales y estrategias de la Subdirección para la Juventud.</t>
  </si>
  <si>
    <t>Poblacional - diferencial; territorial</t>
  </si>
  <si>
    <t>Porcentaje de jóvenes gitanos vinculados a los servicios con cobertura y atención territorial</t>
  </si>
  <si>
    <t>(Número de jóvenes gitanos vinculados a los servicios con cobertura y atención territorial/Número de jóvenes gitanos programados para los servicios con cobertura y atención territorial )x 100</t>
  </si>
  <si>
    <t>Se ha avanzado en la implementación del enfoque Diferencial Etnico Rrom para tener en cuenta en el marco de los servicios de la subdirección.</t>
  </si>
  <si>
    <t>Como alterniva de solución se espera articular con los representantes jóvenes del pueblo para articular acciones en vista de llegar con atenciones y servicios a la población.</t>
  </si>
  <si>
    <t>No se cuentan con jóvenes gitanos vinculados en los servicios con cobertura y atención territorial en el segundo trimestre del año 2021.</t>
  </si>
  <si>
    <t>Vinculación de 2 jóvenes gitanos (SIRBE corte septiembre 2021) en los servicios sociales cobertura y atención territorial y estrategias de la Subdirección para la Juventud.
1 joven en el componente de Política Pública de Juventud en espacios de socialización en la localidad de San Cristóbal.
1 joven en el componente de prevención en talleres de prevención del consumo de SPA en la localidad de Kennedy.
El 24/09/2021 se realizó el taller sobre resolución de libreta militar en el marco del componente de oprtunidades juveniles y con el acompañamiento del equipo jurídico de la Subdirección para la Juventud donde asistieron 16 personas de la comunidad gitana entre consejeros/as y jóvenes.
Adicional a esto la Subdirección para la Juventud ha venido acompañando y apoyando los espacios y reuniones donde se están organizando las elecciones de las curules especiales para los grupos étnicos entre los que se incluye el pueblo gitano.</t>
  </si>
  <si>
    <t>La decisión del pueblo gitano, de solo permitir la realización de actividades de manera virtual, representa una dificultad para vincular a los jóvenes gitanos a los servicios con cobertura y atención territorial.
Está pendiente realizar una mesa técnica entre la Subdirección para la Juventud y representantes del pueblo Rrom gitano para acordar acciones, en el marco de un plan de trabajo con las juventudes gitanas, para lograr una efectiva vinculación a los programas y servicios de la Subdirección para la Juventud.</t>
  </si>
  <si>
    <t>Se cuentan con 5 jóvenes gitanos (SIRBE corte a 30 de diciembre de 2021) vinculados en los servicios con cobertura y atención territorial de la Subdirección para la Juventud en el cuarto trimestre del año 2021.
1 joven en el componente de prevención en un taller de prevención del consumo de SPA en la localidad de Bosa.
1 joven en el componente de oportunidades juveniles en laboratorios TICs en la localidad de Los Mártires.
Adicional a esto la Subdirección para la Juventud ha venido acompañando y apoyando los espacios y reuniones donde se organizaron las elecciones de las curules especiales para los grupos étnicos entre los que se incluye el pueblo gitano.</t>
  </si>
  <si>
    <t>Se ha dificultado generar un acercamiento a la comunidad romaní para la realización de actividades específicas de acuerdo a las necesidades propias de la comunidad gitana, los jóvenes que han sido vinculados a los servicios han sido por demanda y han participado de manera voluntaria en estos espacios.</t>
  </si>
  <si>
    <t xml:space="preserve">Se avanzó en la creación de un formulario de pre-inscripción Servicio Social para la Seguridad Económica de la Juventud (SSSEJ) exclusivo para las y los jóvenes del pueblo gitano atendiendo a las observaciones y sugerencias recibidas por parte del pueblo gitano para dar cuenta de la implentación del enfoque étnico gitano en el instrumento que permite pre-inscribir a las y los jóvenes al servicio.
</t>
  </si>
  <si>
    <t>Dinamizar la creación de 2 redes de cuidado comunitario en Kennedy y Puente Aranda entre las personas mayores y actores del Pueblo Rrom que promuevan la asociación, el acompañamiento, la vinculación a procesos de arte, cultura, recreación, deporte y hábitos de vida saludable y la disminución de la exclusión por razones de edad a través de estrategias móviles en la ciudad.</t>
  </si>
  <si>
    <t>1/01/2021</t>
  </si>
  <si>
    <t>31/05/2024</t>
  </si>
  <si>
    <t>Redes de Cuidado Comuniario  Dinamizadas en la ciudad con inclusión de población Gitana, creadas y en funcionamiento durante el cuatrienio</t>
  </si>
  <si>
    <t xml:space="preserve">Número de Redes de cuidado comunitario dinamizadas en la ciudad con inclusión de población  Gitana creadas y en funcionamiento durante el cuatrienio              1 en Kennedy y 1 en Puente Aranda
</t>
  </si>
  <si>
    <t>Sin Línea Base</t>
  </si>
  <si>
    <t xml:space="preserve">Se realizó un primer contacto con la consultiva del pueblo gitano
</t>
  </si>
  <si>
    <t xml:space="preserve">Contar con un plan de trabajo elaborado conjuntamente para el cumplimiento de las acciones afirmativas </t>
  </si>
  <si>
    <t>En el segundo trimestre con el Pueblo Gitano se ha realizado tres (3) mesas de trabajo, la primera entre el equipo de la Estrategia de Redes de Cuidado Comunitario para definir actividades conjuntas para el cumplimiento de esta acción afirmativa, al segunda con la referente gitana de la SDIS para presentar la Estrategia de Redes de Cuidado Comunitario y la tercera con la Kumpanía con el fin de establecer un contacto directo entre consultiva del pueblo gitano y la Subdirección para la Vejez para socializar los servicios en el marco de la resolución 0509 de 2021, así como recoger las expectativas de la comunidad en diálogo con el pueblo gitano.</t>
  </si>
  <si>
    <t>Ninguna</t>
  </si>
  <si>
    <t xml:space="preserve">Se efectuó sensibilización con el equipo de la Estrategia de Redes de Cuidado Comunitario sobre la cultura gitana y Rrom, a partir de la cual surgió la necesidad de establecer estos ejercicios de identificación territorial, cuya materialización se efectuó en dos grupos focales efectuados para las localidades de Kennedy y Puente Aranda. 
FECHA: Bogotá, 28 de septiembre de 2021
HORA: 6:00 pm – 7:10 pm
LUGAR: Plataforma institucional Teams 
TEMA: Sesión 1 – Cartografía social Grupo focal Estrategia Redes de Cuidado - Pueblo Rrom SDIS. Grupos de cartografía social para la implementación de acción afirmativa con el pueblo Rom y gitano en la localidad de Kennedy.
FECHA: Bogotá, 29 de septiembre de 2021
HORA: 6:00 pm – 7:00 pm
LUGAR: Plataforma institucional Teams 
TEMA: Sesión 2 Cartografía social Grupo focal Estrategia Redes de Cuidado - Pueblo Rrom SDIS. Grupos de cartografía social para la implementación de acción afirmativa con el pueblo Rom y gitano en la localidad de Puente Aranda. 
  </t>
  </si>
  <si>
    <t>N/A</t>
  </si>
  <si>
    <t>En el cuarto trimestre se encuentran dinamizadas las redes de cuidado comunitario en las localidades de Kennedy y puente Aranda.
Actividades territoriales:
Acompañamiento a procesos de intercambio de saberes en el Jardín Botánico 
Levantamiento de registros fotográficos de mujeres gitanas y personas mayores 
Reunión de identificación de registros fotográficos, selección de temas a referenciar y criterios de campaña de reconocimiento del pueblo gitano y ROM para la reducción de la segregación por razones étnicas y de edad en la ciudad 
Solicitud de piezas gráficas: campaña de reconocimiento del pueblo gitano y Rrom para la reducción de la segregación por razones étnicas y de edad en la ciudad</t>
  </si>
  <si>
    <t>Se sugiere elaborar un plan de acción para toda la vigencia.</t>
  </si>
  <si>
    <t>Desde  la  Subdirección para  la  Vejez en la  realización  de  la acción  afirmativa  se ha tenido en cuenta los elementos  identitarios específicos y  diferenciales del pueblo Gitano, para garantizar adecuadamente su integridad étnica y cultural, así de  esta  manera  contribuir a la garantía del ejercicio pleno de sus derechos individuales y colectivos. Es importante resaltar el papel que realiza la referente de la comunidad Rrom, que actualmente se encuentra contratada, para acompañar la programación de actividades en el marco de la dinamización de las redes de cuidado en la localidades de kennedy y puente aranda.</t>
  </si>
  <si>
    <t>7770 Compromiso con el envejecimiento activo y una Bogotá cuidadora e incluyente</t>
  </si>
  <si>
    <t>Subdirección para la Vejez</t>
  </si>
  <si>
    <t>Sonia Giselle Tovar Jiménez</t>
  </si>
  <si>
    <t>3279797 Ext. 66000</t>
  </si>
  <si>
    <t>stovar@sdis.gov.co</t>
  </si>
  <si>
    <t>Incrementar la participación de personas Gitanas mayores en procesos que fortalezcan su autonomía, el desarrollo de sus capacidades, el cuidado, la transmisión de saberes para la generación de ingresos y la integración a la vida de la ciudad a través de la ampliación, cualificación e innovación en los servicios sociales con enfoque diferencial étnico Gitano acorde a la cosmovisión Rrom.</t>
  </si>
  <si>
    <t xml:space="preserve">Porcentaje de  personas Gitanas mayores incluidas en procesos que fortalezcan su autonomía, el desarrollo de sus capacidades, el cuidado, la transmisión de saberes para la generación de ingresos y la integración a la vida de la ciudad, que cumplan los criterios. </t>
  </si>
  <si>
    <t>(No. de personas mayores gitanas participantes de los servicios Centros Día, Centros Noche y Centros de Protección Social / No. Cupos disponibles en Centros Día, Centros Noche y Centros de Protección Social para personas mayores gitanas que cumplan con criterios de ingreso) *100</t>
  </si>
  <si>
    <t>Aportes para la conmemoración Día Internacional Pueblo Gitano
Se cuentan con 6 personas mayores del pueblo gitano que estan siendo atendidas en el servicio social Centro Dia. Se hace la claridad que la meta es a demanda, por lo tanto se reporta un avance de la meta física del 100%</t>
  </si>
  <si>
    <t xml:space="preserve">Contar con un plan de trabajo para el cumplimiento de las acciones afirmativas </t>
  </si>
  <si>
    <t xml:space="preserve">A la fecha se presenta una atención a personas mayores gitanas en el servicio social así: 6 en Centro Día
Durante el segundo trimestre de 2021 avanzó en la construcción de la metodología conjuntamente con la referenta Gitana, con el propósito de realizar una serie de sensibilizaciones sobre usos y costumbres del pueblo Gitano para implementar con los equipos territoriales de los Centros Día. Sumado a esto, se realizó un avance de las sensibilizaciones con los equipos del Centro Día Luz de Esperanza de la localidad de Engativá, Palabras Mayores de la localidad de Rafael Uribe Uribe y Andares de la localidad de Kennedy. 
Se realizó un avance de una propuesta metodológica para la atención diferencial gitana en conjunto con la referente gitana. Primero se hizo una revisión con la referenta gitana de la propuesta adelantada por el equipo de política pública y el equipo técnico de los Centros Día, la referenta gitana realizó ajustes a la propuesta, y luego entre el equipo técnico de los Centros Día y la referenta gitana, se avanzó en la construcción del documento metodológico, basado en la propuesta con ajustes. Esta propuesta comprende el desarrollo de las siguientes capacidades psicosociales: salud mental, control sobre el entorno, razón práctica, salud e integridad física, sentido, imaginación y pensamiento, afiliación, inteligencia emocional, pervivencia e identidad.  
Se realizó una mesa de trabajo con la consultiva del pueblo gitano donde se socializó el servicio Centro Día en el marco de la resolución 0509 de 2021.
</t>
  </si>
  <si>
    <t>Se ha planteado un ejercicio de identificación de personas mayores gitanas para lo cuál se requiere que pueblo gitano envié la información correspondiente por medio de la referente. Se realizó la solicitud y se espera contar con estos insumos lo más pronto posible para validar las condiciones de estás personas y apoyar la gestión en la inclusión de los servicios sociales.
La consultiva gitana ha expresado molestia por "acuerdos incumplidos”. Ante esta situación la Subdirección para la Vejez escala lo planteado por el pueblo gitano a la alta directiva.</t>
  </si>
  <si>
    <t xml:space="preserve">A la fecha se presenta una atención a personas mayores gitanas en el servicio social así: Cuatro (4) en Centro Día
Foro sobre las perspectivas interculturales del envejecimiento y la vejez, iniciativa que se llevó a cabo el 09 de julio de 2021, a las 5:00 pm, a través de las redes sociales de la SDIS. </t>
  </si>
  <si>
    <t xml:space="preserve">6 Personas mayores del Pueblo Gitano en atención en el Servicio Social Centro Día. 
Realización de documento metodológico junto con la referente Gitana de la Subdirección para la Vejez, para brindar una atención diferencial en el Servicio Social Centro Día de las personas mayores del Pueblo Gitano, e implementar una vez sea aprobado por las organizaciones del Pueblo. 
Apoyó la focalización de personas mayores del Pueblo Gitano por medio de una base de datos enviada por la Referente Gitana de la Subdirección para la Vejez. </t>
  </si>
  <si>
    <t>Desde  la  Subdirección para  la  Vejez en la  realización  de  la acción  afirmativa  se ha tenido en cuenta los elementos  identitarios específicos y  diferenciales del pueblo Gitano, para garantizar adecuadamente su integridad étnica y cultural, así de  esta  manera  contribuir a la garantía del ejercicio pleno de sus derechos individuales y colectivos. Es importante resaltar el papel que realiza la referente de la comunidad Rrom, que actualmente se encuentra contratada, para la construcción del documento metodologico presentado para aprobación.</t>
  </si>
  <si>
    <t>Vincular un referente para la Articulación del Pueblo Gitano que cuente con el aval de los representantes del Pueblo Gitano Durante el Cuatrienio</t>
  </si>
  <si>
    <t xml:space="preserve"> referente gitano contratado con el aval de los representantes del Pueblo Gitano.</t>
  </si>
  <si>
    <t>Número de referentes gitanos contratados con el aval de los representantes del Pueblo Gitano.</t>
  </si>
  <si>
    <t>Se realizó la contratación de la referente Gitana</t>
  </si>
  <si>
    <t>Se espera contar con un plan de trabajo conjunto para el cumplimiento de las acciones afirmativas y que de allí se plentee el cronograma de acompañamiento de la referente gitana</t>
  </si>
  <si>
    <t xml:space="preserve">Contratación efectiva de una referente gitana en la Subdirección para la Vejez. Se cuenta con un plan de trabajo para el apoyo al cumplimiento de acciones afirmativas.
</t>
  </si>
  <si>
    <t>En este momento se cuenta con la contratación de la Referente Gitana quien fue avalada por los representantes del Pueblo Gitano y quien ha acompañado el desarrollo de las acciones realizadas con el Pueblo Rrom Gitano.</t>
  </si>
  <si>
    <t>En este momento se cuenta con la contratación de la Referente Gitana quien fue avalada por los representantes del Pueblo Gitano y quien ha acompañado el desarrollo de las acciones realizadas con el Pueblo Rrom Gitano, permitiendo un avance significativo en el cumplimiento de las acciones.</t>
  </si>
  <si>
    <t xml:space="preserve">Desde  la  Subdirección para  la  Vejez se ha dado cumplimiento a la acción pactada, respetando las costumbres, usos y tradiciones de estos pueblos en la ciudad. </t>
  </si>
  <si>
    <t xml:space="preserve">
Revisar, ajustar e incluir en los criterios de focalización y priorización a la comunidad Rrom que se encuentren en situación de vulnerabilidad social e inseguridad económica</t>
  </si>
  <si>
    <t>Porcentaje de avance del Documento de criterios en el cual se incluye al pueblo RROM, en los criterios de focalización y priorización que se encuentra en situación de vulnerabilidad social e inseguridad económica</t>
  </si>
  <si>
    <t>(Número de fases ejecutadas del Documento / Número de fases programadas del documento) *100</t>
  </si>
  <si>
    <t>A la fecha ya se cuenta con el ajuste de criterios de priorización donde se incluye el enfoque diferencial</t>
  </si>
  <si>
    <t xml:space="preserve">Una vez se este oficializado el ajuste donde se incluye el enfoque diferencial, se plantea acordar mesa de trabajo para la socialización de los criterios de priorización </t>
  </si>
  <si>
    <t>Durante el segundo trimestre de 2021 se ha avanzado en la consecución de mesas de trabajo para la socialización de los criterios de ingreso teniendo en cuenta la Resolución 0509 de 2021
Se cuenta con la resolución ajustada donde se incluye el enfoque diferencial gitano incluido en los criterios de priorización.</t>
  </si>
  <si>
    <t>Se ha planteado un ejercicio de identificación de personas mayores gitanas para lo cuál se requiere que pueblo gitano envié la información correspondiente por medio de la referente. Se realizó la solicitud y se espera contar con estos insumos lo más pronto posible para validar las condiciones de estás personas y apoyar la gestión en la inclusión de los servicios sociales.
La consultiva gitana ha expresado molestia por acuerdos incumplidos”. Ante esta situación la Subdirección para la Vejez escala lo planteado por el pueblo gitano a la alta directiva.</t>
  </si>
  <si>
    <t xml:space="preserve">Se expidió el 20 de abril de 2021, la Resolución 509 de 2021 “Por la cual se definen las reglas aplicables a los servicios sociales, los instrumentos de focalización de la SDIS, y se dictan otras disposiciones”. A la fecha la resolución está en plena ejecución y entre los criterios de priorización está el ser persona mayor indígena, afro, palanquera, raizal, Rrom o gitana
se tendrán, adicionalmente, como instrumentos de focalización los registros oficiales avalados por la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entre otros que determine el Comité Institucional de Gestión y Desempeño de la SDIS
Por otra parte, para poder lograr proceso de focalización diferencial se gestionó una base de datos entregada por la referenta Gitana, con la cual se adelantó un ejercicio de focalización. Se elaboró la metodología de atención  para las personas mayores y  ofrecer las actividades de carácter diferencial. 
</t>
  </si>
  <si>
    <t xml:space="preserve">Se expidió el 20 de abril de 2021, la Resolución 509 de 2021 “Por la cual se definen las reglas aplicables a los servicios sociales, los instrumentos de focalización de la SDIS, y se dictan otras disposiciones”. A la fecha la resolución está en plena ejecución y entre los criterios de priorización está el ser persona mayor indígena, afro, palanquera, raizal, Rrom o gitana
se tendrán, adicionalmente, como instrumentos de focalización los registros oficiales avalados por la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entre otros que determine el Comité Institucional de Gestión y Desempeño de la SDIS
Por otra parte, para poder lograr proceso de focalización diferencial se gestionó una base de datos entregada por la referente Gitana, con la cual se adelantó un ejercicio de focalización. Se elaboró la metodología de atención  para las personas mayores y  ofrecer las actividades de carácter diferencial. 
</t>
  </si>
  <si>
    <t xml:space="preserve">Desde  la  Subdirección para  la  Vejez se ha dado cumplimiento a la acción pactada, implementado e incorporando a estas comunidades para que sean priorizadas en los procesos de focalización. </t>
  </si>
  <si>
    <t>Realizar la identificación e inclusión de las personas mayores del Pueblo Rrom de acuerdo con los criterios del servicio con enfoque diferencial gitano.</t>
  </si>
  <si>
    <t>Porcentaje de  personas mayores del Pueblo Rrom atendidas de acuerdo con los criterios del servicio con enfoque diferencial gitano</t>
  </si>
  <si>
    <t>(No. de personas mayores gitanas que reciben Apoyos Económicos / No. Cupos disponibles en Apoyos Económicos para personas mayores gitanas que cumplan con criterios de ingreso) *100</t>
  </si>
  <si>
    <t xml:space="preserve">
A la fecha se ha propuesto acordar de manera conjunta con la consultiva las metodologías para identificación de personas mayores e inclusión en el servicio
Se cuenta con una participación de 12 personas mayores gitanas en apoyos económicos</t>
  </si>
  <si>
    <t xml:space="preserve">
Se debe adelantar mesas de trabajo ar de manera conjunta con la consultiva las metodologías para identificación de personas mayores e inclusión en el servicio</t>
  </si>
  <si>
    <t xml:space="preserve">A la fecha se presenta una atención a personas mayores gitanas en el servicio social así: Apoyos Económicos financiados por SDIS tipo A, B, D: 12 y con recursos de los Fondos de Desarrollo Local de la Alcaldía Locales 12 de tipo C
Se ha planteado un ejercicio de identificación de personas mayores gitanas para lo cuál se requiere que pueblo gitano envié la información correspondiente por medio de la referente. Además, se ha planteado realizar grupo focal como técnica para obtener la información. Se realizo socialización del servicio de apoyos económicos el 18/06/2021 donde se aclararon dudas acerca de criterios de priorización, ingreso y egreso del servicio. Se observa acción afirmativa de inclusión del pueblo Rrom en los criterios de priorización con la entrada en vigencia de la Resolución de criterios No. 509 del 2021.
</t>
  </si>
  <si>
    <t xml:space="preserve">
En la mesa de trabajo realizada el 18 junio, se realizó la solicitud y se espera contar con los datos de las personas mayores para validar las condiciones y apoyar la gestión en la inclusión de los servicios sociales así como el cumplimiento de as acciones afirmativas.</t>
  </si>
  <si>
    <t xml:space="preserve">Posterior a la socialización de Criterios de Priorización, ingreso y egreso del servicio de Apoyos Económicos; se realizó revisión del listado Censal de las Asociaciones del Pueblos Gitanos en Bogotá, 1. Asociación ProRrom 2. Asociación Unión Romaní, con el objetivo de actualizar los datos, se verificaron 50 personas mayores de las cuales 17 ya se encuentran vinculadas al Servicio de Apoyos Económicos, 7 personas no cumplen criterios o no están interesados en vincularse al servicio, 7 personas se encuentran en solicitud de servicio para actualización de información y 16 personas se convocaron para el proceso de focalización y actualización de información el 25/09/2021. 3 Personas no se convocaron debido a que no residen en la localidad de Kennedy.
Se focalizaron 12 personas mayores del Pueblo Rrom para el Servicio de Apoyos Económicos para Persona Mayor. De las cuales 7 fueron postulados en el Programa Colombia Mayor y se encuentran en procesamiento del Programa.
En el tercer trimestre, Se presenta una atención a personas mayores del Pueblo Gitano en los servicios sociales así:
-Apoyos económicos:  14 personas mayores Gitanos
</t>
  </si>
  <si>
    <t>5 personas mayores no asistieron a la convocatoria para focalización realizada el 25/09/2021 en la localidad de Kennedy. * Se presentaron a focalización personas mayores que no residen en Bogotá. * Se encuentra pendiente reconvocar a las personas mayores que no participaron a una segunda jornada de focalización junto con las 3 personas mayores de Puente Aranda y Tunjuelito que no se convocaron en Kennedy.</t>
  </si>
  <si>
    <t xml:space="preserve">Actualmente se encuentran activas 21 personas mayores del pueblo Rrom
 5 personas mayores fueron focalizadas en la Subdirección Local de Puente Aranda el 18/11/2021.	
Se finalizó con el proceso de focalización de las personas mayores identificadas como población objeto en el censo del pueblo Rrom para el año 2021.
</t>
  </si>
  <si>
    <t>Se realizó visita domiciliaria de validación de condiciones para 3 personas mayores priorizados de manera articulada con la gestora del pueblo gitano, para acompañamiento en el proceso lo que facilitó que los profesionales del Servicio de Apoyos Económicos lograran obtener aprobación del patriarca para que las personas mayores accedieran a responder las preguntas correspondientes a la Ficha SIRBE, que fueron manejadas con lenguaje comprensivo para cada persona mayor teniendo en cuenta tratar con delicadeza temas considerados ofensivos para el pueblo tales como pobreza e identificación de género y similares. Ingreso una persona mayor al Apoyo Económico Cofinanciado, sin embargo al momento de validar residencia para notificación de ingreso, se evidenció residencia en otro país y se egreso del servicio.</t>
  </si>
  <si>
    <t xml:space="preserve">Desarrollar una estrategia territorial para cuidadores de personas con discapacidad, que incluya a personas del pueblo gitano. </t>
  </si>
  <si>
    <t>Estrategia territorial para cuidadoras y cuidadores de personas con discapacidad, que incluya el enfoque diferencial étnico gitano</t>
  </si>
  <si>
    <t>Avance porcentual en la implementación de la estrategia con enfoque diferencial</t>
  </si>
  <si>
    <t>No contar con una base de datos cuidadores-as de personas con discapacidad perteneciente al grupo étnico Rrom que cumpla con los criterios establecidos por la SDIS para el acceso a los modalidades de atención para esta población</t>
  </si>
  <si>
    <t>Con el fin de dar a conocer los criterios de priorización establecidos con la SDIS a la comunidad Rrom-Gitano, para adelantar las acciones concertadas, se gestionó en diferentes oportunidades, la posibilidad de agendar una reunión con el representante de ProRrom Sr. Sandro Cristo, la cual se acordó para el día 17 de junio de 2021, pero desafortunadamente ninguno del pueblo Rrom-Gitano asistió. Sin embargo, la SDIS desde el proyecto 7771, continúa realizando procesos de gestión y articulación con el grupo Étnico del pueblo Rrom-Gitano, para avanzar en esta acción.</t>
  </si>
  <si>
    <t>La dificultad se presenta en no contar con una agenda programada, que permita trabajar de una forma continua, para avanzar en los criterios de priorización, concertados con el pueblo Rrom-Gitano, en cumplimiento al artículo 66 del Plan de Desarrollo Distrital 2020-2024. Sin embargo, la SDIS desde el proyecto 7771, continúa con la disposición, para gestionar y articular con el grupo Étnico del pueblo Rrom-Gitano, con el propósito de avanzar en esta acción.</t>
  </si>
  <si>
    <t>La implementación de una Estrategia Territorial para cuidadoras y cuidadores de personas con discapacidad, que incluya el enfoque del pueblo Gitano y que contribuya al reconocimiento socioeconómico y redistribución de roles en el marco del Sistema Distrital de Cuidado, se continuó desarrollándose de acuerdo con la programación establecida como parte de la meta No.1 del proyecto de discapacidad, es así como se ha logrado atender a  cuidadores-as de personas con discapacidad y se ha avanzado en el diseño del lineamiento que da sustento técnico a la estrategia mencionada.
El indicador de la meta de está acción es el 20% y se asocia a la meta 1 del proyecto 7771</t>
  </si>
  <si>
    <t>La dificultad se presentó en no contar con una agenda programada, que permita trabajar de una forma continua, para avanzar en los criterios de priorización, concertados con el pueblo Gitano, en cumplimiento al artículo 66 del Plan de Desarrollo Distrital 2020-2024. Sin embargo, la SDIS desde el proyecto 7771, continúa con la disposición, para gestionar y articular con el grupo Étnico del pueblo Rrom-Gitano, con el propósito de avanzar en esta acción.</t>
  </si>
  <si>
    <t>Avance en la elaboración  de un  documento para el desarrollo de una  estrategia territorial  para cuidadoras-es  de personas  con discapacidad, donde se avanzó en los días 13 de octubre, 5 de noviembre y el día 13 de diciembre  de  2021, se realiza   reunión con la comunidad Gitana, se presenta el documento de registro para cuidadoras-es, donde  realizaron aportes significativos  en cuanto  a su revisión y aprobación, teniendo en cuenta  los  usos y costumbres  con enfoque étnico gitano, y  que se proyecta iniciar la  implementación el  año  2022. Por otro lado, la meta proyectada para la vigencia 2021, estaba calculada en el avance del 20% de un documento al finalizar la administración</t>
  </si>
  <si>
    <t>Se logró  concretar  reunión con el pueblo Gitano, se propone   seguir  consolidando  el documento registro de cuidadoras-es, para  orientar  la implementación de la ruta  que permita trabajar de una forma continua, para avanzar en los criterios de priorización, concertados con el pueblo Gitano, en cumplimiento al artículo 66 del Plan de Desarrollo Distrital 2020-2024, la SDIS desde la Subdirección para  la Discapacidad, continúa con la disposición, para gestionar y articular con el grupo Étnico de la comunidad Rrom-Gitano, con el propósito de continuar  el  avance en esta acción.</t>
  </si>
  <si>
    <t>Desde  la  Subdirección para  la  discapacidad en la  realización  de  la acción  afirmativa  se ha tenido en cuenta los elementos  identitarios específicos y  diferenciales del pueblo Gitano, para garantizar adecuadamente su integridad étnica y cultural, así de  esta  manera  contribuir a la garantía del ejercicio pleno de sus derechos individuales y colectivos, por  medio de la identificación  de  una Estrategia Territorial para cuidadoras y cuidadores de personas con discapacidad que  impacte directamente  en  la   transformación social encaminadas a salvaguardar y proteger la cultura de la comunidad Rrom, la autonomía y la autodeterminación, las formas de organización y gobierno propio. Es importante resaltar, el acuerdo de asignar la referente de la comunidad Rrom, que actualmente se encuentra contratada, para orientar a la población Gitana en la construcción del mencionado documento.</t>
  </si>
  <si>
    <t>6 Sistema Distrital del Cuidado</t>
  </si>
  <si>
    <t xml:space="preserve">7771 Fortalecimiento de las oportunidades de inclusión de las personas con discapacidad, familias y sus cuidadores-as en Bogotá. </t>
  </si>
  <si>
    <t>Proyecto de Discapacidad</t>
  </si>
  <si>
    <t>Nathalie Ariza Castellanos</t>
  </si>
  <si>
    <t>jarizac@sdis.gov.co</t>
  </si>
  <si>
    <t>Atender el 100% de personas con  discapacidad del pueblo Gitano atendidas en el Proyecto 7771, de acuerdo con la demanda y el previo cumplimiento de los criterios establecidos.</t>
  </si>
  <si>
    <t xml:space="preserve"> Personas con  discapacidad del pueblo Gitano atendidas en los servicios del Proyecto 7771.</t>
  </si>
  <si>
    <t>Sumatoria de personas con discapacidad atendidas del pueblo Rrom gitano, de acuerdo con los criterios establecidos para cada servicio.</t>
  </si>
  <si>
    <t xml:space="preserve">Para el periodo de reporte se atendieron 3044 personas con discapacidad en los servicios de atención del proyecto de discapacidad, sin embargo, del total reportado no hay personas identificadas como población Rrom </t>
  </si>
  <si>
    <t>No contar con una base datos  de personas con discapacidad perteneciente al grupo étnico Rrom que cumpla con los criterios establecidos por la SDIS para el acceso a los modalidades de atención para esta población</t>
  </si>
  <si>
    <t>Para el periodo de reporte de atención de personas con discapacidad en los servicios de atención del proyecto, no se tiene ninguna solicitud de la población del grupo étnico Rrom- Gitano con discapacidad, sin embargo, la SDIS desde el proyecto 7771, continúa con la disposición, de ofrecer los servicios a las personas con discapacidad y cuidadores-as, al grupo étnico Rrom- Gitano, con el propósito de avanzar en esta acción y garantizar los derechos a este sector poblacional, de acuerdo con la demanda y el previo cumplimiento de los criterios establecidos.
Por otro lado, se deja claro que los servicios de atención a personas con discapacidad, es de forma general sin discriminación y sin importar el sector poblacional, solo se debe de cumplir con los criterios de priorización para su integración al servicio que solicita, por tan razón si no llega ningún usuario con estas condiciones, se asigna el cupo a quien lo solicite.</t>
  </si>
  <si>
    <t>La dificultad se presenta en no contar con una agenda programada, que permita trabajar de una forma continua, para avanzar en el ingreso a los servicios de personas con discapacidad de estos pueblos Rrom – Gitano, Sin embargo, la SDIS desde el proyecto 7771, continúa con la disposición, para gestionar y articular con el grupo Étnico del pueblo Rrom-Gitano, con el propósito de avanzar en esta acción, a través de programar reuniones y gestión telefónica que nos permita dar a conocer los servicios y puedan hacer uso de ellos.</t>
  </si>
  <si>
    <t>Para ello se incorporó el texto de priorización de los anexos técnicos de la resolución 509 del 20 de abril de 2021 de la SDIS, a su vez, fueron incorporados la modificación y ajuste al anexo técnico de la mencionada resolución, el cuál fue incorporado el pasado mes de septiembre de 2021. donde se contempló el término enfoque diferencial, para la atención en las diferentes modalidades de los servicios.
Se conoció el caso de sarita, en la reunión programada con el pueblo Rrom el 08/09/2021
Se socializó el mismo, con la Dirección Poblacional de la SDIS 24 septiembre 2021
Se realizó el acercamiento con la familia, el día 24 de septiembre de 2021
Visita el lunes 27 de septiembre a las 10:00 a.m. al lugar de vivienda
El 28 de septiembre de 2021, se solicitó a la Secretaría Distrital de Salud el apoyo a través de correo electrónico.
Se tuvo respuesta de forma telefónica que no era posible porque la silla de ruedas hace parte de los apoyos personales que se entregan en la respectiva localidad.
Los pañales deben de ser solicitados al médico tratante para que le expida la orden, si ella no se puede adelantar este trámite.
Se solicitó apoyo a la Subdirección de SDIS, el día 6 de octubre de 2021 para revisar el caso.
El 13 de octubre de 2021, se hace contacto con la persona cuidadora, para concretar una cita a la Subsecretaría SDSI de la localidad de Barrios Unidos.
Se tiene programada reunión del caso, en la subdirección de Barrios Unidos a cargo de la profesional Ivonne Messier Rodríguez, Profesional de la Subdirección.</t>
  </si>
  <si>
    <t>No se tiene una base de datos ni listado de PcD del pueblo Gitano en el Proyecto 7771. Propuesta realizar en la población la indagación de las PcD del pueblo Gitano, para ser incluidos en los servicios del proyecto 7771 de discapacidad.</t>
  </si>
  <si>
    <t>Para el mes de diciembre de 2021, la comunidad Gitana, ha suministrado una lista de 10 personas con discapacidad, donde fue identificado por sus líderes, para lo cual, en el mes de enero 2022, se tiene programada las visitas por parte del equipo atención emergente, junto a la referente   del pueblo Liz Castillo para las visitas. Por otra parte, se gestionó, visitó y se hicieron las consultas de rigor, para la orientación y atención de Sara Lucia Pachón Gómez, quien tiene una discapacidad y está recibiendo el bono canjeable del proyecto 7775, razón por la cual no aplica para el de discapacidad, según resolución 0509 del 20 de abril de 2021 de la SDIS, pero se dieron las orientaciones para la ubicación de una silla de ruedas y los insumos que son de misionalidad de Salud.</t>
  </si>
  <si>
    <t>Una  vez  se  haya  realizado las  visitas  con  el equipo  emergente  de las personas   con discapacidad a  sus  hogares, la cual inicia  en enero 2022, se  propone  la  atención  y se focalizará  teniendo en cuenta  las modalidades  de servicios  con previo cumplimiento de los criterios establecidos.</t>
  </si>
  <si>
    <t xml:space="preserve">Desde la Subdirección para la discapacidad en la realización de la acción afirmativa de atender al 100 % de las personas con discapacidad se ha tenido en cuenta los elementos identitarios específicos y diferenciales del pueblo Gitano, para garantizar adecuadamente su integridad étnica y cultural de personas con discapacidad que participen directamente en las modalidades de atención, en pro de preservar los usos y costumbres.
</t>
  </si>
  <si>
    <t>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t>
  </si>
  <si>
    <t>Atender el 100% de personas con discapacidad del pueblo Gitano en procesos de inclusión educativa y productiva, de acuerdo con la demanda y el previo cumplimiento de los criterios establecidos.</t>
  </si>
  <si>
    <t>Personas con discapacidad del pueblo Gitano en procesos de inclusión educativa y productiva, de acuerdo con la demanda y el previo cumplimiento de los criterios establecidos.</t>
  </si>
  <si>
    <t>Sumatoria de personas con discapacidad del pueblo Rrom gitano atendidos en los procesos de inclusión educativa y productiva, de acuerdo con los criterios establecidos.</t>
  </si>
  <si>
    <t xml:space="preserve">Desde la Estrategia de Fortalecimiento a la Inclusión del Proyecto 7771 de la SDIS, se ha logrado avanzar de manera significativa en la inclusión en los entornos educativo y productivo de personas con discapacidad, sin embargo, no se tiene registro de la inclusión a los entornos mencionados de persona con discapacidad o cuidador-a perteneciente al grupo etnico Rrom  para el periodo de reporte. </t>
  </si>
  <si>
    <t xml:space="preserve">La dificultad radica en las restricciones adoptadas en el ámbito nacional y distrital a las empresas de los sectores público privado, derivadas por la emergencia - Covid-19, lo cual ha afectado sustancialmente lograr la vinculación de población con discapacidad en diferentes entornos. Desde el proyecto 7771 se sigue realizando procesos de gestión y articulación para avanzar en está acción, no sólo para la población con discapacidad perteneciente a pueblos indigenas, sino para la población con discapacidad más vulnerable del Distrito Capital </t>
  </si>
  <si>
    <t>Desde la Estrategia de Fortalecimiento a la Inclusión del Proyecto 7771 de la SDIS, se ha logrado avanzar de manera significativa, en la indagación para la inclusión en los entornos educativo y productivo de personas con discapacidad, sin embargo, para el segundo trimestre de la vigencia 2021, no se tiene registro de la inclusión a los entornos mencionados de persona con discapacidad o cuidador-a perteneciente al grupo étnico Rrom-Gitano para el periodo de reporte.</t>
  </si>
  <si>
    <t>La dificultad radica en las restricciones adoptadas en el ámbito nacional y distrital a las empresas de los sectores público privado, derivadas por la emergencia - Covid-19, lo cual ha afectado sustancialmente la vinculación de población con discapacidad en diferentes entornos. Desde el proyecto 7771 se sigue realizando procesos de gestión y articulación para avanzar en esta acción, no sólo para la población con discapacidad perteneciente a pueblos Rrom-Gitano, sino para la población con discapacidad más vulnerable del Distrito Capital; por otro lado, se acordó una reunión con los pueblos Rrom-Gitano para el día 17 de junio de 2021 en el horario de 11:00 AM a 12:30 PM y no asistieron a la convocatoria virtual. Por otro lado, la Secretaría Distrital de Integración Social, desde el proyecto 7771 de discapacidad, continuará abierto a los diálogos y agendas, para llevar a cabo el desarrollo de las acciones concertadas.</t>
  </si>
  <si>
    <t>Se programaron dos reuniones y se realizó una, la primera estaba programada para el 25 de agosto y fue reprogramada para el 30 del mismo mes, la otra se realizó el día 8 de septiembre de 2021, en el que se tuvo que reprogramar, debido a la no acertación de la interpretación del tipo de reunión, en no ser seguimiento de acciones afirmativas, sino mesa bilateral de trabajo, para poder acordar criterios de avanzar en el desarrollo de las acciones afirmativas concertadas.  Por otro lado, se tuvo reunión con la Dirección Poblacional el día 26 de agosto de 2021, para ver la necesidad del plan de choque y se planteó solicitar base de datos de personas con discapacidad, cuidadores-as al pueblo Gitano, con el fin de postular en las diferentes empresas del sector privado, que articula la Estrategia de Fortalecimiento a la Inclusión en el entorno productivo laboral de este sector poblacional.
Es importante tener en cuenta que es demanda Vs oferta.
SE asocia a la meta 3 del proyecto 7771, es gestión del equipo de la Estrategia Territorial. Se lleva ejecutado el 69,7%</t>
  </si>
  <si>
    <t>No se tiene una base de datos ni listado de PcD del pueblo Gitano en procesos de inclusión educativa y productiva. Como plan choque, nos articularemos con las demás entidades que ha recomendado la Dirección Poblacional. A demás se creó la plantilla para poder dar inicio a esta importante labor, se les envió por correo, pero no la han regresado.</t>
  </si>
  <si>
    <t>No se evidencia información sobre personas con discapacidad del pueblo gitano  para ser  incluidas en las modalidades de inclusión educativa y productiva  teniendo en cuenta  la demanda y los criterios establecidos, por ello su atención es del 0 %</t>
  </si>
  <si>
    <t>Para  el  cuarto trimestre   en las  modalidades  de los servicios  para  la atención  de  personas  con discapacidad ,  no se ha  atendido a personas  pertenecientes  al pueblo Gitano con discapacidad,  sin embargo, una  vez se realice  la identificación  por parte  de la estrategia  de  la base de datos  de 10 personas  suministradas   por  el pueblo   se propone  para la contingencia de 2022 contactarlas  y ofrecer los servicios para su beneficio.</t>
  </si>
  <si>
    <t xml:space="preserve">Desde  la  Subdirección para  la  discapacidad en la  realización  de  la acción  afirmativa  de  atender  al 100 %  de las personas  con discapacidad  se tendrá    en cuenta los elementos  identitarios específicos y  diferenciales del pueblo Gitano, para garantizar adecuadamente su integridad étnica y cultural de personas con discapacidad que  participen   directamente  en  las    modalidades  de  atención, en pro de preservar los  usos  y costumbres.  </t>
  </si>
  <si>
    <t>Vincular un gestor en el proyecto de discapacidad con enfoque diferencial Rrom-Gitano  avalado por los representantes del Pueblo Gitano</t>
  </si>
  <si>
    <t>La persona contratada pasó a otra subdirección, se iniciará nuevamente el proceso de contratación de acuerdo con la acción concertada .</t>
  </si>
  <si>
    <t xml:space="preserve">No se cuenta con una base de datos de personas con discapacidad o cuidadores-as perteneciente al grupo Rrom que cumpla con el perfil establecido por el proyecto que permita agilizar los procesos de contratación para el cargo concertado.  </t>
  </si>
  <si>
    <t>Se gestionó y realizó el seguimiento, para la legalización del contrato de la señora Liz Dolly Castillo Ravelo, en el cargo de apoyo administrativo, quien fue avalado por los representantes del Pueblo Gitano, a su vez, inicia la prestación de los servicios, el día 24 de mayo e 2021.</t>
  </si>
  <si>
    <t>A pesar de la dificultad de no contar con una base de datos de personas con discapacidad o cuidadores-as perteneciente al grupo Rrom que cumpla con el perfil establecido por el proyecto, que permita agilizar los procesos de contratación para el cargo concertado; se sumaron esfuerzos por parte del proyecto 7771, ajustando a la modalidad de contratación y la necesidad del cargo, para el apoyo administrativo que tiene el proyecto para la atención de la población con alguna discapacidad.</t>
  </si>
  <si>
    <t>Se contrató a la señora Liz Dolly Castillo Ravelo contrato 6619-2021 apoyo a la gestión; en la Estrategia Territorial, con fecha de inicio 24 de mayo de 2021 y fecha de terminación 3 de marzo de 2022. Contratación avalada por los representantes del pueblo Gitano.
Quien estuvo contratado fue Jefrey Gómez que pasó a Juventud. Contrato 13978-2020; Fecha inicio 13 noviembre 2020, fecha de terminación 22 febrero 2021.</t>
  </si>
  <si>
    <t>La dificultad presentada, no ser contratada como gestora territorial del pueblo Gitano, sin embargo, se solicita la articulación con esta comunidad, independiente de su objeto contractual.</t>
  </si>
  <si>
    <t>100%  de avance  con la  vinculación en el proyecto de discapacidad, en calidad de referenta del pueblo Gitano   a  Liz Dolly Castillo Ravelo, quien actualmente presta sus servicios en la modalidad de la Estrategia Territorial, en el cargo de apoyo a la gestión, número de contrato 6619-2021, con fecha de inicio el 24 de mayo de 2021 y fecha de terminación el 03 de marzo de 2022.</t>
  </si>
  <si>
    <t xml:space="preserve">No  se presenta  dificultad </t>
  </si>
  <si>
    <t xml:space="preserve">Desde  la  Subdirección para  la  discapacidad en la  realización  de  la acción  afirmativa  de  la  vinculación de  un  gestor en el proyecto de discapacidad con enfoque diferencial Rrom-Gitano  avalado por los representantes del Pueblo Gitano, donde  por medio de diálogos  con el pueblo se tienen en cuenta los elementos  identitarios específicos y  diferenciales de la  misma , para garantizar adecuadamente su integridad étnica y cultural   y  apoyo  a  las personas con discapacidad  de  su comunidad  para  que  participen   directamente  en  las    modalidades  de  atención, en pro de preservar los  usos  y costumbres.  </t>
  </si>
  <si>
    <t>Sistema Distrital de Cuidado</t>
  </si>
  <si>
    <t>Beneficiar  el 100% de las familias Rrom con los apoyos alimentarios programados del proyecto 7745</t>
  </si>
  <si>
    <t>Derechos Humanos-Enfoque Diferencial</t>
  </si>
  <si>
    <t>porcentaje de Familias Rrom  atendidas a traves de apoyos alimentarios (canastas basicas y bonos del proyecto)</t>
  </si>
  <si>
    <t xml:space="preserve">(Número de familias  Rrom/Gitanas atendidas con  apoyos alimentarios   / Número de familias  Rrom/ Gitanas  con apoyos alimentarios programadas )*100
</t>
  </si>
  <si>
    <t>56 personas Rom atendidas en el 2019 a traves de bonos del proyecto</t>
  </si>
  <si>
    <t>Para el periodo reportado la poblacion Rrom/Gitana se encuentra atendiad por el proyecto 7745 en su modalidad bono canjeable por alimento, por lo cual con corte a 30/03/2021 se atendieron 174 personas asi: 84 hombres y 90 mujeres en las localidad de kennedy, barrios unidos, engativa y puente aranda.</t>
  </si>
  <si>
    <t>Sin dificultades para la atención de esta población.</t>
  </si>
  <si>
    <t>Para el periodo reportado con corte a 27/06/2021, la poblacion Rrom/Gitana atendida por el proyecto 7745 en la modalidad bono canjeable por alimento, fue de un total de 169 personas asi: 85 hombres y 84 mujeres en las localidades de Bosa, Kennedy, Barrios Unidos, Engativa, Puente Aranda y Suba.</t>
  </si>
  <si>
    <t>Sin dificultades para la atención de esta población. Se presentan suspensiones de participantes de la comunidad Rrom Gitana en el servicio de bono canjeable ya que no asistieron a las fechas de citacion de canje, listado que es remitido al representante legal para realizar verificacion correspondiente, ya que segun indican, se fueron de Bogota.</t>
  </si>
  <si>
    <t xml:space="preserve">Para el periodo reportado con corte a 30/09/2021, la poblacion Rrom/Gitana atendida por el proyecto 7745 en la modalidad bono canjeable por alimento, fue de un total de 164 personas únicas asi: 82 hombres y 82 mujeres en las localidades de  Kennedy, Barrios Unidos, Engativa, Puente Aranda . En aras de articular los procesos con los lideres de la kumpania se realiza el dia 13 de septiembre una reunion con el representante legal de la organizacion PRORROM Sandro Cristo en aras de verificar las familias beneficiarias de la modalidad bonos canjeables ya que algunas se han ido del pais, y poder iniciar focalizacion con nuevas familias. </t>
  </si>
  <si>
    <t xml:space="preserve">Con corte a 31/12/2021, la poblacion Rrom/Gitana atendida por el proyecto 7745 en la modalidad bono canjeable por alimentos, fue de un total de 188 personas únicas asi: 90 hombres y 98 mujeres. De conformidad con las reuniones y dialogos establecidos con los lideres de la kumpania en especial  con el representante legal de la organizacion PRORROM Sandro Cristo se esta revisando desde la subdireccion local de Kennedy y Puente aranda las familias rederenciadas por el representante para adelantar los respectivos procesos de focalizacion e identificacion de los potenciales beneficiarios de la modalidad bonos canjeables para asi realizar su respectivo ingreso. </t>
  </si>
  <si>
    <t>La Dirección de Nutrición y  Abastecimiento incluye el enfoque diferencial ya que dentro de sus criterios de la modalidad establecidos bajo la Resolución 0509/2021 se incorpora la pertenencia étnica Rrom gitana para el ingreso al servicio Alimentación Integral un camino hacia la inclusión social.
Adicional a ello, el bono canjeable por alimentos, tiene en cuenta a todo el hogar/familia priorizado bajo las herramientas de focalización, brindando una alimentación adecuada e inocua a las familias gitanas beneficiadas de esta modalidad.
La planificación alimentaria para todos los cursos de vida atendidos, es basada en la Resolución 3803 de 2016 y todo el marco técnico establecido por el Ministerio de Salud y protección social para promover la alimentación saludable, desarrollando acciones de vigilancia nutricional e Información, Educación y Comunicación IEC.</t>
  </si>
  <si>
    <t>Sistema Distrital del Cuidado</t>
  </si>
  <si>
    <t>7745: Compromiso por una alimentación integral en Bogotá</t>
  </si>
  <si>
    <t>Dirección de Nutrición y Abastecimiento</t>
  </si>
  <si>
    <t>Boris Alexander Flomin de Leon
Sandra Milena Yopasa</t>
  </si>
  <si>
    <t>3279797 ext 70000</t>
  </si>
  <si>
    <t>bflomin@sdis.gov.co
syopasa@sdis.gov.co</t>
  </si>
  <si>
    <t>La formulación de la estrategia de inclusión social para los servicios de la Dirección de Nutrición y Abastecimiento contempla los aspectos poblacionales diferenciales de conformidad con los usos y costumbres, de la población Rrom/Gitana</t>
  </si>
  <si>
    <t>1/01/2022</t>
  </si>
  <si>
    <t>31/05/2025</t>
  </si>
  <si>
    <t>Porcentaje de personas impactadas con la estrategia de inclusión social para los servicios de la Dirección de Nutrición y Abastecimiento contempla los aspectos poblacionales diferenciales de conformidad con los usos y costumbres de la población Rrom/Gitana</t>
  </si>
  <si>
    <t>Número de personas Rrom/Gitanas impactadas con la estrategia de inclusión social para lo servicios de la Dirección de Nutrición y Abastecimiento que contempla los aspectos poblacionales diferenciales de conformidad con los usos y costumbres de la población Rrom-Gitanal /  Número de personas que solicitan el servicio  de la estrategia de inclusión social para los servicios de la Dirección de Nutrición y Abastecimiento que contempla los aspectos poblacionales diferenciales de conformidad con los usos y costumbres de la población Rrom-Gitanal</t>
  </si>
  <si>
    <t xml:space="preserve">No se cuentan con Avances para este reporte ya que la estrategia esta en proceso de formulación se espera que la misma sea aplicada a las familias y personas Rrom/Gitanas vinculadas a los servicios. </t>
  </si>
  <si>
    <t xml:space="preserve">Se fortaleceran los encuentros y mesas de trabajo con la población Rrom/Gitana en aras de poder identificar sus necesidades y poder referenciar familias en situacion de vulnerabiliad en los diferentes servicios bajo el cumplimiento de criterios. </t>
  </si>
  <si>
    <t>N.A.</t>
  </si>
  <si>
    <t xml:space="preserve">No se cuentan con avances para este reporte ya que la estrategia esta en proceso de contratación; se espera que la misma sea aplicada a las familias y personas Rrom/Gitanas vinculadas a los servicios a partir de octubre 2021. </t>
  </si>
  <si>
    <t>No se cuentan con avances para este reporte ya que la estrategia inicó ejecución contractual en noviembre 2021; Se ha comenzado el contacto con las familias del servicio y se contará con reporte a partir de enero 2022, momento en que se programó el inico de la acción concertada.</t>
  </si>
  <si>
    <t>El análisis de este enfoque diferencial se efectuará a partir de la socialización de la estrategia que se establezca con los representantes de la Kumpania, en aras de conocer cómo será aplicada ésta, teniendo en cuenta su enfoque cultural.</t>
  </si>
  <si>
    <t>Apoyar la reactivación económica de adultos Rrom-Gitano identificados en pobreza oculta, vulnerabilidad y/o fragilidad social en Bogotá, en el marco de  los criterios  técnicos y jurídicos que están en etapa de elaboración a partir de la presente vigencia</t>
  </si>
  <si>
    <t>1 Fin de la pobreza</t>
  </si>
  <si>
    <t>Territorial, diferencial-poblacional y de género</t>
  </si>
  <si>
    <t>Porcentaje personas adultas (29 a 59 años) del pueblo Rrom-Gitano que estén en pobreza oculta, beneficiadas con apoyo de reactivación económica, que cumplan los criterios técnicos y jurídicos establecidos para la estrategia</t>
  </si>
  <si>
    <t>Número de  personas adultas (29 a 59 años) del pueblo Rrom-Gitano en pobreza oculta beneficiadas con apoyo de reactivación económica) / Número de personas adultas (29 a 59 años) del pueblo Rrom-Gitano que cumplan los criterios técnicos y jurídicos de pobreza oculta establecidos para la estrategia) * 100</t>
  </si>
  <si>
    <t>No existe</t>
  </si>
  <si>
    <t>No aplica</t>
  </si>
  <si>
    <t>La ejecución de esta AA inicia, según lo concertado y lo pryectado, a partir de junio  2021.  En el primer trimestre (enero - marzo) del año 2021 se presentan los siguientes avances cualitativos: 
1) Perfeccionamiento de los referentes conceptuales, técnicos, metodológicos y operativos de la reactivación de los planes de adultos y sus familias en pobreza oculta, involucrando el desarrollo de capacidades y oportunidades para la reactivación de la vida laboral, el emprendimiento, la generación y/o el mejoramiento de los ingresos económicos con la realización de dos conversartorios de  diálogo intercultural.  
2). Se realizaron (2) conversatorios para la compresión de las pobrezas en perpectiva étnica Rrom y la  identificación de las  particularidades de los hogares Rrom para adaptar y nutrir la estrategia de abordaje a las familias con criterios  culturales de pueblo Rrom. 
3)Coordinación de espacios  para la gestión y la planeación del inicio de la Tropa Social "Contigo" de pobreza oculta en articulación con la Tropa Social Etnica para la identificación de población pertenciente al pueblo Rrom que se encuentre en pobreza oculta.
4) Revisión y ajuste de los criterios técnicos y jurídicos  de ingreso, permanencia y egreso del servicio social "Tropa Social a tu hogar" para la inclusión de un criterio para el especial ingreso y permanencia de hogares integrados por personas con pertenencia étnica, que residan en territorios de la ciudad de Bogotá diferentes a los territorios priorizados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En el momento de contar con la aprobación del servicio social,  se dará inició a los procesos de identificación, validación de condiciones y revisión de los criterios de ingreso en la modalidad de acompañamiento a hogares en pobreza evidente.</t>
  </si>
  <si>
    <t>Para el 2° trimestre del 2021 se avanza en el proceso de alistamiento de los parámetros institucionales requeridos para dar inicio a la prestación del nuevo servicio "Tropa Social a tu Hogar", se generó avance en la creación y aprobación de los actos administrativos, instrumentos, instructivos y elementos técnicos necesarios, además. de los mecanismos de focalización con los que se desarrollará el proceso de identificación de la población objeto del proyecto.</t>
  </si>
  <si>
    <t>0.%</t>
  </si>
  <si>
    <t xml:space="preserve">Para el periodo de reporte (julio-septiembre), se presentan dificultades para el ingreso, acompañamiento y entrega de los beneficios tangibles e intangibles que se disponen en el servicio "Tropa Social a tu Hogar", modalidad "Redes de soporte para la reactivación de proyectos de vida de personas adultas y sus familias en pobreza oculta" para hogares/personas del pueblo Rrom. A continuación, se relacionan las razones: 
1). En términos generales, a partir del mes de agosto, posterior a la solución de los motivos que llevaron a los retrasos del segundo trimestre, se reanuda el proceso de identificación, focalización, priorización  y validación de condiciones. El tiempo que requirió la entidad para el alistamiento de dichos procesos, procedimientos y parámetros previos al inicio de la prestación del servicio, fue una circunstancia que generó retraso en los tiempos inicialmente estimados para el inicio de la prestación del servicio "Tropa Social a Tu Hogar", con su modalidad "Redes de soporte para la reactivación de proyectos de vida de personas adultas y sus familias en pobreza oculta".
2). En el marco de la implementación de los criterios de focalización y priorización por parte de la Direccion de Anállisis y Diseño Estratégico - DADE, solo se identificó un hogar/personas del pueblo Rrom-Gitano para potencial vinculación, pero no fue posible establecer contacto. Ante esta dificultad, desde el proyecto se avanzó en una propuesta técnica desde el enfoque diferencial, para la identificación de hogares/personas Rrom en posible situación de pobreza oculta, a partir del cruce de  bases de datos pertinentes: i) Focalización Bogotá Cuidadora / Indice de Bogotá Solidaria –IBS- categorías vulnerables y  no priorizados - se cruza con Censo Rrom Ministerio del Interior (no arroja resultados) y, ii) Reporte Bogotá Solidaria Pueblo Rrom – Gitano de la SAE (Se identifican hogares que cumplen con las variables: i) Estrato Socioeconómico 3,4 y 5; ii) Unidad de referencia: Hogares / jefe de hogar; iii) jefes de hogar entre 29 -59 años). Total Hogares Rrom potenciales beneficiarios - pobreza oculta: 43 hogares (Kennedy: 27 hogares, Puente Aranda: 15 hogares, y, Engativá: 1 hogar). 
3). En reuniones con los consejeros y consejeras Rrom, se presentan estos resultados y se propone una avanzada territorial para la validación de condiciones de los 43 hogares identificados como potenciales beneficiarios por posible situación de pobreza oculta. Se explica que la validación de condiciones debe ser presencial, pero los consejeros solicitan que sea virtual o telefónicamente, ya que no permitirían el ingreso al hogar. La entidad elevó consultas y se deerminó viabilidad para realizar la validación de condiciones virtual o telefónicamente. Se les explicó la ruta para acceder al servicio Tropa social a tu hogar y a la modalidad 2 - pobreza oculta. Se debe suscribir un Contrato Social Familiar y hacer parte, de forma voluntaria, de un proceso de acompañamiento que consta de visitas domiciliarias, virtuales o telefónicas para el seguimiento. Frente a todo esto, las autoridades gitanas exigen que la validación de condiciones se realice únicamente por personal que sea gitano, y al parecer sería una exigencia también para el proceso de acompañamiento en sí (lo cua es fuente de preocupación para la entidad ya que la acción concertada no estuvo sujeta a la contratación de personal exclusivo con pertenencia gitana, ya que la entidad no cuenta con disponibilidad presupuestal para ello). Igualmente, solicitan que para ingresar a los hogares se brinde dinero o alguna ayuda en especie, indican que "hay que llegar con algo". 
Se ha dificultado el inicio de la acción afirmativa y del proceso de validación de condiciones a los 43 hogares identificados con posible situación de pobreza oculta, toda vez que no se cuenta con la cantidad de profesionales y personal de apoyo con pertenencia gitana, que permita cumplir con el requerimiento de las autoridades Rrom: Visita o acercamiento a los hogares gitanos únicamente por personas que hagan parte de su mismo pueblo. Es importante recalcar que en términos de contrataciones, se viene cumpliendo con la acción afirmativa de un referente en la DT, quién estaría en el proceso de implementación de esta acción. Sin embargo, implementarla requerá del equipo que opera el servicio Tropa Social a Tu Hogar, pero dado que no son Rrom las autoridades indican que no los dejarían ingresar a los hogares. 
Sin embargo, se avanza en la resolución de las dificultadas presentadas, para poder iniciar el cumplimiento de las acciones acordadas, de la siguiente manera:
1) Se continúa en la gestión con la Dirección Poblacional de la posibilidad de contar con la participación de los tres (3) referentes de este pueblo étnico que se encuentran vinculados contractualmente con la Dirección Poblacional, con el objetivo de poder avanzar en el cumplimiento de los acuerdos generados en el marco de las acciones afirmativas de la Dirección Territorial, y así mismo de esta manera poder garantizar las condiciones que los consejeros consultivos han solicitado para poder realizar la ejecución de estas actividades.
</t>
  </si>
  <si>
    <t xml:space="preserve">Para el 4° trimestre del 2021, desde el proyecto 7768 se continúa en el proceso de atención de la ciudadanía con la prestación del nuevo servicio social “Tropa social a tu hogar” y se retoman las actividades de focalización, identificación, validación de condiciones, priorización e ingreso a la modalidad de atención "Redes de soporte para la reactivación de proyectos de vida de personas adultas y sus familias en pobreza oculta". Teniendo en cuenta que, en el marco de la implementación de los criterios de focalización y priorización por parte de la Dirección de Análisis y Diseño Estratégico - DADE no se han identificado hogares/personas del pueblo Rrom-Gitano para potencial vinculación, en el trimestre se avanzó en la generación de nuevos ajustes a los anexos técnicos del servicio en el marco de la resolución 509 de 2021, para la identificación de hogares Rrom en posible situación de pobreza oculta, que deberán surtir un proceso de aprobación por el Comité de Gestión y Desempeño de la SDIS antes de entrar en vigor. No obstante, a la par se viene trabajando en el ajuste de los instrumentos del servicio desde el enfoque gitano. De la mano con los referentes gitanos de las Dirección Territorial, subdirecciones técnicas de Juventud, Vejez, y el proyecto de Discapacidad, se realizó retroalimentación para la generación de ajustes al instrumento de “identificación y caracterización de hogares en pobreza oculta”, que permita garantizar parámetros diferenciales para la aplicación del formato con el pueblo Rrom – gitano. Así mismo, se han adelantado las siguientes acciones:
29 noviembre / 2021 - se convoca a las y los referentes del pueblo gitano de las Subdirecciones de infancia, juventud, vejez y el proyecto de discapacidad a jornada de capacitación y socialización del alcance, propósito e instrumentos a aplicar, en el marco as acciones afirmativas acordadas con el pueblo gitano, que se adelantan por parte del Proyecto 7768 "Implementación de una estrategia de acompañamiento a hogares con mayor pobreza evidente y oculta de Bogotá" y el servicio social "Tropa social a tu hogar". Revisión y retroalimentación por parte de los agentes étnicos Rrom de la ficha de identificación y caracterización de hogares en pobreza oculta.
4 diciembre / 2021 - Con respecto a las preguntas formulario Pobreza Evidente y Pobreza Oculta,  el Consejero Sandro Cristo y la Consejera Lucero Lombana revisan el formulario solicitando nuevamente que sean los referentes SDIS del Pueblo Gitano quienes aborden a los hogares llevando una ayuda alimentaria o mercado, se explica que esa gestión está en proceso al interior de la SUBGIL, que las preguntas de salud sexual femenina se hagan entre mujeres y sin presencia de los hombres, que las preguntas de orientación sexual sean omitidas y manejadas por conocimiento de los referentes gitanos. Los consejeros Sandro Cristo y Lucero Lombana realizan revisión a los listados de población gitana perfilada para identificar si se encuentran en posibles situación de pobreza oculta,  a lo cual lograron concluir:  "1. No todas los Gitanos reportados se encuentran en pobreza evidente u oculta: solicitan realizar una sesión presencial con los 4 referentes gitanos SDIS para depuración final. 2. Algunos Gitanos reportados fallecieron: solicitan que en el marco de la sesión enunciada en el numeral anterior se retiren a éstos gitanos de ese listado. 3. Se requiere de la presencia de más consejeros gitanos para realizar un proceso preciso de revisión." De conformidad con lo anterior, los consejeron proponen i) Depuración listados SAE desde el conocimiento de sabedores y el cruce con el censo Rrom 2021 para el jueves 9 de diciembre de 10:00 am a 3:00 pm, y, ii) Visita a hogares con pobreza evidente u oculta a partir del 10:00 am del 10 de diciembrede 2021 hasta el 12 de diciembre de 2021.
</t>
  </si>
  <si>
    <t>En el marco de la implementación de esta acción afirmativa, se han aplicado los enfoques territorial, diferencial y de género, en la medida que se han adelantado acciones articuladas con los y las consejeras Rrom-Gitanos de Bogotá, el referente avalado por ellos en la Dirección Territorial, y el equipo técnico del proyecto, generando mesas de entendimiento que permitieran el reconocimiento de las particularidades territoriales, culturales y de género propias del pueblo Rrom-Gitano de Bogotá, y su relación con las perpepciones sobre la pobreza, así como con las condiciones de pobreza y vulnerabilidad en los hogares de esta población.</t>
  </si>
  <si>
    <t>3 Movilidad social integral</t>
  </si>
  <si>
    <t>7768: Implementación de una estrategia de acompañamiento a hogares con mayor pobreza evidente y oculta de Bogotá</t>
  </si>
  <si>
    <t>Dirección Territorial</t>
  </si>
  <si>
    <t>Fanny Melina Gurtiérrez Garzón
Irina Flórez Ruiz</t>
  </si>
  <si>
    <t>3115404718
3138943606</t>
  </si>
  <si>
    <t>fgutierrezg@sdis.gov.co
iflorez@sdis.gov.co</t>
  </si>
  <si>
    <t xml:space="preserve">Beneficiar con la estrategia de acompañamiento a hogares en condiciones de pobreza histórica, pobreza oculta y emergente a causa del COVID-19 a los hogares del pueblo Rrom-Gitano que cumplan con los criterios.
Incluir criterios y variables desde el enfoque diferencial Rrom-Gitano, que complementen los criterios técnicos y  metodológicos de la estrategia y que  permitan la identificación, caracterización y priorización de los hogares Rrom-Gitanos en condiciones de pobreza histórica, pobreza oculta y emergente a causa del COVID-19. 
Se estima adelantar las siguientes acciones conjuntas: 1) Articulación con la comunidad gitana, generación de mesas de trabajo  para el reconocimiento de dinámicas culturales y de georreferenciación de las familias en situación de vulnerabilidad, pobreza y riesgo de pobreza. 2) Definir los mecanismos de verificación de la pertenencia étnica gitana de las personas y familias. </t>
  </si>
  <si>
    <t>Porcentaje de hogares del pueblo Rrom-Gitano de Bogotá que cumplan con los criterios definidos por la estrategia, beneficiados con el servicio de acompañamiento a hogares pobres, en vulnerabilidad y riesgo social derivado de la pandemia del COVID 19.</t>
  </si>
  <si>
    <t>(Número de hogares del pueblo Rrom-Gitano de Bogotá beneficiarios que cumplen los criterios de ingreso al servicio de acompañamiento familiar /  Número de hogares del pueblo Rrom-Gitano de Bogotá identificados por la estrategia de acompañamiento a hogares en Bogotá) * 100</t>
  </si>
  <si>
    <t>Para las acciones afirmativas Artículo 66 - Rrom se proyecta la atención a partir de junio  2021.  En el primer trimestre (enero - marzo) del año 2021 se presentan los siguientes avances cualitativos: 
1). Perfeccionamiento de los lineamientos técnicos y operativos del modelo de atención familiar y comunitario con la realización de mesas de diálogo con líderes del pueblo Rrom.  Se realizaron (2) conversatorios para la compresión de las pobrezas en perpectiva étnica Rrom y la  identificación de las  particularidades de los hogares Rrom para adaptar y nutrir la estrategia de abordaje a las familias con criterios  culturales de pueblo Rrom. 
2). Preparación del plan de recorridos de la "Tropa Étnica"  en la identificación de las dinámicas de segregación socio espacial  y la georefereciación de las familias en situación de vulnerabilidad, pobreza y riesgo de pobreza.
3) Revisión y ajuste de los criterios técnicos y jurídicos  de ingreso, permanencia y egreso del servicio social "Tropa Social a tu hogar" para la inclusión de un criterio para el especial ingreso y permanencia de hogares integrados por personas con pertenencia étnica, que residan en territorios de la ciudad de Bogotá diferentes a los territorios priorizados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En el momento de contar con la aprobación del servicio social,  se dará inició a los procesos de identificación, validación de condiciones y revisión de los criterios de ingreso en la modalidad de acompañamiento a hogares en pobreza evidente.
En la vigencia 2021 se avanza en el cumplimiento de la meta con la celebración del contrato 11754 del 2020, por valor de $25,840,000, . Este contrato tuvo inicio el 02/09/2020, por un plazo de 5 meses , por lo cual finalizó el 2 de febrero del 2021.  NOTA: 1). La ejecución de este contrato en el 2021 se realiza con la reserva presupuestal del 2020, hasta la fecha de finalización del contrato el 2 de febrero. Para la terminación del documento, se realizará un nuevo contrato con la apropiación presupuestal del 2021.</t>
  </si>
  <si>
    <t>Para el periodo de reporte no se cuenta con hogares del pueblo Rrom-gitano identificados por la estrategia de acompañamiento a hogares para la modalidad de "Acompañamiento a los hogares de jefatura femenina pobres y hogares en riesgo de pobreza", en el marco de los criterios de ingreso al servicio. Sin embargo, durante el segundo semestre de 2021 se avanzó el 100% en la definición de criterios y variables de identificación y priorización con enfoque diferencial étnico palenquero para la estrategia. Éstos fueron oficializados en el 2° trimestre de 2021, mediante el documento de la Resolución 0509 de 2021, que incorpora, en el caso de las personas con pertenencia étnica,  “como instrumentos de focalización los registros oficiales avalados por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Así mismo, se establece el criterio de ingreso y permanencia de hogares integrados por personas con pertenencia étnica, que residan en territorios de la ciudad de Bogotá diferentes a los territorios focalizados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t>
  </si>
  <si>
    <t xml:space="preserve">Para el periodo de reporte no se cuenta con hogares del pueblo Rrom-gitano identificados por la estrategia de acompañamiento a hogares para la modalidad de "Acompañamiento a los hogares de jefatura femenina pobres y hogares en riesgo de pobreza", en el marco de los criterios de ingreso al servicio. A continuación, se relacionan las razones:
1). Durante el mes de abril de 2021, la SDIS aprobó y emitió los actos administrativos para la puesta en marcha de los servicios sociales creados y transformados, entre ellos el servicio "Tropa Social a tu Hogar". Posteriormente, durante los meses de mayo y junio se desarrolló el proceso de parametrización del nuevo servicio en el sistema misional de la entidad (SIRBE) y se avanzó en el alistamiento de los parámetros institucionales requeridos para poder iniciar la prestación del servicio social “Tropa Social a tu Hogar”. El tiempo que requirió la entidad para el alistamiento de dichos procesos, procedimientos y parámetros previos al inicio de la prestación del servicio, fue una circunstancia que generó retraso en los tiempos inicialmente estimados para el inicio de la prestación del servicio "Tropa Social a Tu Hogar", con su modalidad "Acompañamiento a los hogares de jefatura femenina pobres y hogares en riesgo de pobreza".
Sin embargo, se avanza en la resolución de las dificultadas presentadas, para poder iniciar el cumplimiento de las acciones acordadas, de la siguiente manera:  Al momento de reporte se cuenta con la información de 149  hogares étnicos priorizados en el marco de los criterios de focalización de la SDIS y del servicio, frente a los cuales aún está en proceso la verificación de a qué etnia pertenecen. Frente a estos hogares se organizarán visitas de verificación de condiciones para ingresar al servicio "Tropa Social a Tu Hogar", en la modalidad de "Acompañamiento a los hogares de jefatura femenina pobres y hogares en riesgo de pobreza". </t>
  </si>
  <si>
    <t xml:space="preserve">Para el periodo de reporte (julio-septiembre), se presentan retrasos en los tiempos planeados para el inicio del proceso de ingreso, acompañamiento y entrega de los beneficios tangibles e intangibles que se disponen en el servicio "Tropa Social a tu Hogar", modalidad "Acompañamiento a hogares pobres con jefatura femenina y hogares en riesgo de pobreza" a hogares Rrom. A continuación, se relacionan las razones: 
1). En términos generales, a partir del mes de agosto, posterior a la solución de los motivos que llevaron a los retrasos del segundo trimestre, se reanuda el proceso de identificación, focalización, priorización  y validación de condiciones. El tiempo que requirió la entidad para el alistamiento de dichos procesos, procedimientos y parámetros previos al inicio de la prestación del servicio, fue una circunstancia que generó retraso en los tiempos inicialmente estimados para el inicio de la prestación del servicio "Tropa Social a Tu Hogar", con su modalidad 1  "Acompañamiento a hogares pobres con jefatura femenina y hogares en riesgo de pobreza".
2). En el marco de la implementación de los criterios de focalización y priorización por parte de la Direccion de Anállisis y Diseño Estratégico - DADE, no se han identificado hogares/personas del pueblo Rrom-Gitano para vincular en esta modalidad. Ante esta dificultad, desde el proyecto se avanzó en una propuesta técnica desde el enfoque diferencial, para la identificación de hogares/personas Rrom en posible situación de pobreza, a partir del cruce de  bases de datos pertinentes: (A). Identificación de potenciales beneficiarios por medio del cruce de las bases i) Focalización Tropa social, y, ii) Reporte Bogotá Solidaria Pueblo Rrom – Gitano de la SAE. B.  Avanzada territorial para la identificación de potenciales beneficiarios, a partir del Reporte Bogotá Solidaria Pueblo Rrom – Gitano de la SAE (Variables: i) Estrato Socioeconómico 2, ii) Unidad de referencia: Hogares / jefe de hogar). De acuerdo con ello, se presentó a las autoridades Rrom el segmento de población previamente identificada en los listados de referencia: Total Hogares Rrom potenciales beneficiarios modalidad 1: 24 hogares (Kennedy: 23 hogares y Puente Aranda 1 hogar).
3). En reuniones con los consejeros y consejeras Rrom, se presentan estos resultados y se propone una avanzada territorial para la validación de condiciones de los 24 hogares identificados como potenciales beneficiarios por posible situación de pobreza. Se explica que la validación de condiciones debe ser presencial, pero los consejeros solicitan que sea virtual o telefónicamente. La entidad elevó consultas y se accedió a realizar la validación de condiciones telefónicamente. Se les explicó la ruta para acceder al servicio Tropa social a tu hogar y a la modalidad 1. Se debe suscribir un Contrato Social Familiar y hacer parte, de forma voluntaria, de un proceso de acompañamiento que consta de visitas domiciliarias, virtuales o telefónicas para el seguimiento. Frente a todo esto, las autoridades gitanas exigen que la validación de condiciones se realice únicamente por personal que sea gitano, y al parecer sería una exigencia también para el proceso de acompañamiento en sí. Igualmente, solicitan que para ingresar a los hogares se brinde dinero o alguna ayuda en especie, indican que "hay que llegar con algo". 
Se ha dificultado el inicio de la acción afirmativa y del proceso de validación de condiciones a los 24  hogares identificados con posible situación de pobreza, toda vez que no se cuenta con la cantidad de profesionales y personal de apoyo con pertenencia gitana, que permita cumplir con el requerimiento de las autoridades Rrom: Visita o acercamiento a los hogares gitanos únicamente por personas que hagan parte de su mismo pueblo. Es importante recalcar que en términos de contrataciones, se viene cumpliendo con la acción afirmativa de un referente en la DT, quién estaría en el proceso de implementación de esta acción. Sin embargo, implementarla requeriría del equipo que opera el servicio Tropa Social a Tu Hogar, pero dado que no son Rrom las autoridades indican que no los dejarían ingresar a los hogares. 
Sin embargo, se avanza en la resolución de las dificultadas presentadas, para poder iniciar el cumplimiento de las acciones acordadas, de la siguiente manera:
1) Se continúa con la gestión con la Dirección Poblacional de la posibilidad de contar con la participación de los tres (3) referentes de este pueblo étnico que se encuentran vinculados contractualmente con la Dirección Poblacional, con el objetivo de poder avanzar en el cumplimiento de los acuerdos generados en el marco de las acciones afirmativas de la Dirección Territorial, y así mismo de esta manera poder garantizar las condiciones que los consejeros consultivos han solicitado para poder realizar la ejecución de estas actividades.
</t>
  </si>
  <si>
    <t>Para el 4 trimestre del 2021, se continúa el proceso de atención de la ciudadanía desde la prestación del servicio social “Tropa social a tu hogar”modalidad "Acompañamiento a hogares pobres con jefatura femenina y hogares en riesgo de pobreza". Sin embargo, para el periodo de reporte y en el marco de los criterios de focalización y priorización de la  DADE, se identificaron solamente tres (03)  hogares del pueblo Rrom-Gitano para potencial vinculación y atención en la modalidad de acompañamientoa a hogares de jefaruta femenina y hogares en riesgo de pobreza. Según las orientaciones de los consejeros y consejeras gitanas frente a la verificación de la pertenencia étnica, a través del referente Rrom - Gitano de la Dirección Territorial  se generó un proceso de revisión, cruzando también la información con el Censo de población del pueblo Rrom - Gitano, verificando que no hacían parte del grupo étnico.</t>
  </si>
  <si>
    <t>Desde junio de 2021 se han presentado dificultades para el ingreso de hogares/personas del pueblo Rrom al servicio "Tropa Social a tu Hogar" modalidad "Acompañamiento a hogares pobres con jefatura femenina y hogares en riesgo de pobreza", debido a: 
* En el marco de la implementación de los criterios de focalización y priorización por parte de la Dirección de Análisis y Diseño Estratégico - DADE, solo se identificaron tres hogares del pueblo Rrom-Gitano para potencial vinculación, pero tras la indagación de pertenencia étnica por parte del referente Rrom-Gitano de la DT se verificó que no eran gitanos. 
*  Los consejeros gitanos solicitan que la validación de condiciones sea virtual o telefónicamente, ya que no permitirían el ingreso al hogar. Además, las autoridades gitanas exigen que la validación de condiciones se realice “únicamente por personal que sea gitano”, y al parecer sería una exigencia también para el proceso de acompañamiento en sí (lo cual es fuente de preocupación para la entidad ya que la acción concertada no estuvo sujeta a la contratación de personal exclusivo con pertenencia gitana, ya que la entidad no cuenta con disponibilidad presupuestal para ello).
Como alternativa de solución  a los resultados negativos de hogares Rrom-Gitanos priorizados para ingreso al servicio, en el 4 trimestre de 2021 se generó un trabajo con la Dirección de Análisis y Diseño Estratégico de la SDIS, para generar ajustes al documento técnico de criterios de ingreso y priorización, con el propósito que garantizar las condiciones que permitan la identificación de hogares del pueblo gitano en el marco del procedimiento de focalización y priorización. Dicho documento debe surtir un proceso de aprobación por el Comité de Gestión y Desempeño de la SDIS, en el 2022.</t>
  </si>
  <si>
    <t xml:space="preserve">La implementación de la acción afirmativa responde a la implementación de los enfoques territorial, diferencial-poblacional y de género, toda vez que la inclusión de criterios y variables de enfoque diferencial étnico Rrom-Gitano permitirá el reconocimiento de las condiciones territoriales de pobreza y vulnerabilidad en los hogares de esta población. Así mismo, el proceso de implementación de esta acción ha permitido reconocer que para la atención de los hogares gitanos se requiere generar adecuaciones institucionales en la definición e implementación de instrumentos y metodologías para la identificación, caracterización, focalización y priorización de personas y hogares de este grupo poblacional. Así mismo, aun cuando en la vigencia no se ha logrado la vinculación efectiva de hogares gitanos, el reconocimiento de las diferentes características culturales, sociales y económicas de los hogares gitanos ha permitido brindar respuestas que mitiguen situaciones de inseguridad alimentaria de algunos de los hogares potenciales beneficiarios. </t>
  </si>
  <si>
    <t>Vincular un referente territorial de enfoque diferencial en la Dirección Territorial con enfoque diferencial Rrom-Gitano</t>
  </si>
  <si>
    <t>10 Reducción de las desigualdades</t>
  </si>
  <si>
    <t>Territorial, diferencial-poblacional</t>
  </si>
  <si>
    <t xml:space="preserve"> Referentes Rrom - Gitanos contratados en la Dirección Territorial con el aval de los representantes del Pueblo Gitano.</t>
  </si>
  <si>
    <t>Número  de referentes Rrom-Gitanos contratados en la Dirección Territorial con el aval de los representantes del Pueblo Rrom-Gitano de Bogotá</t>
  </si>
  <si>
    <t xml:space="preserve">El inicio de la acción concertada es en 2021. Sin embargo, en la vigencia 2020 se contrató un referente avalado por el puebo Rrom en el proyecto 7735 de la DT bajo el contrato 14831- 2020 con fecha de inicio 22/12/20, por un plazo de 4  meses, por tanto la fecha fin es 21/04/21, por valor total de $20.672.000.  No se reporta presupuesto ejecutado dado que el primer pago se realizó en enero de 2021, </t>
  </si>
  <si>
    <t>1. A nivel interno armonización del plan de desarrollo.
2. Cambio sistema de información presupuesta a nivel Distrital.
3. Entrega completa y oprtuna de los documentos requeridos para la contratación.</t>
  </si>
  <si>
    <t>1. A nivel interno armonización del plan de desarrollo.
2. Cambio sistema de información presupuesta a nivel Distrital.</t>
  </si>
  <si>
    <t>En la vigencia 2020 se contrató un referente avalado por el pueblo Rrom en el proyecto 7735 de la DT bajo el contrato 14831 - 2020, fecha de inicio 22/12/20, plazo de 4 meses, fecha fin 21/04/21, por valor total de $20.672.000. De este contrato está pendiente el pago de 3.617.600, una vez el contratista cumpla con los requisitos para que la entidad realice el pago. Así mismo, para la continuidad del profesional avalado por el Consultivo Gitano, se celebró el contrato 7936 - 2021, por plazo de 9 meses, fecha de inicio 20/06/21, por un valor total de 47.907.360.</t>
  </si>
  <si>
    <t xml:space="preserve">Se ha presentado dificultad en la oportunidad de la presentación de los requisitos por parte del contratista para que la entidad pueda realizar el pago de 3.617.600, correspondientes al primer contrato # 14831 - 2020. Esto se refleja en el reporte de ejecución presupuestal. Se propone continuar en la retroalimentación al contratista para la mejora frente a esta situación. </t>
  </si>
  <si>
    <t xml:space="preserve">En el 3er trimestre de la vigencia 2021 se contrató a un (1) referente Rrom-Gitano en la Dirección Territorial, así:
Un profesional en el proyecto 7735 contrato 7936 - 2021, fecha de inicio 25/06/21, plazo de 9  meses, fecha fin 24/03/22, por valor total de $47.907.360. 
NOTAS: 1). En agosto de 2021 se realizó el último pago de 3.617.600 correspondientes al contrato 14831 - 2020 al profesional avalado por el pueblo Rrom-Gitano, que se le adeudaban del mes de abril de 2021, una vez el contratista cumplió con los requerimientos para el pago. </t>
  </si>
  <si>
    <t xml:space="preserve">En la implementación de la acción afirmativa se tienen en cuenta los enfoques territorial y diferencial toda vez que la contratación del referente responde a un proceso participativo de las autoridades del pueblo Rron-Gitano de Bogotá, que se refleja en la postulación de hojas de vida, emisión de avales, participación en el proceso de selección y seguimiento. Así mismo,  el referente contratado tiene un enfoque de acción territorial, buscando llegar a la ponblación gitana en vulnerabilidad que habita en los territorios del Distrito, a la vez que permite transversalizar el enfoque diferencial Rrom-Gitano en los proyectos de la dependencia. </t>
  </si>
  <si>
    <t>Varios programas</t>
  </si>
  <si>
    <t>Varias metas (15, 63, 545)</t>
  </si>
  <si>
    <t>Varios proyectos 
(7735, 7749, 7768)</t>
  </si>
  <si>
    <t>Implementar una estrategia de comunicación por año que visibilice el patrimonio Cultural del Pueblo Gitano en Bogotá en concertación y con participación del Pueblo Gitano.</t>
  </si>
  <si>
    <t>Derechos Humanos, Género, Poblacional - Diferencial, Ambiental y Territorial</t>
  </si>
  <si>
    <t>4 estrategias de comunicación (1 por año) implementadas que visibilicen el patrimonio Cultural del Pueblo Gitano en Bogotá en concertación y con participación del Pueblo Gitano.</t>
  </si>
  <si>
    <t>Número de estrategias implementadas que visibilicen el patrimonio Cultural del pueblo Gitano en Bogotá.</t>
  </si>
  <si>
    <t xml:space="preserve">El presupuesto está asociado al contrato de prestación de servicios del asesor poblacional que  lleva a cabo el proceso de acompañamiento </t>
  </si>
  <si>
    <t>Se han soicitado varias reuniones con el pueblo Rrom sin embargo no ha sido posible concretar un espacio, luego de cuatro reuniones establecidas y reagendadas por el pueblo romaní. Se estableció una nueva fecha para el día 16 de julio.</t>
  </si>
  <si>
    <t>No ha sido posible concretar una reunión de mesa de trabajo para el desarrollo de las acciones.</t>
  </si>
  <si>
    <t>0.85</t>
  </si>
  <si>
    <t xml:space="preserve">Se implementaron acciones de comunicación estratégica con el grupo étnico asociada a la generación de un contenido audiovisual en forma de cápsula, co creado, producido y circulado por Capital en Canal Capital y en Capital Digital. Así mismo, se avanzó conjuntamente con el grupo étnico la producción de un podcast mediante el equipo de Capital Sonoro el cual está aún en proceso de realización por cambios de agenda del grupo étnico. Cumpliendo así los compromisos del año. </t>
  </si>
  <si>
    <t xml:space="preserve">Los reagendamientos por parte del grupo étnico afecta la producción de los contenidos asociados a la estratategia de comunicación.
</t>
  </si>
  <si>
    <t>El Distrito debe seguir implementado el enfoque étnico en la comunicación pública como parte del fortalecimiento de la democracia participativa.</t>
  </si>
  <si>
    <t>CULTURA</t>
  </si>
  <si>
    <t>CANAL CAPITAL</t>
  </si>
  <si>
    <t>Planeación</t>
  </si>
  <si>
    <t>Paloma Solano</t>
  </si>
  <si>
    <t>457 83 00 Ext: 5017</t>
  </si>
  <si>
    <t>paloma.solano@canalcapital.gov.co</t>
  </si>
  <si>
    <t>Implementar un programa de apoyo financiero para la comercialización y visibilización de saberes ancestrales en ferias, exposiciones y espacio a nivel ciudad y a nivel nacional</t>
  </si>
  <si>
    <t>4 estímulos 1 por año con enfoque diferencial para proyectos artísticos y culturales del Pueblo Rrom en el marco del portafolio distrital de estímulos en el PDD 2020 - 2024. Mediante convocatoria cerrada al Pueblo Rrom (En caso de declararse desierta la convocatoria se asignará a otro grupo étnico)</t>
  </si>
  <si>
    <t>Número de estímulos otorgados para el apoyo de proyectos artísticos y culturales del Pueblo Rrom en el marco del portafolio distrital de estímulos.</t>
  </si>
  <si>
    <t>0; 2019</t>
  </si>
  <si>
    <t>0.0</t>
  </si>
  <si>
    <t>0.0%</t>
  </si>
  <si>
    <t>Se lanzó el 15 de febrero de 2021 la convocatoria Beca Grupos Étnicos – Pueblos Rrom – Gitanos, el cierre de esta convocatoria está programado para el próximo 22 de abril. Se busca promover, fortalecer y visibilizar experiencias de inclusión social y de ejercicio de derechos sociales y culturales, realizadas mediante el desarrollo de prácticas artísticas y/o culturales del pueblo Rrom o gitano en alguna de las tres localidades del centro de Bogotá (Los Mártires, Santa Fe y La Candelaria). Mediante esta convocatoria se pretende que la población Rrom visibilice prácticas, expresiones, lenguajes o saberes artísticos y culturales (vestuario, gastronomía, lenguaje, comunicación, arte propio, etc.) que vinculen sus tradiciones, cosmogonías, cosmovisiones, rituales, costumbres, hábitos, procesos identitarios, imaginarios, mundos simbólicos y lugares de intercambio, entre otros. Se otorgará un estímulo de $20 millones de pesos a la iniciativa seleccionada.</t>
  </si>
  <si>
    <t xml:space="preserve">Durante el primer semestre  enero- junio de 2021 Se  dió un cumplimiento del 100%a la acción concertada con el pueblo Rrom - Gitanos:
El 15 de febrero de 2021 se lanzó la convocatoria Beca Grupos Étnicos – Pueblos Rrom – Gitanos, el cierre de esta convocatoria se llevó a cabo el 22 de abril. 
Entre los meses de febrero y abril se desarrollaron actividades de socialización del Portafolio de estímulos de la Entidad específicamente para poblacion perteneciente a lacomunidad Rrom – Gitanos.
El 20 de mayo de 2021 se nombraron tres jurados para realizar la evaluación de las propuestas presentadas.
El 20 de junio de 2021 se definieron los ganadores de la convocatoria resultando  ganadora la propuesta LE PARAMICHI KATAR AMARE PURÉ  "LAS HISTORIAS DE NUESTROS ANCESTROS" de la organización Pro Rrom que ejecutará  su propuesta artística  durante el segundo semestre de la presente vigencia.   Se otorgó un estímulo de $20 millones de pesos a la iniciativa seleccionada.
Con la convocatoria realizada se  promueven, fortalecen y visibilizan experiencias de inclusión social y de ejercicio de derechos sociales y culturales, mediante el desarrollo de prácticas artísticas y/o culturales,  se visibilizan las prácticas, expresiones, lenguajes o saberes artísticos y culturales (vestuario, gastronomía, lenguaje, comunicación, arte propio, etc.)  de la población Rrom  y se vinculan sus tradiciones, cosmogonías, cosmovisiones, rituales, costumbres, hábitos, procesos identitarios, imaginarios, mundos simbólicos y lugares de intercambio, entre otros.
</t>
  </si>
  <si>
    <t>No se han presentado dificultades</t>
  </si>
  <si>
    <t>No se presentaron retrasos</t>
  </si>
  <si>
    <t>21 - Creación y vida cotidiana: Apropiación ciudadana del arte, la cultura y el patrimonio, para la democracia cultural</t>
  </si>
  <si>
    <t>158 - Realizar el 100% de las acciones para el fortalecimiento de los estímulos, apoyos concertados y alianzas estratégicas para dinamizar la estrategia sectorial dirigida a fomentar los procesos culturales, artísticos, patrimoniales</t>
  </si>
  <si>
    <t>7682 - Desarrollo y fomento a las prácticas artísticas y culturales para dinamizar el centro de Bogotá
7664 Transformación cultural de imaginarios del Centro</t>
  </si>
  <si>
    <t>FUGA</t>
  </si>
  <si>
    <t>Subdirección artística y cultural</t>
  </si>
  <si>
    <t>César Alfredo Parra Ortega</t>
  </si>
  <si>
    <t>cparra@fuga.gov.co</t>
  </si>
  <si>
    <t>Fortalecer la fase de distribución, exhibición y consumo de la cadena de valor de la economía cultural y creativa Gitana (Fabricación de Elementos en Cobre, Aluminio y Hierro- Compañía de Danza - Orquesta) durante el cuatrienio</t>
  </si>
  <si>
    <t>24 cupos para el Pueblo Rrom, 6 por año, en procesos de formación en habilidades empresariales con la participación del pueblo Rrom en atención a las particularidades y necesidades de este pueblo durante el cuatrienio.</t>
  </si>
  <si>
    <t># cupos para el Pueblo Rrom, 6 por año, en procesos de formación en habilidades empresariales con la participación del pueblo Rrom en atención a las particularidades y necesidades de este pueblo durante el cuatrienio.</t>
  </si>
  <si>
    <t xml:space="preserve">Se adelantó la identificación de posibles aliados y temas para realizar un convenio de formación en emprendimiento cultural. Los temas que se han definido para la formación, y que aún se encuentran en revisión, a partir de la conversación con las comunidades son:
Emprendimiento  en el sector cultural, creativo,  de las artes y el patrimonio. 
Procesos organizativos y generación de redes y cadenas de valor. 
Herramientas de comunicación digital
Modelo de negocio. 
Métodos y herramientas de ideación y prototipado.  
Fuentes de financiación pública y privada
Costeo y Finanzas personales
Gestión de proyectos. 
Debido a la pandemia, la formación se hará virtual y se garantizarán los cupos para los grupos étnicos que se encuentren realizando actividades económicas alrededor de los bienes y servicios culturales y creativos en el centro de Bogotá. </t>
  </si>
  <si>
    <t>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Rrom, una vez realizado el lanzamiento del proceso el 22 de julio, se establecerá contacto directo con la comunidad para invitarlos a participar.
Debido a la pandemia, la formación se hará virtual y se garantizarán como minimo 6 cupos en procesos de formación para el emprendimiento en competencias personales y empresariales de iniciativas de la economía cultural y creativa, dirigidos a miembros de la comunidad Rrom que se encuentren realizando actividades económicas alrededor de los bienes y servicios culturales y creativos en el centro de Bogotá  y que habiten en el centro de la ciudad.</t>
  </si>
  <si>
    <t xml:space="preserve"> Como alternativa de solución para avanzar en la concreción de la acción se abrió un espacio diálogo para definir las condiciones de implementación.</t>
  </si>
  <si>
    <t xml:space="preserve">La entidad realizó socialización del proceso de formación pero no se inscribió  el número previsto de miembros del pueblo Rrom en la vigencia 2021. </t>
  </si>
  <si>
    <t xml:space="preserve">Bogotá región emprededora e innovadora </t>
  </si>
  <si>
    <t>Diseñar y promover tres (3) programas para el fortalecimiento de la cadena de valor de la economía cultural y creativa.</t>
  </si>
  <si>
    <t>7713 Fortalecimiento del ecosistema de la economía cultural y creativa</t>
  </si>
  <si>
    <t xml:space="preserve">Subdirección para la gestión del Centro </t>
  </si>
  <si>
    <t>Margarita Díaz Casas</t>
  </si>
  <si>
    <t>mdiaz@fuga.gov.co</t>
  </si>
  <si>
    <t xml:space="preserve">Inclusión en la estrategia de uso creativo de la tecnología, de la comunicación y de las nuevas herramientas digitales de la oferta de bienes y servicios Rrom para empoderar a la comunidad Gitana de Bogotá, promover su diversidad, su inclusión, su confianza y respeto por sus condiciones identitarias, así su sostenibilidad del sector cultural y artístico. </t>
  </si>
  <si>
    <t>Una estrategia de inclusión en la plataforma tecnológica de circulación de bienes y servicios producidos y/o comercializados en el centro de Bogotá para el Pueblo Gitano.</t>
  </si>
  <si>
    <t># de estrategias de inclusión en la plataforma tecnológica de circulación de bienes y servicios producidos y/o comercializados en el centro de Bogotá para el Pueblo Gitano.</t>
  </si>
  <si>
    <t>La actividad esta programada para iniciar en 2023</t>
  </si>
  <si>
    <t>Acción programada  a partir de  2023</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</si>
  <si>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</si>
  <si>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Desarrollar estrategias de experiencias artísticas interdisciplinares  (presenciales o virtuales, según aplique), donde asistirán niños y niñas de la  primera infancia perteneciente al pueblo Rrom de ambas  formas organizativas residente y reconocidas en la ciudad de Bogotá durante en cuatrienio</t>
  </si>
  <si>
    <t>Derechos; Género</t>
  </si>
  <si>
    <t>8 experiencias artísticas integrales – interdisciplinarias diseñadas  e implementadas para los niños y niñas de la primera infancia del pueblo gitano residente en la ciudad de Bogotá durante el cuatrienio. Orientados por una dupla integrada por un referente cuidador/a gitano y un artista comunitario de nidos, para cada una de las organizaciones gitanas. Garantizando la participación del pueblo Gitano.</t>
  </si>
  <si>
    <t>Número de experiencias artísticas integrales – interdisciplinarias diseñadas  e implementadas para los niños y niñas de la primera infancia del pueblo gitano residente en la ciudad de Bogotá durante el cuatrienio. Orientados por una dupla integrada por un referente cuidador/a gitano y un artista comunitario de nidos, para cada una de las organizaciones gitanas. Garantizando la participación del pueblo Gitano.</t>
  </si>
  <si>
    <t>0 (2020)</t>
  </si>
  <si>
    <t>$ 0</t>
  </si>
  <si>
    <t>Se ha solicitado a través de la Secretaría Distrital de Cultura, Recreación y Deporte fijar una fecha con los(as) representantes del pueblo gitano, que nos permita llevar a cabo la fase de implementación de las acciones enmarcadas en los PIAA concertados en 2020 con la población, razón por lo cual, acudiendo al representante de la SDG – SAE para viabilizarlo. Hasta el momento, el pueblo gitano es el 
único grupo étnico con quien el Idartes no ha tenido la oportunidad de avanzar en el desarrollo de dicha reunión y quizás la celebración de mesas de trabajo asociadas.   
La entidad ya ha venido avanzando internamente en la planeación y definición de la metodología que traería tras de sí la ejecución de la acción que convenida en el año 2020.
El día 14 de abril, se agenda la reunión para hacer revisión de los acuerdos deliebrados en el año 2020 (21 de abril del 2021 entre 6 a 8 p.m).</t>
  </si>
  <si>
    <t xml:space="preserve">Se realiza reuniones con cada una de las organizaciones gitanas y se informan en detalle el desarrollo de la acción, enfatizando en el perfil requerido para el cuidador/a gitano y un artista comunitario del programa NIDOS. Se fija fecha de envío de información, pero hasta el momento ninguna de las organizaciones envía información de las personas seleccionadas. </t>
  </si>
  <si>
    <t xml:space="preserve">Ante la no respuesta de las organizaciones por la información solicitada mediante correo electrónico, el Idartes propone el desarrollo de una jornada en donde les ayude a la recolección de la información requerida para la contratación, desde que ambas organizaciones definan el nombre del personal seleccionado.   </t>
  </si>
  <si>
    <t xml:space="preserve">Se pudo avanzar en el desarrollo de una de las dos estrategias de experiencias artísticas interdisciplinares con solo una de las organizaciones del pueblo Rrom (Unión Rromaní), dado que fue posible realizar la contratación con la persona designada e informada por la organización. </t>
  </si>
  <si>
    <t xml:space="preserve">DIFICULTAD: A diferencia de Unión Rromaní, Prorrom designó e informó de una sabedora de la comunidad que no contaba con la información básica para llevar a cabo las afiliaciones al sistema de salud y tramitar el RUT, por lo tanto, a pesar de que se medió en el trámite por parte de otra subdirección que no es responsable del acuerdo (Subdirección de las Artes, Grupos Étnicos), no fue posible adelantar la diligencia.
 SOLUCIÓN: para poder resolver la imposibilidad de contratación de la sabedora designada por Prorrom (Amanda Cristo), el Idartes adicionó los recursos y prorrogó el convenio interadministrativo donde la organización puede desarrollar la estrategia de experiencia artística interdisciplinar una vez realice la organización Prorrom el proceso de contratación y pueda adelantar la actividad en el primer trimestre del año 2022. </t>
  </si>
  <si>
    <t>Para poder implementar la acción concertada y desarrollada con enfoque étnico, se ha recogido y visibilizado el pensamiento, la cosmovisión y la visión de la cultura propia del pueblo Rrom y se ha traducido en el desarrollo de esta acción en concreto que se ha plasmado en un material desarrollado mediante acompañamiento a la sabedora Miyer Montoya.</t>
  </si>
  <si>
    <t>Educación inicial: bases sólidad para la vida</t>
  </si>
  <si>
    <t>86 - Promover la atención de 93.000 beneficiarios de primera infancia a través de la realización de experiencias artísticas a favor de los derechos culturales.</t>
  </si>
  <si>
    <t>IDARTES</t>
  </si>
  <si>
    <t>Subdirección de Formación</t>
  </si>
  <si>
    <t>Leyla Castillo Ballén</t>
  </si>
  <si>
    <t xml:space="preserve">leyla.castillo@idartes.gov.co </t>
  </si>
  <si>
    <t>Atender a los niños y niñas de la primera infancia pertenecientes al pueblo Rrom residentes en la ciudad de Bogotá a través de experiencias artísticas interdisciplinares que integra las áreas artísticas sugeridas por el pueblo  (énfasis en música y danza), con la participación de cuidadores  pertenecientes y reconocidos por el pueblo.</t>
  </si>
  <si>
    <t>Derechos</t>
  </si>
  <si>
    <t>128 niños y niñas de la primera infancia atendidos mediante la participación y articulación de 8 cuidadores pertenecientes al pueblo Rrom  que asisten y participan en las estrategias artísticas que se realizaran durante el cuatrienio.</t>
  </si>
  <si>
    <t>Número de beneficiarias y beneficiarios de primera infancia del pueblo Rrom residente en la ciudad de Bogotá que asisten y participan en las estrategias artísticas que se realizan durante el cuatrienio en favor de garantizar los derechos culturales a través del arte</t>
  </si>
  <si>
    <t>Como se informó en el trimestre anterior, se llegó a un consenso con la sabedora designada (Miyer Montoya) y la organización (Unión Rromaní) que si pudo tramitar la contratación y se llegó al acuerdo de diseñar el material y los módulos para desarrollar la estrategia de experiencia artística para niños y niñas de la primera infancia.</t>
  </si>
  <si>
    <t>DIFICULTAD: A diferencia de Unión Rromaní, Prorrom designó e informó de una sabedora de la comunidad que no contaba con la información básica para llevar a cabo las afiliaciones al sistema de salud y tramitar el RUT, por lo tanto, a pesar de que se medió en el trámite por parte de otra subdirección que no es responsable del acuerdo (Subdirección de las Artes, Grupos Étnicos), no fue posible adelantar la diligencia.
 SOLUCIÓN: para poder resolver la imposibilidad de contratación de la sabedora designada por Prorrom (Amanda Cristo), el Idartes adicionó los recursos y prorrogó el convenio interadministrativo donde la organización puede desarrollar la estrategia de experiencia artística interdisciplinar una vez realice la organización Prorrom el proceso de contratación y pueda adelantar la actividad en el primer trimestre del año 2022. Por lo tanto, el desarrollo del material y la implementación con el número de niños y niñas sugeridos, se llevará a cabo en este período.</t>
  </si>
  <si>
    <t xml:space="preserve">Se ha llevado a cabo un programa dirigido a esta comunidad, donde se ha atendido y reconocido la cultura gitana y la forma en que enseña a los niños y niñas de este grupo étnico, por lo tanto, esta acción se ajusta a la forma de ver y cosmovisión del mundo desde este pueblo étnicamente diferenciado..  </t>
  </si>
  <si>
    <t xml:space="preserve">Realizar 8 laboratorios en las áreas artísticas de preferencia del pueblo Rrom en donde se atiendan a 160 beneficiarios y beneficiarias, con el apoyo de artistas del pueblo Rrom que se articulen al proceso pedagógico del Programa Crea </t>
  </si>
  <si>
    <t>Derechos, Género</t>
  </si>
  <si>
    <t>8 laboratorios de formación artística en el área de preferencia del pueblo Rrom, implementados a través de la línea Converge CREA a realizarse durante el cuatrienio contando con 40 participantes por año del pueblo Rrom</t>
  </si>
  <si>
    <t>Número de laboratorios de formación artística en funcionamiento dirigidas al pueblo gitano para garantizar el fomento y reconocimiento de sus prácticas artísticas</t>
  </si>
  <si>
    <t>$ 17.000.000</t>
  </si>
  <si>
    <t>Las acciones se ejecutaron con la entrega de productos que dan testimonio de la acción de creación e investigación en artes de metalisteria e indumentario de ambos grupos étnicos. La dificultad expuesta en la matriz enviada a finales de octubre, fue superada y la ejecución de ambas acciones se llevó a cabo en el mes de enero (Prorrom) y marzo del 2021 (Unión Rromaní)</t>
  </si>
  <si>
    <t>Se realizan dos reuniones con cada una de las organizaciones gitanas y se solicita que definan las prácticas artísticas que cada forma organizativa desarrollará. Hasta el momento no se ha recibido información al respecto por parte de las formas organizativas.</t>
  </si>
  <si>
    <t xml:space="preserve">Ante la no respuesta de las organizaciones, el Idartes avanza con la inclusión de los recursos en modalidad de contratación definida por la dirección y la ordenadora del gasto, de tal manera que tan pronto respondan se pueda empezar con la ejecución de las acciones. </t>
  </si>
  <si>
    <t>Como se informó en el trimestre anterior, se llegó a un consenso con la sabedora designada y la organización que si pudo tramitar la contratación y se llegó al acuerdo de diseñar el material y los módulos para desarrollar la estrategia de experiencia artística para niños y niñas de la primera infancia.</t>
  </si>
  <si>
    <t>DIFICULTAD: a diferencia de Unión Rromaní, Prorrom al no hacer la contratación no ha desarrollado esta acción y por lo tanto se desconoce si cumplirá con el número de atenciones de niños y niñas o si, se inclinarán por el desarrollo de un material apto para este ciclo etario, que se acople a cualquier niño o niña y sus cuidadores no étnicos interesados en experimentarla.
SOLUCIÓN: para poder resolver no contar con la atención y la imposibilidad de contratación de la sabedora designada por Prorrom (Amanda Cristo), el Idartes adicionó los recursos y prorrogó el convenio interadministrativo donde la organización puede desarrollar la estrategia de experiencia artística interdisciplinar una vez realice la organización Prorrom el proceso de contratación y pueda adelantar la actividad en el primer trimestre del año 2022.</t>
  </si>
  <si>
    <t>Parte de la implementación del enfoque étnico se evidencia en la generación de alternativas que faciliten la contratación, en caso de que la modalidad inicial de contratación no haya permitido la vinculación del artista – sabedor o gestor artístico – cultural que la comunidad haya propuesto. Es por eso por lo que, ante la imposibilidad de haberse contratado a Amalia Cristo, se optó por explorar y adicionar los recursos a este convenio, permitiendo que lleven a cabo la ejecución en este primer trimestre pese a que los recursos son del año anterior. Son alternativas que denotan adecuaciones institucionales que por el momento solo se contemplan con este grupo poblacional.</t>
  </si>
  <si>
    <t>Formación integral: más y mejor tiempo en los colegios</t>
  </si>
  <si>
    <t>96 - 250.000 Beneficiarios de procesos integrales de formación a lo largo de la vida con énfasis en el arte, la cultura y el patrimonio.</t>
  </si>
  <si>
    <t>7619 - 7585</t>
  </si>
  <si>
    <t xml:space="preserve">Favorecer el acceso para participar en el desarrollo de la estrategia “Emprendedores con el Arte”, estrategia de formación de la Línea de Sostenibilidad del Ecosistema artístico del IDARTES dirigido a emprendedores del sector artístico y cultural de la ciudad de Bogotá, </t>
  </si>
  <si>
    <t>24 emprendedores y emprendedoras artísticas y culturales fortalecidos asociados con prácticas de metalística, danza y música, entre otras, para las dos formas organizativas de la Kumpania durante el cuatrienio. Garantizando la participación del pueblo Gitano</t>
  </si>
  <si>
    <t># emprendedores y emprendedoras artísticas y culturales fortalecidos en capacidades asociados con prácticas de metalística, danza y música, entre otras, para las dos formas organizativas de la Kumpania durante el cuatrienio. Garantizando la participación del pueblo Gitano</t>
  </si>
  <si>
    <t>Se realizan las respectivas reuniones con cada forma organizativa y se informa en detalle el desarrollo de la estrategia de emprendimiento, solicitando los nombres de las personas que inscribirán como emprendedores y emprendedoras artísticas y culturales. el Idartes avanza en el desarrollo del Convenio donde está contenido el acuerdo, de tal manera que tan pronto informen los nombres de los emprendedores que cada organización postulará.</t>
  </si>
  <si>
    <t>$ 17.400.000</t>
  </si>
  <si>
    <t xml:space="preserve">Se dio apertura a la estrategia pedagógica (aprender – haciendo): emprende con el arte con énfasis en la circulación y comercialización en entorno digital para agentes del ecosistema artístico, creativo y cultural, estrategia que desarrollo de manera ajustada a las imposibilidades de asistencia presencial y de poder contar con un número limitado de personas asistentes por debajo de lo informado en la concertación por parte de las organizaciones, el desarrollo de una serie de capsulas con las que se introduce a la estrategia a lo largo del cuatrienio; estrategia que quedó grabada en video con traducción al español -  lengua de señas – Rromaní. La única organización que cumplió con la inscripción parcial de las personas interesadas en la estrategia (todas mujeres y un total de 7 personas), fue Unión Rromaní, con las que se llevó a cabo las dos primeras sesiones diagnósticas. Se retomará el desarrollo de la estrategia en la tercera semana de enero del 2022, cuando esté garantizada la contratación de las interpretes que aseguren la traducción de las capsulas y se pueda retomar las jornadas presenciales para determinar las herramientas digitales y las habilidades a fortalecer en la comercialización de los productos sugeridos por la comunidad. </t>
  </si>
  <si>
    <t xml:space="preserve">DIFICULTAD: Prorrom brindó la información de personas que asistiría a la estrategia (6 mujeres) con las que se llevaría a cabo las dos primeras jornadas presenciales, pero desistió argumentando que no había avanzado en la contratación de unos recursos que está dispuesto para ser ejecutados desde el mes de agosto del 2021, recursos que simplemente tiene por objetivo COMPLEMENTAR el desarrollo de la estrategia para adquirir insumos como refrigerios, pero para nada afectaba si se desarrollaba las dos jornadas presenciales si no se contaba con dichos aperitivos. Idartes propuso que mientras la organización realizaba el trámite de contratación para poder acceder a los refrigerios y otros insumos con los que quiera acompañar las jornadas presenciales, podía cubrir en especie con los alimentos, a lo que la representación de la organización no quiso aceptar. 
SOLUCIÓN: como alternativa de solución, se acordó entre el Idartes y Prorrom que darían comienzo el proceso en el mes de enero del 2022 con acompañamiento de la UN, en donde se realizaría las dos sesiones diagnósticas de la estrategia y divulgación del material traducido que induzca al mecanismo pedagógico de circulación y comercialización de las prácticas artísticas o culturales que quieran promocionar.
En  este mismo mes se daría continuidad a la estrategia por desarrollar con Unión Rromaní para que paralelamente se lleve a cabo el proceso. </t>
  </si>
  <si>
    <t xml:space="preserve">Para implementarse con enfoque gitano, la estrategia se adecuó en su manera de desarrollarse a las especificidades de tiempo y limitaciones poblacionales de este grupo étnico, al punto que, son los únicos participantes a los que se les ha adecuado la metodología al punto que las sesiones diagnósticas se realizan de manera presencial y en la proximidad geográfica en donde se encuentran los participantes (en el caso de Unión Rromaní en los barrios Nueva Marsella y en el caso de Prorrom, se hizo los trámites para arrendar el salón de la JAL del barrio La Pradera.  </t>
  </si>
  <si>
    <t>Bogotá región emprendedora e innovadora</t>
  </si>
  <si>
    <t>Innovación, sostenibilidad y reactivación del ecosistema artístico en Bogotá D.C</t>
  </si>
  <si>
    <t>Subdirección de las Artes</t>
  </si>
  <si>
    <t>Paula Villegas</t>
  </si>
  <si>
    <t>paula.villegas@idartes.gov.co</t>
  </si>
  <si>
    <t>Teniendo en cuenta el alcance del programa de estímulos se propone y el presupuesto se genera los estímulos basados en los mismos</t>
  </si>
  <si>
    <t>Poblacional</t>
  </si>
  <si>
    <t>100% de estímulos para la visibilización de saberes ancestrales del Pueblo Rrom en perspectiva de la integralidad del patrimonio.  (En caso de declararse desierta la convocatoria se asignará a otro grupo étnico)</t>
  </si>
  <si>
    <t>% de estímulos para la visibilización de saberes ancestrales del Pueblo Rrom en perspectiva de la integralidad del patrimonio.  (En caso de declararse desierta la convocatoria se asignará a otro grupo étnico)</t>
  </si>
  <si>
    <t>El equipo misional del Idpc conformado por el referente etnico, el coordinador de equipo y el profesional de seguimiento de reunieron con el fin de revisar las acciones concertadas y establecer el proceso de implementación y seguimiento.</t>
  </si>
  <si>
    <t>1. Debido a las solicitudes del aumento presupuestal para las dos organizaciones gitanas y por la falta de acompañamiento por parte de la SAE, no se ha continuado con las rutas de trabajo con la comunidad. Existen dos organizaciones, las cuales exigen, según las dinámicas propias del trabajo, aumento en el prepuesto inicialmente concertado. Se solicitó a las organizaciones que en un espacio autónomo se definan las modalidades de participación y acceso a los recursos. No obstante, una de las organizaciones y con mayor presencia de la comunidad niega esta solicitud, razón por la cual se suspendieron las sesiones. En este sentido, se ha solicitado el acompañamiento de la SAE y del Ministerio Público para ofrecer garantías en los procesos de concertación de las rutas de implementación de las Acciones Concertadas.</t>
  </si>
  <si>
    <t xml:space="preserve">Se destinó el recurso necesario para el desarrollo de las propuestas que se presentaran al programa de estimulos, de igual manera se abrió convocatoria y se hizo comunicación al pueblo Rrom para la presentación de las propuestas  </t>
  </si>
  <si>
    <t>En el trimestre de este reporte se declaró desierta la convocatoria de estímulos para el fortaleciendo del patrimonio cultural del pueblo Gitano Rrom ya que no se presentó ninguna propuesta por parte del pueblo</t>
  </si>
  <si>
    <t>Reconociendo y respetando las maneras propias organizativas y de parentesco del pueblo Rrom Gitana y sus dos formas organizativas presentes en la capital, se hace el acercamiento para  la implementación de las acciones concertadas y su desarrollo para el año 2022</t>
  </si>
  <si>
    <t>21. Creación y vida cotidiana: Apropiación ciudadana del arte, la cultura y el patrimonio, para la democracia cultural</t>
  </si>
  <si>
    <t>158. Realizar el 100% de las acciones para el fortalecimiento de los estímulos, apoyos concertados y alianzas estratégicas para dinamizar la estrategia sectorial dirigida a fomentar los procesos culturales, artísticos, patrimoniales.</t>
  </si>
  <si>
    <t>7639. Consolidación de la capacidad institucional y ciudadana para la territorialización, apropiación, fomento, salvaguardia y divulgación del Patrimonio Cultural en Bogotá</t>
  </si>
  <si>
    <t>IDPC</t>
  </si>
  <si>
    <t>Subdirección de Divulgación y Apropiación del Patrimonio. Equipo de Fomento</t>
  </si>
  <si>
    <t>Angelica Medina y Edna Riveros</t>
  </si>
  <si>
    <t>camila.medina@idpc.gov.co</t>
  </si>
  <si>
    <t>Teniendo en cuenta la contrapropuesta establecida por el IDPC se propone como producto el # de cupos del diplomado</t>
  </si>
  <si>
    <t>Garantizar 40 de cupos  en el diplomado de formación de patrimonio cultural con perspectiva de integralidad ofertado por el IDPC con enfoque diferencial.</t>
  </si>
  <si>
    <t>40 cupos en el diplomado de formación de patrimonio cultural con perspectiva de integralidad ofertado por el IDPC con enfoque diferencial.</t>
  </si>
  <si>
    <t>No hubo avance cualitativo a pesar de las gestiones adelantadas por el IDPC</t>
  </si>
  <si>
    <t>El pueblo Rrom no respondió las comunicaciones y correos enviados por la entidad para la implementación de esta acción concertada, sin embargo, se propone retomar diálogos en el 2022 para su desarrollo, implementación y alternativas de solución</t>
  </si>
  <si>
    <t>14. Formación integral: más y mejor tiempo en los colegios</t>
  </si>
  <si>
    <t>96. 257.000 Beneficiarios de procesos integrales de formación a lo largo de la vida con énfasis en el arte, la cultura y el patrimonio</t>
  </si>
  <si>
    <t>7601. Formación en patrimonio cultural en el ciclo integral de educación para la vida en Bogotá</t>
  </si>
  <si>
    <t>Subdirección de Divulgación y Apropiación del Patrimonio. Equipo de Formación en patrimonio cultural</t>
  </si>
  <si>
    <t>fabio.lopez@idpc.gov.co</t>
  </si>
  <si>
    <t>Teniendo en cuenta la contrapropuesta establecida por el IDPC se propone como producto el % de fichas técnicas, mapeos y registros de PCI</t>
  </si>
  <si>
    <t>100% de Fichas técnicas Mapeos y fichas registros de PCI con la participación de miembros Rrom para el apoyo de consecución de insumos e información para su desarrollo.</t>
  </si>
  <si>
    <t>% de Fichas técnicas Mapeos y fichas registros de PCI con la participación de miembros Rrom para el apoyo de consecución de insumos e información para su desarrollo.</t>
  </si>
  <si>
    <t>1. Debido a las solicitudes del aumento presupuestal para las dos organizaciones gitanas y por la falta de acompañamiento por parte de la SAE, no se ha continuado con las rutas de trabajo con la comunidad. Existen dos organizaciones, las cuales exigen, según las dinámicas propias del trabajo, aumento en el prepuesto inicialmente concertado. Se solicitó a las organizaciones que en un espacio autónomo se definan las modalidades de participación y acceso a los recursos. No obstante, una de las organizaciones y con mayor presencia de la comunidad niega esta solicitud, razón por la cual se suspendieron las sesiones. En este sentido, se ha solicitado el acompañamiento de la SAE y del Ministerio Público para ofrecer garantías en los procesos de concertación de las rutas de implementación de las Acciones Concertadas..</t>
  </si>
  <si>
    <t>El Instituto Distrital de Patrimonio Cultural trabajó en la presentación de las metodologías, tiempos y procedimientos necesarios para el desarrollo de las fichas y mapeos del Patrimonio Cultural Inmaterial PCI con el pueblo Rrom; sin embargo no se tuvo respuesta a la propuesta presentada</t>
  </si>
  <si>
    <t xml:space="preserve">A la fecha de corte de este informe no se ha recibido respuesta por parte de las dos organizaciones del pueblo Rrom a la propuesta de coronograma y ruta de implementacion de las acciones concertadas </t>
  </si>
  <si>
    <t>154. Implementar una (1) estrategia que permita reconocer y difundir manifestaciones de patrimonio cultural material e inmaterial, para generar conocimiento en la ciudadanía</t>
  </si>
  <si>
    <t>Subdirección de Divulgación y Apropiación del Patrimonio. Equipo de Inventario</t>
  </si>
  <si>
    <t>angelica.medina@idpc.gov.co
catalina.cavelier@idpc.gov.co</t>
  </si>
  <si>
    <t>Implementar las Olimpiadas Gitanas de Bogotá</t>
  </si>
  <si>
    <t>Poblacional; diferencial</t>
  </si>
  <si>
    <t>4 Olimpiadas Gitanas realizadas en Bogotá garantizando el juzgamiento tradicional, implementos deportivos durante el cuatrienio.</t>
  </si>
  <si>
    <t>Número de olimpiadas Gitanas realizadas en Bogotá garantizando el juzgamiento tradicional, implementos deportivos durante el cuatrienio.</t>
  </si>
  <si>
    <t>Sin linea base</t>
  </si>
  <si>
    <t>De conformidad con los lineamientos establecidos por la SAE para la implementación de las acciones afirmativas con el pueblo gitano, la SAE convocó a reunión de implementación con el Sector Cultura y el pueblo gitano para el 21 de abril de 2021, en el cual se articularán actividades para la implementación de las acciones con las organizaciones gitanas</t>
  </si>
  <si>
    <t>0-0%</t>
  </si>
  <si>
    <t>Los días 24 de mayo y 2 de junio de 2021 se realizaron reuniones  de implementación de acciones afirmativas en conjunto con las dos organizaciones gitanas. En las dos reuniones se generaron compromisos por parte de las organizaciones de enviar listados de las personas interesadas en participar en las olimpiadas. El día 30 de junio se recibió el listado, Sin embargo, para efectos de poder organizar el cronograma se acordó realizar reunión el día 21 de julio de 2021.</t>
  </si>
  <si>
    <t>Se programó reunión de seguimiento para el día 21 de julio de 2021 a partir de las 6:00 pm</t>
  </si>
  <si>
    <t>Actividad ejecutada en el tercer trimestre de 2021</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</si>
  <si>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</si>
  <si>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</si>
  <si>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7851 Recreación y deporte para la formación ciudadana en Bogotá</t>
  </si>
  <si>
    <t>IDRD</t>
  </si>
  <si>
    <t xml:space="preserve">Subdirección Técnica de Recreación y Deporte </t>
  </si>
  <si>
    <t>Aura María Escamilla Ospina</t>
  </si>
  <si>
    <t>aura.escamilla@idrd.gov.co</t>
  </si>
  <si>
    <t>Garantizar la gratuidad de acceso al 100% de Niños, Niñas y Jóvenes Gitanos interesados en participar en las escuelas deportivas</t>
  </si>
  <si>
    <t>20 niños y niñas gitanos integrados a las escuelas de formación deportivas.</t>
  </si>
  <si>
    <t>Número de niños y niñas gitanos integrantes de las escuelas deportivas</t>
  </si>
  <si>
    <t xml:space="preserve">Los días 24 de mayo y 2 de junio de 2021 se realizaron reuniones  de implementación de acciones afirmativas en conjunto con las dos organizaciones gitanas. En las dos reuniones se generaron compromisos por parte de las organizaciones de enviar listados de NNA y jóvenes interesados en participar en los procesos de formación deportiva. El día 30 de junio se recibió el listado, Sin embargo, para efectos de inscripción se solicitó complementar los datos. </t>
  </si>
  <si>
    <t xml:space="preserve">No se cuenta con avance cualitativo en el presente reporte </t>
  </si>
  <si>
    <t>El pueblo gitano, envío el 30 de junio al IDRD el listado de 10 NNA interesados en participar en los procesos de formación deportiva. Sin embargo, una vez el IDRD estableció comunicación con los padres de familia manifestaron no estar interesados en los programas.
Así mismo, se recibió un listado de 34 personas interesadas en iniciar procesos de natación en el Complejo Acuático Simón Bolívar. Sin embargo, dada a las condiciones de uso del escenario, aforo permitido según los protocolos de bioseguridad y que el escenario es destino de entrenamiento de deportistas de alto rendimiento no se logró coordinar los horarios según los intereses, necesidades y cosmovisión del pueblo Gitano.  La actividad se desarrollará en la vigencia 2022.</t>
  </si>
  <si>
    <t xml:space="preserve">141. Implementar 1 estrategia que articule el deporte en el Distrito Capital, para el desarrollo en la base deportiva </t>
  </si>
  <si>
    <t>7850 Implementación de una estrategia para el desarrollo deportivo y competitivo de Bogotá</t>
  </si>
  <si>
    <t>Implementar el día de la felicidad Gitana: un espacio recreo deportivo de encuentro y compartir Gitano</t>
  </si>
  <si>
    <t xml:space="preserve">2 días de la felicidad y la buena fortuna del pueblo Rrom con acciones recreo deportivas </t>
  </si>
  <si>
    <t xml:space="preserve">No. de días de la felicidad y la buena fortuna del pueblo Rrom ejecutados. </t>
  </si>
  <si>
    <t>Actividad programada para ejecutarse en la vigencia 2023</t>
  </si>
  <si>
    <t>Acción programada para ejecutarse en la vigencia 2023</t>
  </si>
  <si>
    <t>Apoyar la conmemoración del día 8 de abril del pueblo Rrom en los años 2021, 2022 y 2024.</t>
  </si>
  <si>
    <t>100% de acciones realizadas en el marco de la conmemoración del día 8 de abril del pueblo Rrom en los años 2021, 2022 y 2024</t>
  </si>
  <si>
    <t>Porcentaje de acciones realizadas en el marco de la conmemoración del día 8 de abril del pueblo Rrom en los años 2021, 2022 y 2024</t>
  </si>
  <si>
    <t>inversión</t>
  </si>
  <si>
    <t xml:space="preserve">  Solicitud de cambio en la fecha de ejecución y un recurso adicional para el desarrollo de la acción, asunto que se encuentra en estudio por parte de las organizaciones</t>
  </si>
  <si>
    <t>La Secretaría Distrital de Cultura, Recreación y Deporte actualmente está sin operador logístico para ejecución de estos recursos por solicitud de la Secretaría Jurídica Distrital, al no dar aval para que se siga contratando con el operador que la entidad tenia hasta el mes de marzo. La acción será ejecutada durante el segundo semestre del año, previo acuerdo con las organizaciones.</t>
  </si>
  <si>
    <t>La propuesta es aprobada para su inclusión en los estudios previos que hacen parte del convenio interadministrativo con una universidad pública que llevará a cabo la ejecución de los recursos de la Semana Raizal.</t>
  </si>
  <si>
    <t>Atraso en la contratación del operador del convenio debido a la remisión de las cotizaciones solicitadas por la SDCRD de 3 universidades a saber.</t>
  </si>
  <si>
    <t>Prorrom ejecutó la propuesta conforme al cronograma y compromisos establecidos en reunión del día 7 de diciembre en el que estuvo presente las dos organizaciones gitanas, entidades de control, UNAL, la SAE y la SDCRD.
Por otro lado, la organización gitana, Unión Romaní, al no entregar la documentación requerida por la UNAL una vez vencidos los plazos para el trámite de contratación, se establece durante esta misma reunión que la propuesta será ejecutada después del 17 de enero de 2022, fecha en la que se da apertura al calendario administrativo de la universidad. Las partes aceptan lo establecido.</t>
  </si>
  <si>
    <t xml:space="preserve">Incumplimiento en la entrega de la documentación requerida por de la organización gitana, Unión Romaní, para el proceso de contratación con la UNAL. </t>
  </si>
  <si>
    <t xml:space="preserve">Las propuestas presentadas se desarrollan de acuerdo a sus usos y costumbres, requerimientos y necesidades específicas por parte del pueblo gitano. </t>
  </si>
  <si>
    <t>Creación y vida cotidiana: Apropiación ciudadana del arte, la cultura y el patrimonio, para la  democracia cultura</t>
  </si>
  <si>
    <t>Desarrollar una (1) estrategia intercultural para fortalecer los diálogos con la ciudadanía en sus múltiples diversidades poblacionales y territoriales.</t>
  </si>
  <si>
    <t>7648- Fortalecimiento estratégico de la gestión cultural territorial, poblacional y de la participación incidente en Bogotá</t>
  </si>
  <si>
    <t>SDCRD</t>
  </si>
  <si>
    <t xml:space="preserve">Dirección de Asuntos Locales y Participación </t>
  </si>
  <si>
    <t>Alejandro Franco Plata</t>
  </si>
  <si>
    <t>alejandro.franco@scrd.gov.co</t>
  </si>
  <si>
    <t>Vinculación de Personas con discapacidad, y cuidadoras/es  Gitanos a las acciones individuales y colectivas para la atención integral a las necesidades diferenciales en salud mediante la estrategia Rehabilitación Basada en Comunidad. (asesoría domiciliaria, red de cuidadores, gestores de RBC, activación de rutas sectoriales e intersectoriales)</t>
  </si>
  <si>
    <t>10- reduccion de las desigualdades</t>
  </si>
  <si>
    <t xml:space="preserve">Poblacional - Diferencial </t>
  </si>
  <si>
    <t>31/06/2024</t>
  </si>
  <si>
    <t>Porcentaje personas Gitanas con discapacidad, y cuidadoras/es vinculadas/os  a las acciones individuales y colectivas para la atención integral a las necesidades diferenciales en salud.</t>
  </si>
  <si>
    <t>100% de personas gitanas con discapacidad, y cuidadoras/es vinculadas/os  a las acciones individuales y colectivas para la atención integral a las necesidades diferenciales en salud.</t>
  </si>
  <si>
    <t>sin linea de base</t>
  </si>
  <si>
    <t xml:space="preserve"> </t>
  </si>
  <si>
    <t>Se realizó reunión con consejeros y representantes de las organizaciones Gitanas  (18/02/2021), en este espacio se socializó a los consejeros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se acordó un segundo momento para dialogar y dar alcance a la implementación de la presente acción afirmativa.</t>
  </si>
  <si>
    <t>Dificultades: Dar inicio a esta acción afirmativa de manera consensuada con la comunidad
Alternativa de solución: Generar un espacio, sin embargo está sujeto a las dinámicas y particularidades de los consejeros.</t>
  </si>
  <si>
    <t/>
  </si>
  <si>
    <t>Dificultad: Los lineamientos nacionales de emergencia Sanitaria con ocasión de Pandemia COVID- 19, ha dilatado los tiempos de trabajo con las comunidades, por lo cual en los convenios de PSPIC Marzo-Junio no se contemplo la operacion de acciones en cumplimiento a esta accion afirmativa 
Alternativa de Solución: Revisar la inclusión de este producto en futuras vigencias del PSPIC, pero no sin antes dialogar la implementación de la misma.</t>
  </si>
  <si>
    <t xml:space="preserve">Se realizo reunión con delegados y consejeros Gitanos la cual tuvo como finalidad llegar acuerdos en la implementación de la acción afirmativa de vincular a población con discapacidad a la estrategia RBC (agosto 11)
Se realiza mesa de trabajo con la subred Sur Occidente con el fin de articular a los equipos de entorno comunitario RBC y equipos Gitanos de hogar –PAPSIVI, para la implementación de las acciones contempladas en la estrategia RBC para la atención a la poblacióin Gitana identificada en condicion de discapacidad. (septiembre 15)
Se cuenta con el listado de 8 casos de población Gitana en condicion de discapacidad para ser incluidos en la atencion de la estrategia RBC, desde el equipo de entorno comunitario de la subred Sur Occidente.
</t>
  </si>
  <si>
    <t>Dificultades: A partir de la dinamica propia del pueblo Gitano y las dificultades presentadas en la contratacion de talento humano Gitano en otra accion afirmativa, dilato lograr llegar a un espacio de acuerdo con al comunidad, logrando este solo hasta el mes de Agosto de 2021
Alternativas: Se dio la reunion el 11 de agosto y se genera rapidamente los espacios de dialogo para la vinculacion de los casos en la estrategia RBC</t>
  </si>
  <si>
    <t>Dando cumplimiento a una de las acciones afirmativas de la comunidad Rrom o gitana enmarcadas en el artículo 66 del PDD la cual cita, "vinculación de personas gitanas con discapacidad y cuidador/es  La acciones individuales y colectivas para la atención integral a las necesidades diferenciales en salud mediante la estrategia de rehabilitación basada en comunidad (Asesorías domiciliarias, red de cuidadores, gestores de RBC, activación de rutas sectoriales e intersectoriales)".
Se realiza articulación entre Gestión de Políticas y los equipos gitanos de entorno Comunitario, PAPSIVI subred Sur Occidente y  referente de la Secretaria de Salud, para organizar la ruta de abordaje a las familias. En reunión desarrollada en el mes de octubre se hace efectivo la entrega de la base de datos al entorno comunitario para su respectiva intervención con las familias en dos momentos el primer acercamiento de forma telefónica y el segundo según necesidad de forma presencial, los equipos de la comunidad Rrom estarían prestos en caso que se deba realizar acompañamiento para las visitas.
En el mes de octubre se hace entrega de la base de datos que da cuenta del acercamiento a la población, también se resalta que los equipos de RBC hacen invitación a los grupos virtuales y presenciales pero no se ha tenido asistencia por parte de la comunidad.
Se cuenta con el listado de 14 casos de población Gitana en condición de discapacidad para ser incluidos en la atención de la estrategia RBC, desde el equipo de entorno comunitario de la subred Sur Occidente, se ha realizado:
- contacto telefonico a 10 personas identificando riesgos y brindando información.
-  Se realiza visita domiciliaria a tres personas con discapacidad y dos cuidadores,  Cada uno dos sesiones, con orientaciones en prácticas de cuidado, acceso a rutas de atención según necesidades manifestadas por las personas con enfasis en empoderamiento en derechos y claridades en la oferta vde RBC
-En cuidadores enfasis en autocuidado y autogestión.
De igual manera en la reunion de seguimiento a la implementacion de las acciones afirmativas del sector el 17 y 18 de Noviembre de 2021, se socializo a los consejeros los avances de la presente accion afirmativa, permitiendo llegar acuerdos. asu vez se participo del consejo consultivo Kriss el 4 y 20 de Diciembre de 2021.</t>
  </si>
  <si>
    <t>Dificultades: A partir de emergencia sanitaria de la ciudad por pandemia COVID-19, las familias gitanas se encuentran temerosas en recibir personas extrañas en sus viviendas lo que limita el abordaje por parte del equipo de salud RBC.
Alternativas:Sensibilizar a las familias sobre las medidas de bioseguridad necesarias para que permitan recibir la visita por parte del equipo de salud, de igual manera se contemplo el seguimiento virtual.</t>
  </si>
  <si>
    <t>40- A 2024 alcanzar 70.000 personas con discapacidad y cuidadoras/es vinculadas/os a las acciones individuales y colectivas para la identificación, reconocimiento y atención integral a las necesidades diferenciales en salud e inclusión</t>
  </si>
  <si>
    <t>SALUD</t>
  </si>
  <si>
    <t>SDS</t>
  </si>
  <si>
    <t>Subsecretaria de Salud Publica/subdirección de Gestion y Evaluacion de Politicas</t>
  </si>
  <si>
    <t>Gina Paola Gonzalez
Victoria Carrillo</t>
  </si>
  <si>
    <t>Tel: 3649090 ext. 9737</t>
  </si>
  <si>
    <t>Jccocoma@saludcapital.gov.co
mvcarrillo@saludcapital.gov.co</t>
  </si>
  <si>
    <t>16 Campañas/acciones colectivas  implementadas en enfermedades hereditarias y enfermedades crónicas en la población Gitana</t>
  </si>
  <si>
    <t>16 campañas/acciones colectivas en salud realizadas con la población Gitana</t>
  </si>
  <si>
    <t>Dificultad: Los lineamientos nacionales de emergencia Sanitaria con ocasión de Pandemia COVID- 19, ha dilatado los tiempos de trabajo con las comunidades, por lo cual en los convenios de PSPIC Marzo-Junio no se contemplo la operacion de acciones en cumplimiento a esta accion afirmativa 
Alternativa de Solución: revisar la inclusion de este producto en futuras vigencias del PSPIC, pero no sin antes dialogar la implementación de la misma.</t>
  </si>
  <si>
    <t>Se realizo una mesa institucional  en la cual se tuvo al oportinidad de contar con los referentes de la dimensión de no trasmisibles para articular las acciones en relación a la implementación de la acción afirmativa de política Gitana en relación al tema de Crónicos, (septiembre 20) .</t>
  </si>
  <si>
    <t>Dificultades: No se ha logrado el espacio de dialogo y acuerdos en relacion  a al implementación de esta accion afirmativa, esto debido a las dificultades presentadas con al comunidad en lo que respecta a comunicacion asertiva y contratación tardia de talento humano de otras acciones afirmativas convirtiendose en una barrera para convocar espacios en relacion a esta accion afirmativa.
Alternativas: se ha consensuado fecha de trabajo que lamentablemente se ha tenido que reprogramar por las dimanicas d ela comunidad y agenda institucional, se espera poder tener este espacio de dialogo en el mes de octubre.</t>
  </si>
  <si>
    <t>Se realizo una mesa institucional  en la cual se tuvo la oportinidad de contar con los referentes de la dimensión de no trasmisibles quienes son responsables para articular las acciones en relación a la implementación de la acción afirmativa de política Gitana en relación al tema de Crónicos, (septiembre 20)
-Se compartio el ASIS diferencial Gitano (2020), como un insumos de contexto y de información de morbimortalidad presentada en la comunidad.
- De igual manera en la reunion de seguimiento a la implementacion de las acciones afirmativas del sector el 17 y 18 de Noviembre de 2021, se socializo a los consejeros los avances de la presente accion afirmativa, permitiendo llegar acuerdos. asu vez se participo del consejo consultivo Kriss el 4 y 20 de Diciembre de 2021.
-Se propone un espacio de dialogo con los consejeros y representantesel proximo año con el fin de  socializar las actividades a desarrollar y programar las jornadas</t>
  </si>
  <si>
    <t>La implementacion de la accion afirmativa durante este periodo presento dificultad ya que no se logro el espacio de dialogo y acuerdos en relacion  a al implementación de esta accion afirmativa, esto debido a las dificultades presentadas con la comunidad en lo que respecta a comunicacion asertiva y contratación tardia de talento humano de otras acciones afirmativas convirtiendose en una barrera para convocar espacios en relacion a esta accion afirmativa. Asi como la dinamica de emergencia sanitaria Pandemia COVID-19 en la cual limito durante el 2021 el desarrollo de actividades comunitarias.
Alternativas: se ha consensuado fecha de trabajo que lamentablemente se ha tenido que reprogramar por las dimanicas de la comunidad y agenda institucional, se espera poder tener este espacio de dialogo para el 2022.</t>
  </si>
  <si>
    <t xml:space="preserve">Prevención y cambios
para mejorar la salud de
la población </t>
  </si>
  <si>
    <t xml:space="preserve">75- A 2024 disminuir en 20% la morbilidad por enfermedades transmisibles en control (Tosferina, Varicela, Hepatitis A, parotiditis y meningitis) </t>
  </si>
  <si>
    <t>Gina Paola Gonzalez 
Leidy Johanna Cabiativa</t>
  </si>
  <si>
    <t xml:space="preserve">
gpgonzalez@saludcapital.gov.co Ljcabiativa@saludcapital.gov.co</t>
  </si>
  <si>
    <t>Ejecutar un programa de vacunación para la población Rrom Gitano de Bogotá</t>
  </si>
  <si>
    <t>4 jornadas de vacunación en el año, durante el actual gobierno, las cuales se realizan en el mes  de febrero, abril, julio y octubre.</t>
  </si>
  <si>
    <t>No. jornadas de vacunación en el año, las cuales se realizan en el mes  de febrero, abril, julio y octubre</t>
  </si>
  <si>
    <t>Se realizó un espacio de socialización (02/02/2021) a las comunidades étnicas acerca del plan nacional de vacunación puntualizando lineamientos, etapas, población priorizada y cronograma, este espacio permitió invitar a las comunidades en la importancia de identificar la población susceptible para la vacunación como lo son mayores de  80 años y entre 60-79 años. De igual manera se avanzó en la construcción de una propuesta de micro plan de vacunación contra COVID-19 para la población Gitana  sujeta a ser socializada y puesta en marcha.</t>
  </si>
  <si>
    <t>Durante este periodo se logró realizar una jornada de vacunación contra covid-19 (02/06/2021), logrando la cobertura en 21 personas mayores de 50 años del pueblo Gitano, la vacuna suministrada fue Pfizer en el punto de vacunación coliseo Cañizares; es de resaltar que esta jornada estuvo acompañada de gestoras gitanas.</t>
  </si>
  <si>
    <t xml:space="preserve">Dificultad: La comunidad ha tenido resistencias en relación a la vacunación contra covid-19, lo que dilato en tiempos dar inicio a esta cobertura. 
Alternativa de Solución: se programaran jornadas según la solicitud del pueblo y en concordancia con la aperturas de etapas de priorización en el plan nacional de vacunación.
</t>
  </si>
  <si>
    <t>Durante este periodo se logró realizar dos jornadas de vacunación contra covid-19 (14 y 29 Julio de 2021), logrando la cobertura en 71 personas mayores de 18 años del pueblo Gitano, la vacuna suministrada fue Janssen  y Moderna en el punto de vacunación salon comunal cercano a la vivienda de la comunidad; es de resaltar que estas jornadas fueron especificas para la pobalción Gitana y  estuvo acompañada de gestoras vinculadas a la Subred Sur Occidente.</t>
  </si>
  <si>
    <t>Dificultades: Se presentaron molestias en la programacion de jornada de segundas dosis de Vacuna moderna en la población Gitana.
Alternativas: Una vez se contara con la vacuna en la ciudad se programara la jornada con la población Gitana</t>
  </si>
  <si>
    <t>Se ha logrado realizar 5 jornadas de vacunación contra covid-19 (2 junio;14 y 29 Julio; 7 octubre y 10 de Diciembre 2021), logrando la cobertura en 170 personas mayores de 12 años del pueblo Gitano, 
La vacuna ha sido:
 -Janssen 24
- Moderna 39
- Pfizer 64
- Astrazeneca 11
- Sinovac 32
Se realizaron inicialmente en punto masivo y luego en el punto de vacunación salon comunal cercano a la vivienda de la comunidad; es de resaltar que estas jornadas fueron especificas para la población Gitana y estuvo acompañada de gestoras vinculadas a la Subred Sur Occidente.
 De igual manera en la reunion de seguimiento a la implementacion de las acciones afirmativas del sector el 17 y18 de Noviembre de 2021, se socializo a los consejeros los avances de la presente accion afirmativa, permitiendo llegar acuerdos.  A su vez se participo del consejo consultivo Kriss el 4 y 20 de Diciembre de 2021.</t>
  </si>
  <si>
    <t>Dificultades: Se presentaron molestias en la programacion de jornada de segundas dosis de Vacuna moderna en la población Gitana.
Alternativas: Una vez se contara con la vacuna en la ciudad se programaron las jornadas pertinentes con la población Gitana</t>
  </si>
  <si>
    <t>Salud para la vida y el bienestar</t>
  </si>
  <si>
    <t>A 2024 Lograr y mantener coberturas de vacunación iguales o mayores al 95% en los biológicos del PAI, incluida la varicela y realizar el estudio de inclusión de la vacuna contra el herpes zóster.</t>
  </si>
  <si>
    <t>Implementar  una estrategia de fortalecimiento de prácticas de cuidado de la salud de las familias Rrom Gitana, desde la gestión de la salud pública y acciones colectivas, reconociendo dinámicas de las cosmovisiones propias. En esta estrategia, se propone vincular acciones de promoción de la salud mental e identificación temprana de riesgos.</t>
  </si>
  <si>
    <t>Porcentaje de personas Gitanas atendidas en el cuatrienio en la estrategia de fortalecimiento de prácticas de cuidado de la salud. Para lo cual se requieren 5 referentes.</t>
  </si>
  <si>
    <t>100% de población Rrom atendida en el cuatrienio a través de la estrategia promocional y preventiva para el cuidado de la salud</t>
  </si>
  <si>
    <t>221 familias atendidas periodo 2017-2019 desde acciones colectivas-SDS.</t>
  </si>
  <si>
    <t>No aplica, ya que durante este periodo 2020 no se concertó programación de avance del indicador, Sin embargo por  compromiso de la SDS con la comunidad se da continuidad a las acciones concertadas.</t>
  </si>
  <si>
    <t xml:space="preserve">Esta acción afirmativa para este periodo no concertó programación financiera, sin embargo se dio un avance al compromiso establecido en el marco de la política Pública y continuidad a las acciones en el marco de la estrategia diferencial.  A partir del Decreto 087 del 16 de marzo de 2020 “Por el cual se declara la calamidad pública con ocasión de la situación epidemiológica causada por el Coronavirus (COVID-19) en Bogotá”, implico desde el Plan de Salud Pública de Intervenciones Colectivas PSPIC, un ajuste de las actividades y productos que se venían desarrollando a través de un (1) equipo en la Subred Integrada Sur Occidente.
De esta forma, la respuesta desde Salud Publica se enmarco en el Plan de Respuesta Coronavirus – COVID 19, el cual tiene como objetivo “Prevenir y/o disminuir el impacto en la morbilidad y letalidad de las enfermedades respiratorias agudas, ocasionadas por el virus coronavirus en la población del Distrito Capital”, en este sentido junto con los representantes y delegados de las dos organizaciones Gitanas Prro-Rrom y Unión Romaní se acordó la implementación de acciones de promoción de la salud que se realizarían sensibilizando a las comunidades, prevención de la enfermedad en el ámbito individual y colectivo desde prácticas de cuidado y autocuidado para mitigar el riesgo de contagio COVID-19.
De esta manera, se estableció un lineamiento técnico que da continuidad a un producto específico en el marco del PSPIC para la implementación de las acciones, llegando al acuerdo de la vinculación de un (1) equipo interdisciplinario conformado por perfiles de la salud profesional de enfermería, técnico en salud, gestores comunitarios con pertenecía étnica Gitana. Se aclara que este producto tuvo una implementación de acciones desde el mes de Julio- Diciembre 2020, logrando el abordaje diferencial en 1.285 familias con proceso de orientación e información acerca del cuidado y prevención del contagio y 819 seguimientos realizados a población priorizada como lo son gestantes, menores d e5 años, adultos mayores, crónicos, casos sospechosos o positivos COVID-19.
</t>
  </si>
  <si>
    <t>Se realizó reunión con consejeros y representantes de las organizaciones Gitanas  (18/02/2021), en este espacio se socializó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socializó se concertó avanzar en la  implementación de acciones transitorias en el marco de la emergencia COVID-19 del periodo marzo-junio 2021, a través de la estrategia de abordaje familias por parte del equipo conformado por cuatro perfiles (enfermería, técnico en salud, gestores comunitarios), vinculado a través de la Subred Integrada de Servicio de Salud Sur Occidente, desarrollando acciones:
1.	Orientación y acompañamiento a casos de situaciones de salud presentadas en las comunidades con mayor énfasis en los niños, niñas, adultos mayores, gestantes y pacientes crónicos
2.	Información, educación y comunicación –IEC- de cuidado de la población en casa o lugares donde se encuentre la comunidad
3.	Activación de rutas sectoriales e intersectoriales según las situaciones en salud o sociales presentadas de manera coordinada con la SDS.
4.	Seguimiento y monitoreo a las comunidades con relación a el COVID-19, desde la vigilancia comunitaria y epidemiológica.</t>
  </si>
  <si>
    <t>Dificultad: Contar con la vinculación del equipo, los cuales fueron presentados por la comunidad en el mes de Marzo 2021.
Alternativa de Solución: Se notificara a la Subred Integrada de Servicios de Salud Sur Occidente la agilidad al proceso de contratación.</t>
  </si>
  <si>
    <t xml:space="preserve">Durante el II trimestre de 2021, se realizaron las siguientes actividades: el 25/02/2021,  se socializó a los consejeros y representantes de las organizaciones Gitanas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socializó se concertó avanzar en la  implementación de acciones transitorias en el marco de la emergencia COVID-19 del periodo marzo-junio 2021, a través de la estrategia de abordaje familias por parte del equipo conformado por cuatro perfiles (enfermería, técnico en salud, gestores comunitarios), vinculado a través de la Subred Integrada de Servicio de Salud Sur Occidente, desarrollando acciones de identificación de riesgos en salud, acciones promocionales y preventivas.
En este sentido, el 26/03/2021 fue remitido el aval del equipo emitido por la comunidad a la Subred Sur occidente quien de manera tardía por procedimientos de vinculación de talento humano no concreto la contratación, lo que conllevo a que este producto no se lograra implementar en la vigencia acordada marzo-junio. En relación a la dificultad anteriormente mencionada la SDS realizo oficio de notificación a la subred para tener respuesta de la situación, así como requerimiento vía correo electrónico en seguimiento al mismo. 
Finalmente, con el ánimo de avanzar en el compromiso e implementación de la acción afirmativa se programa el proceso para la  nueva vigencia en el marco del PSPIC periodo Julio-octubre.
</t>
  </si>
  <si>
    <t xml:space="preserve">Dificultad: Este producto no logro implementarse, ya que por parte de la subred Sur Occidente no se logró la contratación del equipo. 
Alternativa de Solución: Retomar el compromiso de este producto en el marco de las vigencias del PSPIC julio-octubre 2021, fortaleciendo el seguimiento a las subredes para el inicio oportuno de las acciones contratadas. 
</t>
  </si>
  <si>
    <t xml:space="preserve">Se realiza reunión de seguimiento al Plan integral de acciones afirmativas realizada el 28072021 con el pueblo Rrom- Gitano, en el cual permitió dialogar acerca de la vinculación del equipo Interdisciplinario para la implementación de las actividades contempladas en esta acción afirmativa
En el mes de agosto. Se realizó asistencia técnica con profesionales de apoyo equipos étnicos del entorno hogar de las subredes con el fin de brindar orientaciones técnicas para la implementación del producto de abordaje diferencial a familias étnicas, permitiendo dar claridades para ser transmitidas al equipo Gitano.
Se realizaron dos reuniones en el mes de septiembre con la subred integrada de servicios de salud Sur occidente con la finalidad de realizar seguimiento a la ejecución de las actividades de la acción integrada de abordaje diferencial en lo concerniente a familias Gitanas, de igual manera un  balance entorno a la meta de abordaje a familias desde lo financiero en consecuencia al inicio de actividades del equipo, por lo cual quedo acordado el abordaje en 27 familias Gitanas para la vigencia.
En este sentido, se da inicio a la  implementación de acciones diferenciales acompañadas de lineamientos distritales de  la emergencia COVID-19 del periodo Julio-octubre 2021, a través de la estrategia de abordaje familias por parte del equipo conformado por cuatro perfiles (enfermería, técnico en salud, gestores comunitarios), vinculado a través de la Subred Integrada de Servicio de Salud Sur Occidente, desarrollando acciones:
1. Acciones familiares: caracterización y planes de trabajo en 27 familias
2. Acciones colectivas: de actividades promocionales y preventivas en el cuidado de la salud.
Finalmente en el mes de septiembre, se realiza una mesa de trabajo con delegados de los equipos gitanos entorno Hogar, provisión de servicios y programa PAPSIVI, con la finalidad de dialogar frente a los ajustes y propuestas de abordaje en concordancia con lineamiento para la nueva vigencia.
</t>
  </si>
  <si>
    <t>Ninguno</t>
  </si>
  <si>
    <t xml:space="preserve">Esta acción afirmativa desarrolla sus acciones en el marco de los lineamientos técnicos del plan de Salud Pública de Intervenciones colectivas PSPIC que se implementa a través de las Subred Integrada de servicios de Salud Sur Occidente, en donde tiene contemplado la implementación de la estrategia de abordaje diferencial a familias Gitana.
Esta estrategia tiene como característica principal realizar acciones interculturales las cuales en la práctica obedecen a acciones desde la salud pública (promocionales y preventivas) con acciones propias; actualmente cuenta con estrategias diferenciales de atención y abordaje a través de un equipo interdisciplinario conformado por una profesional de enfermería, técnica en salud, gestor comunitario, dos sabedoras, logrando un abordaje durante este periodo 2021 de 27 familias, asi como la planeación y alistamiento de actividades desde un abordaje comunitario para el periodo Noviembre 2021 a abril 2022.
En este IV trimestre, se realiza reunión de seguimiento a la implementación de las acciones afirmativas del sector el 17 y18 de Noviembre de 2021, se socializo a los consejeros los avances de la presente acción afirmativa, permitiendo llegar acuerdos.  A su vez se participó del consejo consultivo Kriss el 4 y 20 de Diciembre de 2021.
De igual manera, durante este periodo se realiza la realimentación y ajuste del lineamiento técnico operativo para la vigencia noviembre 2021 – abril 2022, , se adelantaron tres (3) reuniones de seguimiento a la contratación del talento humano y dos (2) momentos de realimentación de la estrategia de insumos.
</t>
  </si>
  <si>
    <t>81- A 2024 incrementar en un 33% la atención a las poblaciones diferenciales (etnias, LGBTI, habitantes de calle, carreteros, personas que ejercen actividades sexuales pagadas), desde la gestión de la salud pública y acciones colectivas.</t>
  </si>
  <si>
    <t>Juan Carlos Cocoma
Leidy Johanna Cabiativa</t>
  </si>
  <si>
    <t xml:space="preserve">
Jccocoma@saludcapital.gov.co
Ljcabiativa@saludcapital.gov.co</t>
  </si>
  <si>
    <t xml:space="preserve">Realizar el diseño e implementación de una estrategia de  atención psicosocial a población Gitana Victima del conflicto armado, según concertación. 
</t>
  </si>
  <si>
    <t>Porcentaje de avance en la estrategia de atención psicosocial diferencial concertada e implementada por población con pertenencia al pueblo gitano víctima del conflicto armado de acuerdo a lo establecido en el programa de atención psicosocial y salud integral a víctimas del conflicto armado PAPSIVI Ley 1448 de 2011</t>
  </si>
  <si>
    <t xml:space="preserve">
(Avance en el diseño e implementación de la estrategia ejecutado/Avance en el diseño e implementación proyectado)*100</t>
  </si>
  <si>
    <t>Se realizó reunión con consejeros y representantes de las organizaciones Gitanas  (18/02/2021), en este espacio se socializó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se concertó avanzar en la definición de las  acciones en salud colectiva con enfoque diferencial para la Kumpañia Rrom - Gitana como sujetos víctima del conflicto armado en Bogotá, para la implementación del Decreto 4634 del 2011, a través de un equipo conformado por tres perfiles un profesional social y dos gestores comunitarios uno de la organización Union Romani y otro Proroom vinculado a través de la Subred Integrada de Servicio de Salud Sur Occidente, en una vigencia de Marzo-Junio 2021 para desarrollar las siguientes acciones:
1.	Diálogo y socialización: consiste en el acercamiento y reunión con Líderes y delegados Room-Gitanos en espacios propios de la comunidad para dialogar, socializar y validar 
2.	Análisis contextual – diagnóstico: identificar contexto de las organizaciones gitanas, Identificar necesidades en salud, Reconocer prácticas de cuidado en salud a nivel individual y colectivo, Identificación de la población Victima Conflicto Armado
3.	Elaborar una propuesta de atención psicosocial con enfoque diferencial 
4.	Socialización y validación: consiste en un encuentro en diferentes momentos y actores en el cual se presentará los resultados de los productos con la finalidad de recibir retroalimentación y aportes.</t>
  </si>
  <si>
    <t>Dificultad: Contar con la vinculación del equipo, los cuales fueron presentados por la comunidad en el mes de Marzo 2021.
Alternativa de Solución: Se notificara a la Subred Integrada de Servicios de Salud Sur Occidente la agilidad al proceso de contratación</t>
  </si>
  <si>
    <t xml:space="preserve">A partir del compormiso establecido en el primer trimestre, en donde en espacio con consejeros y representantes de las organizaciones Gitanas  (18/02/2021), se socializó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se concertó avanzar en la definición de las  acciones en salud colectiva con enfoque diferencial para la Kumpañia Rrom - Gitana como sujetos víctima del conflicto armado en Bogotá, para la implementación del Decreto 4634 del 2011, a través de un equipo conformado por tres perfiles un profesional social y dos gestores comunitarios uno de la organización Union Romani y otro Proroom vinculado a través de la Subred Integrada de Servicio de Salud Sur Occidente, en una vigencia de Marzo-Junio 2021.
En este sentido, durante este periodo se contó con la vinculación del equipo interdisciplinario con pertenencia gitana y en el cual se avanzó en las siguientes acciones:
 se dio acercamiento y reunión con líderes y delegados Room-Gitanos en espacios propios de la comunidad para dialogar, socializar y validar la propuesta de plan de trabajo para el cumplimiento de las actividades
 Se realiza la propuesta metodológica para la construcción del documento de análisis –contexto logrando identificar contexto de las organizaciones gitanas, Identificar necesidades en salud, Reconocer prácticas de cuidado en salud a nivel individual y colectivo, Identificación de la población Victima Conflicto Armado
 Se participa de espacios de fortalecimiento de capacidades entorno al proceso psicosocial a población victima establecido como el fortalecimiento de habilidades en los perfiles.
Se dará continuidad de este producto para próxima vigencia en el marco del PSPIC.
</t>
  </si>
  <si>
    <t xml:space="preserve">Dificultad: Haber iniciado de manera tardía lo programado lo que dificultó el cumplimiento de las actividades proyectadas para este trimestre. 
Alternativa de Solución: Dar continuidad a este producto en el marco de las vigencias del PSPIC.
</t>
  </si>
  <si>
    <t>Se realizó reunión de seguimiento al Plan integral de acciones afirmativas realizada el 28072021 con el pueblo Rrom- Gitano, en lo concerniente a esta acción afirmativa.
Se da continuidad, a la implementación de acciones con enfoque diferencial para la Kumpañia Rrom - Gitana como sujetos víctima del conflicto armado en Bogotá, a través de un equipo conformado por tres perfiles un profesional social y dos gestores comunitarios uno de la organización Union Romani y otro Proroom vinculado por la Subred Integrada de Servicio de Salud Sur Occidente, en una vigencia de Julio-octubre 2021.
En este sentido, durante este periodo se avanzó en las siguientes acciones:
-Se dio acercamiento y reunión con líderes y delegados Room-Gitanos en espacios propios de la comunidad para dialogar, socializar y validar la propuesta de plan de trabajo para el cumplimiento de las actividades
-Se realiza la construcción del documento de análisis –contexto logrando identificar contexto de las organizaciones gitanas, Identificar necesidades en salud, Reconocer prácticas de cuidado en salud a nivel individual y colectivo, Identificación de la población Victima Conflicto Armado
-Se avanza en la construcción de una propuesta de atención psicosocial con enfoque diferencial para la atención a la población Gitana Victima del conflicto armado.
Cada una de estos avances con la participación de miembros de la comunidad en espacios de entrevistas y grupos focales, brindando insumos para la construcción de los documentos.
Se realizan dos asistencias tecnicas de seguimiento a equipo técnico de la subred Sur occidente en relación a la ejecución del producto PAPSIVI Diferencial Gitano, de igual en el mes de septiembre se generó un espacio de dialogo entorno ajustes y propuestas a lineamiento para la continuidad en una nueva vigencia.</t>
  </si>
  <si>
    <t xml:space="preserve">Se da continuidad, a la implementación de acciones con enfoque diferencial para la Kumpañia Rrom - Gitana como sujetos víctima del conflicto armado en Bogotá, a través de un equipo conformado por tres perfiles un profesional social y dos gestores comunitarios uno de la organización Union Romani y otro Proroom vinculado por la Subred Integrada de Servicio de Salud Sur Occidente.
En este sentido, durante el mes de Octubre se culmina con las siguientes actividades:
-Se cuenta con un documento de análisis –contexto logrando identificar contexto de las organizaciones gitanas, Identificar necesidades en salud, Reconocer prácticas de cuidado en salud a nivel individual y colectivo, Identificación de la población Victima Conflicto Armado
-Se cuenta con el avance en la construcción de una propuesta de atención psicosocial con enfoque diferencial para la atención a la población Gitana Victima del conflicto armado.
Cada una de estos avances con la participación de miembros de la comunidad en espacios de entrevistas y grupos focales, brindando insumos para la construcción de los documentos.
En el mes de Noviembre se da continuidad a una vigencia (Noviembre 2021-Abril 2022) la cual contempla la contratación de los tres perfiles y se espera el desarrollo de las siguientes actividades:
- acercamiento y reunión con líderes y delegados Room-Gitanos en espacios propios de la comunidad para dialogar, socializar y validar la propuesta de plan de trabajo para el cumplimiento de las actividades
- socialización, ajuste y validación de la estrategia de atención psicosocial
De igual manera en la reunión de seguimiento a la implementación de las acciones afirmativas del sector el 17 y18 de Noviembre de 2021, se socializo a los consejeros los avances de la presente acción afirmativa, permitiendo llegar acuerdos.  A su vez se participó del consejo consultivo Kriss el 4 y 20 de Diciembre de 2021.
</t>
  </si>
  <si>
    <t>Bogotá territorio de paz y atención integral a las víctimas del conflicto armado</t>
  </si>
  <si>
    <t>298- A 2024 realizar atención psicosocial a 14.400 personas víctimas del conflicto armado</t>
  </si>
  <si>
    <t>Subsecretaria de Salud Publica/subdirección determinantes en Salud</t>
  </si>
  <si>
    <t>Gina Paola Gonzalez 
Diana Saldarriaga</t>
  </si>
  <si>
    <t xml:space="preserve">
gpgonzalez@saludcapital.gov.co dpsaldarriaga@saludcapital.gov.co</t>
  </si>
  <si>
    <t xml:space="preserve"> Análisis de condiciones de vida, salud y enfermedad de la población Gitana en Bogotá,  el cual incorpore la construcción de un capitulo que contenga el  estado del arte de la de la Medicina Ancestral Gitana de la Kumpania de Bogotá visibilizando usos, costumbres </t>
  </si>
  <si>
    <t xml:space="preserve">Documentos de  analisis de condiciones de vida, salud y enfermedad de la población Gitana en Bogotá,  el cual incorpore la construcción de un capitulo que contenga el  estado del arte de la de la Medicina Ancestral Gitana de la Kumpania de Bogotá visibilizando usos, costumbres. </t>
  </si>
  <si>
    <t>Documentos construidos y validados con los actores involucrados</t>
  </si>
  <si>
    <t>Documento de analisis de condiciones de salud y vida de la población Gitana año 2020-SDS.</t>
  </si>
  <si>
    <t xml:space="preserve">Esta acción afirmativa para este periodo no concertó programación financiera, sin embargo se dio un avance al compromiso establecido en el marco de la política Publica decreto  505, la realización de un documento que dé cuenta del análisis de condiciones de calidad de vida, salud y enfermedad de la comunidad Rrom; para cuyo cumplimiento la Secretaría Distrital de Salud dispone de recursos Plan de Salud Pública de Intervenciones Colectivas PSPIC  a través del componente 2 de Gobernanza para la construcción de dicho documento por parte de la Subred Integrada de Servicios Sur Occidente .
Este proceso se dio de manera conjunta con la población dando continuidad a la implementación de la metodología concertada  cinco capitulos (caracterzacion poblacional, dinamicas sociales, culturales y ambientales, Morbi -mortalidad, analisis, conlcusiones y recomendaciones) para contar con el documento Analisis de calidad de vida, salud y enfermedad de las poblaciones diferenciales Rrom o Gitano.
Las condiciones técnicas para el desarrollo del producto determinaron un tiempo de realización de 6 meses, en vigencias cortas, culminando en el mes de Noviembre de 2020 con la entrega del capítulo 5 de Conclusiones y recomendaciones por parte del equipo de la Subred Suroccidente, es importante destacar que dentro del equipo se incluyó el perfil del sabedor para la  incorporación el conocimiento ancestral y tradicional en las categorías de pensamiento y las temáticas en salud abordadas.
</t>
  </si>
  <si>
    <t>La emergencia sanitaria  por Covid-19, limito la realización de espacios comunitarios y movilidad en la localidad, lo que demando realizar acciones de fortalecimiento y acompañamiento tecnico a cada espacio a partir de sensibilización de los protocolos de bioseguridad y apoyo en la logistica de medidas de bioseguridad mientras se mantenga la emergencia; de igual manera se dieron limitaciones en el acceso de información en materia de salud mental, sexual y reproductivga. Como alternativa de solución se recomienda mayor acompañamiento a los procesos comunitarios, se realicen procesos de sensibilización a la comunidad con el fin de afianzar lazos de confianza entre institución y comunidad.</t>
  </si>
  <si>
    <t>Se realizó reunión con consejeros y representantes de las organizaciones Gitanas  (18/02/2021), en este espacio se socializó a los consejeros que a partir del Decreto 087 del 16 de marzo de 2020 “Por el cual se declara la calamidad pública con ocasión de la situación epidemiológica causada por el Coronavirus (COVID-19) en Bogotá"; las acciones del sector se ven alteradas en el marco de la atención a la identificación, prevención y promoción del contagio por lo cual las acciones de este acuerdo debieron adecuarse desde lo técnico, administrativo y financiero. En este sentido, en un un segundo momento se socializará a la comunidad que esta accion afirmativa se espera retomar en el segundo semestre de 2021  teniendo como base inicial los insumos del documento de análisis de condiciones de vida y salud de pueblo Gitano elaborado en el periodo 2020.</t>
  </si>
  <si>
    <t>Dificultades: A partir de los lineamientos nacionales de la emergencia de COVID-19, se retomara este proceso el segundo semestre 2021, lo cual debe ser socializado a la comunidad.
Alternativa de solución: Generar un espacio, sin embargo está sujeto a las dinámicas y particularidades de los consejeros.</t>
  </si>
  <si>
    <t>Dificultad: Los lineamientos nacionales de emergencia Sanitaria con ocasión de Pandemia COVID- 19, ha dilatado los tiempos de trabajo con las comunidades, por lo cual en los convenios de PSPIC Marzo-Junio no se contemplo la operacion de acciones en cumplimiento a esta accion afirmativa 
Alternativa de Solución: revisar la inclusion de este producto en futuras vigencias del PSPIC.</t>
  </si>
  <si>
    <t>Dificultad: Los lineamientos nacionales de emergencia Sanitaria con ocasión de Pandemia COVID- 19, ha dilatado los tiempos de trabajo con las comunidades, por lo cual en los convenios de PSPIC Julio-Octubre no se contemplo la operacion de acciones en cumplimiento a esta accion afirmativa 
Alternativa de Solución: revisar la inclusion de este producto en futuras vigencias del PSPIC.</t>
  </si>
  <si>
    <t>Se cuenta con el documento de analsis de condiciones de salud y vida de la poblacion Gitana, el cual debera ser nuevamente socializado y apropiado por la comunidad como un insumo de información de necesidades en salud d ela comunidad gitana desde variables de morbimortalidad.
En este IV trimestre, se realiza reunión de seguimiento a la implementación de las acciones afirmativas del sector el 17 y18 de Noviembre de 2021, se socializo a los consejeros los avances de la presente acción afirmativa, permitiendo llegar acuerdos.  A su vez se participó del consejo consultivo Kriss el 4 y 20 de Diciembre de 2021</t>
  </si>
  <si>
    <t>La implementacion de la accion afirmativa durante este periodo presento dificultad debido a la emergencia Sanitaria con ocasión de Pandemia COVID- 19, lo cual ha dilatado los tiempos de trabajo con las comunidades, reconociendo que esta accion afirmativa requiere de actividades de trabajo y dialogo comunitario, por lo cual en los convenios de PSPIC del periodo 2021 no se contempló la operación de acciones en cumplimiento a esta accion afirmativa 
Alternativa de Solución: Revisar la inclusion de este producto para el periodo 2022 en las vigencias del PSPIC.</t>
  </si>
  <si>
    <t>Mejora de la gestión de instituciones de salud</t>
  </si>
  <si>
    <t>72- Ajustar el actual Modelo de Salud basado en APS  incorporando el enfoque poblacional diferencial, de cultura ciudadana, de género, participativo, resolutivo y territorial que aporte a modificar de manera efectiva los determinantes sociales de la salud en la ciudad.</t>
  </si>
  <si>
    <t xml:space="preserve">Desde la Secretaría de Salud, Dirección de Provisión de Servicios de Salud, se plantea un conjunto de acciones que dan respuesta a la propuesta presentada y es fundamental realizarse  con la participación activa  del pueblo Rrom Gitano, dado que sus  conocimientos,  usos, costumbres, interculturalidad, cosmovisión, habilidades, saberes son invaluables.  Por lo anterior, la acción afirmativa  propuesta es: Adelantar con la población Rrom Gitana el ajuste del enfoque poblacional diferencial, de cultura ciudadana, de género, participativo, resolutivo y territorial que aporte al componente de prestación de servicios de salud en la ciudad a través de las siguientes acciones (articular los diferentes actores, representantes del pueblo Rrom Gitano y de la Dirección de Provisión de Servicios de salud  a través de mesas de trabajo que operen como espacios de concertación y diálogo abierto, con el fin de identificar experiencias, saberes, habilidades y expectativas de la comunidad;  saberes ancestrales a fin de conocer sus usos y costumbres en el campo del cuidado y recuperación de la salud;  orientar, acompañar y hacer  seguimientos a las Empresas Administradoras de Planes de Beneficios  e Instituciones Prestadoras de Servicios  priorizadas  para la inclusión e implementación en sus procesos y modalidades de atención de los enfoques poblacional y diferencial, en el marco del modelo de salud; la medición de  la satisfacción en la prestación de servicios de salud en las Instituciones Prestadoras de Salud asignadas; acciones que serán insumo transcendental para el ajuste del Modelo de salud en el componente de prestación de servicios. </t>
  </si>
  <si>
    <t xml:space="preserve">3- Salud y bienestar </t>
  </si>
  <si>
    <t xml:space="preserve">Porcentaje de  avance en la incorporación del enfoque poblacional diferencial, de género, participativo,  resolutivo y territorial en el  componente de prestación de servicios  de salud en las EAPB y su red de prestadores de servicios con el apoyo de un gestor de pertenencia étnica del pueblo Rrom GItano </t>
  </si>
  <si>
    <t xml:space="preserve">N° actividades ejecutadas del avance en la incorporación de los enfoques/total actividades programadas)*100
</t>
  </si>
  <si>
    <t>Documento guía metodológica para la implementación del enfoque diferencial étnico en las Empresas administradoras de Planes de Beneficios EAPB  e Instituciones Prestadoras de Servicios de Salud-IPS (2019)</t>
  </si>
  <si>
    <t xml:space="preserve">Inversión </t>
  </si>
  <si>
    <t xml:space="preserve">En el primer trimestre para dar cumplimiento a la acción afirmativa pactada por la Dirección de Provisión de Servicios de Salud se avanzó en:
* Se elaboró  propuesta de plan de acción a concertar con el  pueblo Rrom Gitano y sujeta a revisión conjunta,  ajuste y aprobación. La propuesta define una  fase de alistamiento (revisión de material bibliográfico y conceptual de la acción afirmativa concertada, metodología de trabajo) a cargo de  la Dirección de Provisión de Servicios de Salud.  
* Se solicitó oficialmente  a los representantes del pueblo Rrom Gitano de  la designación de las hoja de vida de  la/el  gestor(a) étnica (co) para la contratación, el talento humano será el enlace y la articulación con la comunidad Rrom  para avanzar en la adaptación sociocultural en la prestación de los servicios de salud  según sus usos, costumbres, medicina tradicional y cosmovisión particular.  Una vez recibida la hoja de vida y el aval de la persona designada,  se acompañó  el trámite de gestión precontractual. 
* Se elaboró el estudio previo para la implementación de las adaptaciones socioculturales e incorporación del enfoque diferencial étnico en la prestación de servicios de salud en EAPB y red prestadora de servicios, en un proceso que se articulará con el Pueblo Rrom Gitano (Prorrom y Unión Romaní), para la participación y construcción colectiva.  De igual manera, en cumplimiento de la acción afirmativa concertada se participó en las siguientes reuniones en el marco del artículo 66 del Plan Distrital de Desarrollo 2020-2024: 
* Reunión  (18/02/2021) efectuada con los consejeras(os) gitanos cuyo objeto fue la presentación de la acciones  afirmativa definidas con el sector salud  y  realizar el  seguimiento respectivo.  
* Reunión (24/02/2021) convocada por la Secretaría de Gobierno de la primera jornada técnica intersectorial PIAA 2021 socialización metodología y presentación de informes 2021.
* Mesa de trabajo (15/02/2021)  con la Subdirección de Asuntos étnicos - SAE de la Secretaria Distrital de Gobierno y Planeación para la revisión correcciones y ajustes pertinentes  al plan integral de acciones afirmativas PIAA sector salud.     </t>
  </si>
  <si>
    <t>_</t>
  </si>
  <si>
    <t xml:space="preserve">Durante el segundo trimestre se avanzó en:
 La caracterización sociodemográfica y morbilidad identificando la ocurrencia y prevalencia de diagnósticos de la situación de salud de la población Rrom Gitana, condiciones que permitirán la orientación de intervenciones individuales para la adaptación de servicios de salud diferenciales, la georreferenciación para la oferta de servicios.
 El abordaje del  contexto sociocultural de la población Rrom Gitana (historia, herencia-nómada, tradición oral, territorio, familia, justicia propia- Kris Romaní, lengua nativa, arte propio, festividades-ceremonias). El contexto de salud enfermedad desde la cosmovisión Rrom Gitana (bienestar material espiritual, el concepto de lo puro e impuro a nivel físico y espiritual), elaboración de la metodología de trabajo para el desarrollo de mesas y talleres grupales con la población Rrom Gitana. 
 Se realizó los ajustes pertinentes a los estudios previos para la prueba piloto de adaptaciones  socioculturales según cosmovisión en la prestación de servicios para la  población Rrom Gitana.  
</t>
  </si>
  <si>
    <t xml:space="preserve">Dificultades: La contratación de la gestora étnica del pueblo Rrom Gitano no se ha logrado concretar ya que durante el segundo trimestre se dio dos veces cambio de delegación, toda vez que realizaron desistimiento del proceso por motivos personales. Esta situación ha llevado a  dilatación del proceso de contratación.
Alternativa de solución:  Se proyecta  para el segundo semestre 2021, la contratación de la  gestora étnica Rrom Gitana, ya que se  recibe nueva hoja de vida avalada por las dos organizaciones del pueblo Rrom para retomar el  proceso.
</t>
  </si>
  <si>
    <t xml:space="preserve">Durante el III trimestre de 2021 se adelantarón las siguientes acciones con el fin de dar cumplimiento a la acción afirmativa pactada con la Dirección de Provisión de Servicios de Salud así:
* La contratación de gestora con pertenencia étnica del pueblo Rrom gitano
* La concertación de plan de trabajo con los consejeros de pueblo Rrom Gitano y definición de cronograma de mesas de trabajo  en reunión efectuada el 27/08/2021 
* Mesas de trabajo  con las dos organizaciones (Unión Romaní, Prorrom) para la construcción colectiva de la atención de prestación de servicios de salud según la cosmovisión del  pueblo Rrom gitano identificando las necesidades y expectativas, cursos de vida, patologías frecuentes, cuidado de salud, etc. encuentros realizados el 09, 22, 27/09/2021.
* Sistematización y consolidación de la información de instrumentos metodológicos aplicados en mesas de trabajo realizadas durante el trimestre reportado. </t>
  </si>
  <si>
    <t xml:space="preserve">Dificultades:
* La Baja comunicación asertiva con algunos consejeros del pueblo Rrom Gitano, situación que influye en la consecución de las mesas de trabajo programadas.
* Las exigencias de la ejecución de actividades por parte de algunos consejeros del pueblo Rrom Gitano que no fueron concertadas  en la acción afirmativa en ejecución.  
Alternativas de Solución:
* La  concertación de reunión con el pueblo Rrom Gitano  de seguimiento del Plan Integral de Acciones Afirmativas por parte del sector salud.  </t>
  </si>
  <si>
    <t>Durante el IV trimestre de 2021 se adelantaron las siguientes acciones con el fin de dar cumplimiento a la acción afirmativa pactada con la Dirección de Provisión de Servicios de Salud así:
* Consolidación de la información recopilada en el desarrollo de los cuestionarios con las preguntas orientadoras, por parte del pueblo gitano.
* Construcción de las adaptabilidades a las intervenciones individuales de la Ruta Integral deatención en salud PMS y la RIASMP
* Mesas de trabajo para socialización de las adaptaciones a las intervenciones individuales en las Rutas Integrales de Atención en Salud:  Promoción y Mantenimiento de la Salud  y Materno perinatal realizada el 01/12/2021
* Mesa de trabajo para validación de documento de adaptabilidades con enfoque diferencial 14/12/2021.</t>
  </si>
  <si>
    <t>La baja comunicación asertiva con algunos consejeros que influye en el avance del plan de trabajo propuesto.
Las exigencias de la ejecución de actividades por parte de algunos consejeros del pueblo Rrom no pactadas en la acción afirmativa.</t>
  </si>
  <si>
    <t xml:space="preserve">La implementación de los enfoques, conforme a lo establecido en el Plan Distrital de Desarrollo,  artículo 6. enfoques,  uno de ellos el enfoque poblacional étnico permitirá desde  el modelo de atención  en salud del Distrito Capital, las adaptabilidades socioculturtales en la prestación de servicios de salud - intervenciones individuales desde la cosmovisión del puebloo Rrom Gitano   que tuvo como linea base la identificación de sus necesidades y expectativas; unas de carácter técnico: humanización, lengua nativa,  respeto por sus saberes y practicas  ancestrales; otros de caracter sociocultural: comprensión de su cosmovisión.   
El trabajo en la vigencia 2021 se llevó a cabo mediante mesas  de dialogo/intercambio de saberes con los Consejeros y comunidad del  pueblo Rrtom Gitano; espacios que permitieron conocer sus particularidades en la adaptación de adaptabilidades interculturales para la atención y prestación de servicios de salud y en la vigencia 2022 implementarse en las Empresas Administradoras de Planes de Beneficios - EAPB y la Red Prestadora de Servicios de Salud.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</si>
  <si>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</si>
  <si>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</si>
  <si>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Dirección de Provisión de Servicios de Salud</t>
  </si>
  <si>
    <t xml:space="preserve">Daniel Blanco Santamaria 
Liliana Vanegas </t>
  </si>
  <si>
    <t>3649090 Ext. 9512</t>
  </si>
  <si>
    <t xml:space="preserve">DIBlanco@saludcapital.gov.co
hlvanegas@saludcapital.gov.co </t>
  </si>
  <si>
    <t>Fortalecer los canales (presenciales, virtuales y telefónicos) de dialogo e información al ciudadano, con enfoque diferencial a nivel territorial y distrital.</t>
  </si>
  <si>
    <t>Dos IPS  Fortalecidas en atención con enfoque diferencial a población Gitano (una Kennedy  y  una Puente Aranda )</t>
  </si>
  <si>
    <t>Atenciones realizadas con enfoque diferencial gitano en las localidades de Kennedy y puente Aranda por los canales de información a población Gitana</t>
  </si>
  <si>
    <t>En el primer trimestre 2021 se realizó desarrollo de metodología de diagnóstico para el fortalecimiento de  los canales presenciales, virtuales y telefónicos en  el CAPS Trinidad Galán de la localidad de Kennedy y USS Puente Aranda; Se elaboraron Diagnósticos y planes de acción frente a la Política Publica de servicio a la Ciudadanía- PPDSC con enfoque Poblacional, Diferencial y de Género en las 24 instituciones priorizadas (EPS, IPS, Subredes, ICBIS, SDS) y sensibilización de enfoque Poblacional, Diferencial y de Género. Por otra parte  en el desarrollo del Convenio Marco con las cinco (5) EAPB (Compensar, Sanitas, Famisanar, Capital Salud y Alian Salud) se realizó sensibilización frente a enfoque poblacional, diferencial y de género, con énfasis en el pueblo Gitano.</t>
  </si>
  <si>
    <t>Dificultades: Limitado conocimiento de los actores frente al enfoque Poblacional, Diferencial y de Género.
Alternativas de Solución: Desarrollo de Sesiones de aprendizaje conjunta con referentes tecnicos</t>
  </si>
  <si>
    <t xml:space="preserve">Durante este periodo se realizaron varias acciones que permiten dar cuenta del avance a esta acción afirmativa:
 Se realizó reconocimiento de los actores e identificación de la dinámica de prestación de los servicios asistenciales, en el CAPS Trinidad Galán.
 Proceso de articulación con referentes de participación con el fin de generar propuesta unificada para la movilización de acciones en las dos IPS priorizadas que permitan Fortalecer los canales (presenciales, virtuales y telefónicos) 
 Se realiza un protocolo de servicio a la ciudadanía con enfoque diferencial poblacional y de género, el cual será un documento guía para las diferentes Subredes, Capital salud, EAPB e IPS de la capital, para la atención de los diferentes grupos poblacionales.
 Se iniciaron los seguimientos a los planes de acción de las 37 instituciones priorizadas (Subredes, EAPB, IPS, ICBIS, SDS) con respecto a la implementación de la política pública de servicio a la ciudadanía. Donde se tiene como eje trasversal la línea de enfoque poblacional, diferencial étnico y de género.
 Se realizó capacitación en enfoque Étnico con el fin de cualificar a los servidores de servicio a la ciudadanía en atención a la población étnica, se contó con la asistencia de Subred Integrada de Servicios de salud Centro Oriente, Subred Integrada de Servicios de salud Norte, Subred Integrada de Servicios de salud Sur Occidente y EAPB Salud Total, IPS Virrey Solis- Nogales IPS Policlínico Del Olaya.  
Se está a la espera de un espacio de trabajo con la comunidad para retomar insumos y así socializar los avances de esta acción afirmativa
</t>
  </si>
  <si>
    <t xml:space="preserve">Dificultades: La población tiene algunas limitantes para poder reunirse con personas que no pertenecen a su pueblo.
Alternativas de Solución: conocer a la población Rrom, estudiando el ACCV y en unión con otras dependencias de la SDS como gestión territorial, para unificar una propuesta y presentarla a la población.
</t>
  </si>
  <si>
    <t>El acceso a la información para la generación del documento es poca, algunas de las tematicas tratadas en el mismo por cultura Rrom son consideradas Tabu, y dependiendo de su posicion dentro de la comunidad puede acceder a esta.
Para tratar algunas tematicas se ha requerido de un equipo de trabajo Hombre y Mujer ya que en diferentes casos dependiendo del genero puede participar en la tematica tratada.</t>
  </si>
  <si>
    <t>9,129,600</t>
  </si>
  <si>
    <t>Desde la Dirección de Servicio a la Ciudadanía de la SDS, para el cuarto trimestre del año en cumplimiento de la acción afirmativa “Fortalecer los canales (presenciales, virtuales y telefónicos) de dialogo e información al ciudadano, con enfoque diferencial a nivel territorial y distrital”, se realiza la presentación de los avances propuestos para la implementación de estas en Dos IPS Fortalecidas en atención con enfoque diferencial a población Gitano (USS Kennedy y CAPS Trinidad Galán).   Para el 2021 se realizó la identificación de necesidades, caracterización y expectativas para una atención diferencial del pueblo Gitano, Rrom:  Recolección de información: la cual nos permitió conocer el Pueblo Gitano, brindando una carta de navegación sobre su estructura político-organizativa, dinámicas sociales, culturales y ambientales, análisis de morbilidad y mortalidad, medicina ancestral entre otras temáticas.  Información recolectada de:  Subsecretaria de gestión territorial, participación social y servicio a la ciudadanía. Dirección de participación, Subsecretaria de salud pública, Subdirección de gestión y evaluación de políticas de salud, Subred prestadora de Servicios de Salud Sur Occidente, Dirección de provisión de servicios de salud, CAPS trinidad galán y USS Kennedy.  Se realizaron mesas de trabajo con la subred prestadora de servicios y participantes de la población Rrom como Mery Piedrahita de la organización Unión Romaní, quien ayudo a orientar la recolección de información en cuanto a costumbres y cosmovisión de la comunidad, para generar el plan de fortalecimiento para las unidades prestadoras de servicios de salud de la subred sur occidente.</t>
  </si>
  <si>
    <t>La recolección de información en trabajo conjunto con la comunidad es de difícil acceso, ya que está en sus múltiples ocupaciones no se prestan de tiempo para la aplicación de instrumentos para fortalecer y entender los usos, costumbres y cosmovisión de la población, por lo que se realizó recolección de información con la organización Unión Romaní con la gitana Mery Piedrahita para la aplicación de instrumentos de recolección de información, se solito de igual manera a diferentes áreas de la SDS como lo es provisión de servicios quienes viene trabajando con la comunidad de igual manera a la subred prestadora de servicios sur occidente y trabajo social de las unidades mencionadas.</t>
  </si>
  <si>
    <t>Se tiene previsto la Implementación del plan de fortalecimiento para la atención Diferencial del Pueblo Rrom – Gitano.</t>
  </si>
  <si>
    <t xml:space="preserve">Gestión Pública efectiva abierta y transparente </t>
  </si>
  <si>
    <t xml:space="preserve">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</si>
  <si>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Dirección de Servicio a la Ciudadanía</t>
  </si>
  <si>
    <t xml:space="preserve">Cindy Matamoros Perdomo 
</t>
  </si>
  <si>
    <t xml:space="preserve">3046652826
</t>
  </si>
  <si>
    <t>cmmatamoros@saludcapital.gov.co
o</t>
  </si>
  <si>
    <t>Estructuración y fortalecimiento de las mesas de salud gitanas , a través de las acciones concertadas con las comunidades, desde la implementación de las estrategia de Territorios de Innovación en participación social en salud TIPS y realizadas por  los  equipos de profesionales y las comunidades.</t>
  </si>
  <si>
    <t>11- ciudades y comunidades sostenibles</t>
  </si>
  <si>
    <t>Derechos Humanos; Diferencial;  Territorial</t>
  </si>
  <si>
    <t>01//10/2020</t>
  </si>
  <si>
    <t>3 proyectos para cada organización Rrom para cada organización de Bogotá encaminados a fortalecer sus iniciativas como organizaciones en el Marco de los Territorios de Innovación y Participación en Salud en el cuatrienio.</t>
  </si>
  <si>
    <t>Número de proyectos para cada organización Rrom para cada organización de Bogotá encaminados a fortalecer sus iniciativas como organizaciones en el Marco de los Territorios de Innovación y Participación en Salud en el cuatrienio.</t>
  </si>
  <si>
    <t xml:space="preserve">Se intentó realizar de manera articulada, una mesa de diálogo a nivel territorial distrital y local en salud para el fortalecimiento de las mesas de salud de cada una de las organizaciones, sin embargo, no se logró este espacio ya que los representantes gitanos manifestaron inconformidades por una dificultad de contratación de equipos de esta población, pendientes por otras acciones afirmativas levantándose de la mesa, lo que implica no lograr avanzar de manera mancomunada con la población. Por lo anterior, no es posible reportar avance para el I trimestre de 2021. </t>
  </si>
  <si>
    <t>Dificultad: la consultiva Gitana no concerta la implementacion de la accion afirmativa, debido a inconformidades por la demora en la  contratacion de talento humano del sector.
Alternativa de solución: se propone realizar articulación a traves del equipo funcional de la Secretaría de Salud y así coordinar el desarrollo de las acciones afirmativas</t>
  </si>
  <si>
    <t xml:space="preserve">Dificultad: Al no haber superado la situación de contratación del  total del personal del sector salud concertado en otras áreas de la SDS, la comunidad mantiene su postura de no adelantar acciones hasta el momento que el total de los perfiles estén contratados.
Alternativa: En el mes de junio se contactan a los líderes del pueblo Rrom y el referente para la población Rom de Secretaria de gobierno SAE como garante a fin de retomar un espacio de seguimiento y dialogo para posibilitar su ejecución la cual queda programada para el mes de Julio.
</t>
  </si>
  <si>
    <t>Se realiza proceso de asistencia técnica para la formulacion  de los proyectos de iniciativa comunitaria con las dos organizaciones gitanas , se avanza en la viabilización técnica y juridica de los proyectos.</t>
  </si>
  <si>
    <t xml:space="preserve">Se realiza proceso de asistencia técnica para la  contratación e implementación de las inciativas comunitarias con las dos kumpania </t>
  </si>
  <si>
    <t>Procesos administrativos  lentos con el cooperante  OEI que han retardado la ejecución de las iniciativas</t>
  </si>
  <si>
    <t>Con el proceso de implementación de la acción se ha logrado impactar a la población  sujeto que son las dos Kumpanias del pueblo gitano recidente en Bogota</t>
  </si>
  <si>
    <t>Dirección de Participación Social, Gestión Territorial y Transectorialidad</t>
  </si>
  <si>
    <t>Leonardo Mejia 
Nohemi Ramirez Blanco 
Yolanda Ramitez</t>
  </si>
  <si>
    <t>3144121701
3023492847</t>
  </si>
  <si>
    <t xml:space="preserve">la2mejia@saludcapital.gov.co
n2ramirez@Saludcapital.gov.co
y1ramirez@saludcapital.gov.co
</t>
  </si>
  <si>
    <t>Entregar elementos de bioseguridad durante el periodo de riesgo inminente del Virus Covid-19 al 100% de los integrantes de la Kumpania y certificación a  100 ciudadanos con la esrtategia de promotores del cuidado.</t>
  </si>
  <si>
    <t>01//09/2020</t>
  </si>
  <si>
    <t>100 ciudadanos gitanos certificados en la estrategia promotores del cuidado</t>
  </si>
  <si>
    <t>Número de ciudadanos Certificados.</t>
  </si>
  <si>
    <t>Se realizó jornada de sensibilización a 3 líderes del pueblo Gitano en medidas de cuidado para mitigar el riesgo a infección por COV 19 como en promotores del cuidado, es importante mencionar que al espacio se encontraban programados 10 personas. De igual manera se dio entrega al 100% de los ciudadanos el KIT de Bioseguridad.</t>
  </si>
  <si>
    <t xml:space="preserve">
Disponibilidad de los líderes para la participación en el espacio de sensibilización, la promoción y desarrollo de las acciones afirmativas.</t>
  </si>
  <si>
    <t xml:space="preserve">Dificultad: Al no haber superado la situación de contratación del  total del personal del sector salud concertado en otras áreas de la SDS, la comunidad mantiene su postura de no adelantar acciones hasta el momento que el total de los perfiles estén contratados.
Alternativa: En el mes de junio se contactan a los líderes del pueblo Rrom y el referente para la población Rom de Secretaria de gobierno SAE como garante a fin de retomar un espacio de seguimiento y dialogo para posibilitar su ejecución, la cual queda programada para el mes de Julio.
</t>
  </si>
  <si>
    <t>Se realiza entrega de elementos de bioseguridad a las dos organizaciones gitanas y se realizó curso de promotores del cuidado con 76 ciudadanos en el marco de las jornadas de vacunación COVID 19</t>
  </si>
  <si>
    <t xml:space="preserve">Niguna </t>
  </si>
  <si>
    <t xml:space="preserve">Se hace entrega al 100%  de elementos de bioseguridad a las Kumpanias en el mes de junio y agosto del 2021, a su vez se logra el cumplimiento de la meta del 100%  de comuneros gitanos certificados en promotores del cuidado con un impacto en 91 personas Gitanas.
</t>
  </si>
  <si>
    <t>No hay dificultad</t>
  </si>
  <si>
    <t>Acompañar al colegio relacionado con las acciones puntuales que puede ofrecer la Secretaría Distrital de movilidad</t>
  </si>
  <si>
    <t>11: Lograr que las ciudades y los asentamientos humanos sean inclusivos, seguros, resilientes</t>
  </si>
  <si>
    <t>Número de  actividades en el año desde La Secretaría Distrital de Movilidad con las niñas, niños y jóvenes de la comunidad Rrom  realizadas</t>
  </si>
  <si>
    <t>Sumatoria de número de acciones ejecutadas</t>
  </si>
  <si>
    <t xml:space="preserve">Se realiza la primera mesa interinstitucional Secretaria Distrital de Educación – Secretaria Distrital de Movilidad en donde se define Consolidar y reforzar el programa de movilidad Niñas y Niños primero con el fin de aumentar el número de beneficiarios y facilitar el acceso a la educación de niñas, niños y adolescentes en los temas acordados en las concertaciones referentes a: 1)Moviparque 2)Obras de teatro relacionadas con la movilidad segura y la nueva movilidad; 3) Capacitaciones en temas de seguridad vial y buen comportamiento en vía; 4) Asesoría Técnica para la implementación de modelos operativos similares a Ciempiés y Al Colegio en Bici; y 5) Controles efectuados a las rutas escolares para evidenciar el cumplimiento de las normas por parte de estas.
</t>
  </si>
  <si>
    <t xml:space="preserve">Se realiza reunión entre los funcionarios de la subdirección de Gestión en vía y de la Oficina de Gestión Social, en la cual se acuerda solicarle a la Secretaría Distrital de Gobierno los datos de la comunidad. 
Como resultado desde la SDM se envío oficio el día 27 de mayo a la SDG, solicitando dichos datos. </t>
  </si>
  <si>
    <t xml:space="preserve">A la fecha no se ha podido tener acceso a los datos de los líderes de la comunidad, lo cual dificulta la implementación de las acciones. 
Que las SDG programe una reunión con los líderes de la comunidad. </t>
  </si>
  <si>
    <t>En el mes de julio de 2021 se contactó al equipo de pedagogos de la SDM, para ofrecer los servicios de obras de teatro. Posteriormente, se contactó a la lideresa para informar los servicios. Finalmente, se envió correo a la lideresa con la información el 27 de julio y se envió oficio el 22 de septiembre para reiterar las opciones de servicios a prestar, en relación conlas acciones concertadas. El equipo de la SDM se encuentra a la epera de respuesta. Se analizó base de la Secretaría de Educación dentro de la cual se encontraba un niño de esta comunidad de la localidad de Rafael Uribe Uribe a quien se georreferenció.</t>
  </si>
  <si>
    <t xml:space="preserve">Respecto al correo de las obras de teatro, no hubo respuesta con la lideresa para ofrecer el servicio. En cuanto al oficio enviado el 22 de septiembre, el equipo de la SDM se encuentra a la espera de respuesta. En referencia al niño de esta comunidad georreferenciado, se evidenció que la ruta de confianza del proyecto Al Colegio en Bici por Manual Operativo de la Modalidad, no podía prestar el servicio. </t>
  </si>
  <si>
    <t xml:space="preserve">Se sostuvo conversaciones con la lideresa para obtener respuesta al oficio enviado el 22 de septiembre y poder ofrecer los sevricios mencionados. </t>
  </si>
  <si>
    <t xml:space="preserve">La comunidad no logró que el colegio definiera un espacio para acceder a los servicios mencionados. Sec espeera para 2022 poder concretar estas acciones con el colegio. </t>
  </si>
  <si>
    <t>49: Movilidad segura, sostenible y accesible</t>
  </si>
  <si>
    <t>379: Consolidar y reforzar el programa de movilidad Niñas y Niños primero con el fin de aumentar el número de beneficiados y facilitar el acceso a la educación de niñas, niños y adolescentes</t>
  </si>
  <si>
    <t>7576 Consolidación del programa niñas y niños primero para mejorar las experiencias de viaje de la población estudiantil en Bogotá</t>
  </si>
  <si>
    <t>MOVILIDAD</t>
  </si>
  <si>
    <t>SDM</t>
  </si>
  <si>
    <t>Subdirección de Gestión en Vía</t>
  </si>
  <si>
    <t xml:space="preserve">Nathaly Patiño
Cristian Medina 
Luisa Salinas
Luisa Rubio        </t>
  </si>
  <si>
    <t>npatino@movilidadbogota.gov.co - cmedina@movilidadbogota.gov.co  - lfsalinas@movilidadbogota.gov.co - lbrubio@movilidadbogota.gov.co</t>
  </si>
  <si>
    <t>Desarrollar la caracterización y acompañar la solicitud del beneficio, partiendo de la información recopilada por la Secretaría Distrital de Gobierno y la comunidad, y teniendo en cuenta las características específicas del pueblo gitano que dificultan el acceso a los beneficios establecidos tal y como están. Incluir el enfoque diferencial para minorías étnicas en los procesos y proyectos que está llevando a cabo la SDM sobre el tema de tarifas y acceso, de manera que estas características específicas se tengan en cuenta al momento de diseñar una política tarifaria más incluyente.</t>
  </si>
  <si>
    <t xml:space="preserve">Porcentaje de la población gitana que sea caracterizada como vulnerable y potencial usuaria del beneficio para personas con menor capacidad de pago que acceda a dicho beneficio. </t>
  </si>
  <si>
    <t>(Número de beneficiarias y beneficiarios del pueblo rrom con beneficio para personas con menor capacidad de pago/Número de personas del pueblo rrom identificadas y caracterizadas como potenciales beneficiarias)*100</t>
  </si>
  <si>
    <t xml:space="preserve">Se solicitó información sociodemográfica y socioeconómica a la a la subdirección de Asuntos Étnicos de la Secretaría Distrital de Gobierno y se identificaron 105 gitanos en la base ”Bogotá Solidaria en Casa” (Diciembre).              Se concluyó en dic. de 2020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realizaron cruces entre el Censo de población 2018 y la Encuesta de Movilidad de Bogotá 2019 para caracterizar los patrones de movilidad de la población Rom.
</t>
  </si>
  <si>
    <t xml:space="preserve">Con el objetivo de continuar caracterizando la situación actual de la comunidad ROM y para tener información sobre la situación de vulnerabilidad que pueden tener algunos integrantes se realizó un cruce de información entre la base de datos aportada por la Subdirección de Asuntos Étnicos y el SISBEN IV. De este cruce se obtuvo la siguiente información: 
Del total de las personas en la base entregada, 186 personas, el 18,6% se encuentra en el SISBEN IV. Y a mayo de este año el total de personas inscritas en Bogotá es de 2’851.444. De los hogares de la comunidad inscritas allí, se obtuvo un indicador sobre el porcentaje de los ingresos totales que significa el gasto en transporte: en promedio este gasto es el 25,8% del ingreso total.
</t>
  </si>
  <si>
    <t>A partir de la consultoría realizada y teniendo en cuenta las características y necesidades de las poblaciones étnicas, así como la dificultad de hallar a la totalidad de la población Gitana dentro de la base de SISBEN IV, la entidad se encuentra realizando diferentes análisis con el fin de priorizar a la comunidad Rrom dentro de los beneficios de la nueva política tarifaria, a partir de los listados censales distritales y nacionales de esta población.</t>
  </si>
  <si>
    <t xml:space="preserve">En el mes de octubre y noviembre de 2021 la Dirección de Inteligencia para la Movilidad junto a la Oficina de Gestión Social de la Secretaría Distrital de Movilidad han estado trabajando en una ruta metodológica para lograr que las personas de la Comunidad Rrom que pueden ser beneficiarias de los actuales incentivos de transporte en el SITP que otorga el Distrito y que todavía no los tienen puedan ser beneficiarios. 
Para esto, se está trabajando en un oficio para la Subdirección de Asuntos Étnicos, de la Secretaría de Gobierno, con el objetivo de pedir el listado de los posibles beneficiarios de la tarifa preferencial de adulto mayor de 62 años. Luego de tener estos listados, se planea realizar una jornada de entrega de estos beneficios junto a Transmilenio durante el primer trimestre de 2022. Para agilizar este proceso se construyó un formulario en google forms, el cual va a ser compartido con la comunidad y de esa forma construir una base de datos homogénea.
Por último, la DIM se ha enfocado en buscar distintas estrategías para conseguir los listados censales certificados por una entidad estatal y el próximo año se centrará en encontrar la mejor forma de obtenerlos.
</t>
  </si>
  <si>
    <t>Se han tenido dificultades encontrando los listados censales certificados</t>
  </si>
  <si>
    <t>1: Subsidios y transferencias para la equidad</t>
  </si>
  <si>
    <t>6: Reducir el gasto en transporte público de los hogares de mayor vulnerabilidad económica, con enfoque poblacional, diferencial y de género, para que represente el 15% de sus ingresos.</t>
  </si>
  <si>
    <t>7596: Desarrollo de Lineamientos estratégicos e insumos con enfoques diferenciales para mejorar la movilidad en Bogotá</t>
  </si>
  <si>
    <t>Dirección de Inteligencia para la Movilidad</t>
  </si>
  <si>
    <t>Lina Quiñones</t>
  </si>
  <si>
    <t>lmquinones@movilidadbogota.gov.co</t>
  </si>
  <si>
    <t>Atender a estudiantes Rrom en extra edad a través de estrategias educativas flexibles, con enfoque diferencial.</t>
  </si>
  <si>
    <t>4. Educación de calidad</t>
  </si>
  <si>
    <t>Derechos Humanos; Poblacional-Diferencial</t>
  </si>
  <si>
    <t>Porcentaje de Niños, niñas y jóvenes Rrom en extra edad atendidos a través de estrategias educativas flexibles, con enfoque diferencial.</t>
  </si>
  <si>
    <t>(Sumatoria de niños, niñas y jóvenes Rrom en extraedad atendidos a través de estrategias educativas flexibles con enfoque diferencial / sumatoria de niños, niñas y jóvenes Rrom en extraedad identificados)*100</t>
  </si>
  <si>
    <t>LB= sin línea base
Año= N.A.</t>
  </si>
  <si>
    <t>Se conformó un equipo técnico dedicado al proceso de concertación y articulación de cada una de las acciones afirmativas, incluyendo la prevención, atención y seguimiento de casos de racismo y discriminación étnico-racial, visibilizando las prácticas, conocimientos y saberes de la comunidad rrom. Se espera acordar con la comunidad rrom el desarrollo de esta acción a partir del segundo trimestre de 2021.</t>
  </si>
  <si>
    <t>En reunión de seguimiento realizada el 30 de junio se acordó revisar la necesidad que tiene la comunidad rrom de incluir personas extraedad en las estrategias educativas flexibles con enfoque diferencial. Por lo anterior, se decidió llevar a cabo reuniones con el Consejo Consultivo Distrital del Pueblo Rrom que permitan delimitar el alcance de la acción afirmativa según las necesidades de esta comunidad.
El avance en la ejecución presupuestal corresponde al acompañamiento en las acciones de diálogo a la comunidad sobre esta acción. Así, a la fecha se ha solicitado a la comunidad informar si hay personas rrom que requieran atención a través de estrategias educativas flexibles, pero hasta el momento la comunidad no ha enviado la información. De no contar con personas rrom que requieran dichas estrategias, en diálogo con el Consejo  Consultivo Rrom, se tendrá que definir si la acción debe ajustarse, o solamente si en la presente vigencia no se requiere.</t>
  </si>
  <si>
    <t>A la fecha no se tiene conocimiento de personas extraedad rrom que requieran ingresar a través de estrategias educativas flexibles.</t>
  </si>
  <si>
    <t>Se ha trabajado en la articulación de varias líneas de trabajo de la Dirección de Inclusión e Integración de Poblaciones para atender posibles estudiantes en extra edad, que requieran estrategias de educativas flexibles.</t>
  </si>
  <si>
    <t>A la fecha no se tiene conocimiento de personas extraedad rrom que requieran ingresar a través de estrategias educativas flexibles. Se ha insistido a la comunidad rrom, solicitando información al respecto.</t>
  </si>
  <si>
    <t>Durante 2021, la comunidad Rrom informó que no se requería iniciar procesos educativos con estudiantes en extra edad a través de la estrategia de modelos flexibles, ya que los estudiantes se encontraban  vinculados a dicha estrategia a través de la Dirección de Cobertura.</t>
  </si>
  <si>
    <t>Al momento de desarrollar la Acción Afirmativa concertada se atenderá a los criterios de enfoques étnicos, diferencial  y de género</t>
  </si>
  <si>
    <t>14: Formación integral: más y mejor tiempo en los colegios</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</si>
  <si>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</si>
  <si>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</si>
  <si>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EDUCACIÓN</t>
  </si>
  <si>
    <t>Secretaria de Educación del Distrito</t>
  </si>
  <si>
    <t xml:space="preserve">Dirección de Inclusión e Integración de Poblaciones </t>
  </si>
  <si>
    <t xml:space="preserve">Virginia Torres Montoya </t>
  </si>
  <si>
    <t xml:space="preserve">vtorresm1@educacionbogota.gov.co </t>
  </si>
  <si>
    <t>Estructurar la estrategia pedagógica y didáctica “prácticas saludables de nuestras culturas", en las líneas de alimentación saludable y actividad física, de manera que se promueva en la comunidad educativa el reconocimiento, valoración y memoria al compartir y vivir la diversidad de tradiciones y culturas.</t>
  </si>
  <si>
    <t>Porcentaje de avance en la estructuración de la estrategia pedagógica y didáctica "prácticas saludables de nuestras culturas" en las líneas de alimentación saludable y actividad física.</t>
  </si>
  <si>
    <t>(Sumatoria de avance de la estructura de estrategia pedagógica y didáctica / Total de la estrategia pedagógica y didáctica) *100</t>
  </si>
  <si>
    <t>Se ha avanzado en la estructuración de la primera versión de propuesta pedagógica y didáctica con inclusión de saberes culturares del pueblo Rrom para la implementación de estilos de vida saludables.</t>
  </si>
  <si>
    <t>Construcción del plan de trabajo para socialización con representantes de la comunidad a partir de julio, de la primera versión de la estructuración de la propuesta pedagógica y didáctica.</t>
  </si>
  <si>
    <t xml:space="preserve">Presentación y socialización de la propuesta general de la estructura al equipo de las dos organizaciones, en reunión del 23 de agosto. Aún no se avanza en desarrollos de la propuesta, dado que se priorizó la acción relacionada con días emblemáticos. </t>
  </si>
  <si>
    <t>En el avance en los desarrollos, por lo cual se planean reuniones con los  líderes de la consultiva en articulación con la acción afirmativa del PAE, que permita dar inicio al proceso en el último trimestre.</t>
  </si>
  <si>
    <t>Se presentó la proyección para el desarrollo de la propuesta pedagógica, organizada en tres momentos didácticos. Se aprobó el plan y su ejecución para el 2022.</t>
  </si>
  <si>
    <t>Se aprobó el plan y su ejecución para el 2022.</t>
  </si>
  <si>
    <t>La propuesta de estructuración pedagógica y didáctica "Prácticas saludables de nuestras culturas" contempla un enfoque en el que se valore, respete y promuevan las tradiciones culturales en alimentación y actividad física (juegos tradicionales, deportes, danzas...) propias. Con esta propuesta, se espera recuperar y fomentar en los estudiantes y en las familias las costumbres, los saberes y los hábitos que forman parte de la identidad cultural en torno a las prácticas y comportamientos saludables para que se integren a los ejercicios cotidianos de nuestros niños, niñas y adolescentes.</t>
  </si>
  <si>
    <t>13: Educación para todos y todas: acceso y permanencia con equidad y énfasis en educación rural.</t>
  </si>
  <si>
    <t>87: 100% de colegios públicos acompañados en el fomento de estilos de vida saludable, con énfasis en alimentación y nutrición saludable, movilidad sostenible y prevención de accidentes.</t>
  </si>
  <si>
    <t>7736: Fortalecimiento del bienestar de los estudiantes matriculados en el sistema educativo oficial a través del fomento de estilos de vida saludable, alimentación escolar y movilidad escolar en Bogotá D.C.</t>
  </si>
  <si>
    <t>Dirección de Bienestar Estudiantil</t>
  </si>
  <si>
    <t xml:space="preserve">Daniel Eduardo Mora Castaneda </t>
  </si>
  <si>
    <t>dmorac@educacionbogota.gov.co</t>
  </si>
  <si>
    <t>Desarrollar acciones de interculturalidad en días emblemáticos para la promoción del bienestar estudiantil.</t>
  </si>
  <si>
    <t>Número de días emblemáticos para la promoción del bienestar estudiantil con acciones de interculturalidad desarrolladas.</t>
  </si>
  <si>
    <t xml:space="preserve">Sumatoria de días emblemáticos con acciones de interculturalidad </t>
  </si>
  <si>
    <t>El equipo de la Estrategia de Promoción del Bienestar Estudiantil ha avanzado en la estructuración de la propuesta pedagógica y didáctica preliminar, que promueva elementos culturales del Pueblo Rrom en la práctica de estilos de vida saludable. Una vez estructurada, se realizarán mesas de trabajo con representantes del pueblo Rrom para construir la propuesta definitiva que incluya dichos elementos culturales.</t>
  </si>
  <si>
    <t>Avance en la estructuración de la propuesta de acciones de interculturalidad en días emblemáticos para la promoción del bienestar estudiantil, y construcción del plan de trabajo para socialización con representantes de la comunidad a partir de julio.</t>
  </si>
  <si>
    <t>Al no haber podido desarrollar uno de los eventos en primer semestre, se planea y ejecuta el desarrollo  de un evento que integre la actividad física (contemplada para primer semestre) y la alimentación (para el segundo) en la "Semana de hábitos y estilos de vida saludable intercultural", basados en cuatro acciones:
1) Dos talleres en el colegio Gimnasio Psicopedagógico María Isabel (alimentación propia y juegos tradicionales gitanos, con 38 participantes. 
2) Dos videoclips y dos videos más extensos
3) Una guía compiladora de las memorias culturales, con 402 visualizaciones en el espacio virtual   
4) Un Facebook Live con una representante de la comunidad para hablar sobre la relación de las tradiciones y la vida saludable, con 132 participantes,  con 1 representante invitado de la comunidad rrom.
Adicionalmente, se socializó con las IED y está pendiente la publicación de los videos en espacio que se creará en el aula virtual "Saberes compartidos con nuestras culturas".
Nota: Frente al presupuesto, este se encuentra en proceso de validación y certificación por la Dirección Administrativa de la SED y el valor final ejecutado, será reportado en el próximo seguimiento.</t>
  </si>
  <si>
    <t>Se planearon los dos temas del bienestar: actividad física y alimentación en una semana de estilos de vida saludable, con cuatro tipos de actividades, debido a que no fue posible desarrollar el evento programado en el primer semestre.</t>
  </si>
  <si>
    <t>Se realizó la conmemoración de la alimentación saludable y de la actividad física en una “Semana de hábitos y estilos de vida saludable intercultural” con cuatro productos:
- Dos talleres con estudiantes del colegio Gimnasio psicopedagógico María Isabel (alimentación propia y juegos tradicionales), con 38 participantes. 
- Dos videoclips y dos videos extensos: alimentación propia y sobre juegos tradicionales de la comunidad._x000B_- Una guía compiladora de las memorias culturales: micrositio de Promoción del Bienestar Estudiantil, Red Académica, con 428 visualizaciones.
- Un Facebook Live con representante de la comunidad, para conversar sobre la relación de las tradiciones y la vida saludable, con 132 participantes (23/09/2021).</t>
  </si>
  <si>
    <t>Ninguna.</t>
  </si>
  <si>
    <t>La propuesta y posterior implementación contempló enfoque diferencial étnico, destacando, respetando, valorando y promoviendo la cultura y sus tradiciones y cómo ellas se pueden incorporar a los hábitos y estilos de vida saludable de la comunidad educativa en general (interculturalidad). La escucha, la comprensión y el trabajo conjunto fueron elementos que primaron en la planeación e implementación de las acciones.</t>
  </si>
  <si>
    <t>Incluir en los menús de comida caliente (SIDAE/SIAT) del Programa de Alimentación Escolar, recetas e ingredientes propios de las comunidades étnicas, que cumplan con los requerimientos nutricionales establecidos para la alimentación escolar en el marco del Programa.</t>
  </si>
  <si>
    <t>2. Hambre cero</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</si>
  <si>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</si>
  <si>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</si>
  <si>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En los estudios previos del nuevo proceso de contratación para la modalidad SIDAE, se incorporó que en los ciclos de menú se incluyan recetas e ingredientes de la comunidad Rrom.</t>
  </si>
  <si>
    <t xml:space="preserve">Se elaboró un plan de trabajo para ser presentado cada uno de los grupos étnicos, en el que se especifican las actividades que permitirán concertar recetas o ingredientes en la modalidad SIDAE
</t>
  </si>
  <si>
    <t xml:space="preserve">Como se indicó en el reporte con corte al 30 de marzo de 2021, Se incluyó en los estudios previos del nuevo proceso de contratación para la modalidad SIDAE, se incorporó que en los ciclos de menú se incluyan recetas e ingredientes de las comunidad étnica,  cabe mencionar que el proceso (SED-PC-C092-DBE-042-2021), se está desarrollando y se prevé inició de la ejecución del nuevo Convenio de Asociación para la entrega de alimentación escolar el 1 de septiembre de 2021.  El actual Convenio de Asociación no contempló esta obligación con el asociado.
Frente al presupuesto, este no se ha ejecutado presupuesto, porque depende de la entrega de las raciones de desayunos y almuerzos escolares que se entreguen a los estudiantes de la matrícula oficial del Distrito y certificadas por la interventoría del PAE,  que cuenten con alimentos de los grupos étnicos. Al 30 de junio se viene entregando las modalidades transitorias (bonos y raciones para preparar en casa) de alimentación escolar, reglamentadas por la Unidad de Alimentación Escolar del MEN para garantizar la alimentación escolar en el periodo de contingencia originador e COVID 19.  
</t>
  </si>
  <si>
    <t xml:space="preserve">1. Se realizó reunión con los representantes de la mesa consultiva Rrom el 21 de septiembre de 2021,  donde se: (i) hizo la contextualización de la operación del PAE en la modalidad SIDAE, (ii) se presentó el plan de acción para el cumplimiento de la acción afirmativa y  (iii) presentó el estado de avance de la misma.
2. Se concertó  entre el PAE y el asociado COMPENSAR para que en el marco del Convenio de Asociación No. 2804724, se contrate personal perteneciente a la comunidad rrom, para desarrollar actividades en los comedores escolares del PAE, en el marco de la operación del SIDAE.
</t>
  </si>
  <si>
    <t xml:space="preserve">Demora por parte de los representantes de la mesa consultiva en establecer fechas para el cumplimiento del plan de acción, que permita el desarrollo de la acción afirmativa; se plantea como solución, que se genere un delegado de la mesa consultiva para que la comunicación sea efectiva y eficiente. </t>
  </si>
  <si>
    <t xml:space="preserve">Se socializaron los avances de la  acción afirmativa del PAE a los representantes de la comunidad y la mesa consultiva el día  6 de diciembre.
</t>
  </si>
  <si>
    <t xml:space="preserve">Dificultad en la concertación de espacios con  representantes de la mesa consultiva, para el cumplimiento del plan de acción que permita el desarrollo de la acción afirmativa; se plantea como solución, que se genere un delegado de la mesa consultiva para que la comunicación sea efectiva y eficiente. </t>
  </si>
  <si>
    <t>Se realiza construcción conjunta con referentes, lideres y comunidad respecto a actividades para la implementación de la acción relacionada con el PAE.</t>
  </si>
  <si>
    <t>88: 100% de colegios públicos con bienestar estudiantil de calidad con alimentación escolar y aumentando progresivamente la comida caliente en los colegios con jornada única.</t>
  </si>
  <si>
    <t>Realizar el análisis de los factores que componen el Índice de Asignación de Beneficios de Movilidad Escolar (IABME), con el fin de determinar la viabilidad de modificar el porcentaje asignado a la pertenencia étnica en el Manual Operativo del PME.</t>
  </si>
  <si>
    <t>11. Ciudades y comunidades sostenibles</t>
  </si>
  <si>
    <t>Número de estudios de análisis del Índice de Asignación del Beneficio de Movilidad Escolar</t>
  </si>
  <si>
    <t>Sumatoria de estudios de análisis del Índice de Asignación del Beneficio de Movilidad Escolar</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</si>
  <si>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</si>
  <si>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</si>
  <si>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</si>
  <si>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</si>
  <si>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</si>
  <si>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</si>
  <si>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se concluye, que no hay necesidad de su modificación, dado que la condición étnica se constituye en un factor diferencial positivo para asignación del beneficio</t>
  </si>
  <si>
    <t>Se garantizan los enfoques luego que se da una atención diferencial en la implementación del índice en el proceso de focalización de la población beneficiaria del Programa de Movilidad Escolar - PME</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</si>
  <si>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</si>
  <si>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Beneficiar al 100% de los escolares de la población Gitana, que cumplan con los criterios de elegibilidad para la entrega de dispositivos tecnológicos para acceso a la conectividad</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</si>
  <si>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</si>
  <si>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</si>
  <si>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razón por la cual en el primer trimestre de la vigencia. Teniendo en cuenta que en el primer trimestre se contaba con los equipos recibidos a través de a Donatón por los niños, se entregaron 5 dispositivos tecnológicos con conectividad a estudiantes que cumplen con los criterios de focalización de la población Rrom.
Beneficiarios: 39</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</si>
  <si>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Se buscaron diferentes estrategias para el cumplimiento de la meta, logrando la entrega de dispositivos tecnológicos con conectividad a estudiantes que cumplen con los criterios de focalización de la población Rrom.
Beneficiarios: 39 estudiantes
Formula: 39 estudiantes beneficiados con la estrega de dispositivos tecnológicos / 39 estudiantes que cumplieron los criterios de elegibilidad.
Es preciso indicar que de acuerdo al Simat se focalizaron 39 estudiantes que cumplían con lo establecido en el Decreto 139 del 2021, generando así el cumplimiento del 100% tal como se concertó la acción "Beneficiar al 100% de los escolares de la población Gitana, que cumplan con los criterios de elegibilidad para la entrega de dispositivos tecnológicos para acceso a la conectividad".</t>
  </si>
  <si>
    <t xml:space="preserve">
</t>
  </si>
  <si>
    <t xml:space="preserve">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Adicionalmente la SED y la Alcaldía Mayor de Bogotá implementaron la campaña  #DonatónPorLosNiños, la cual buscó recolectar el mayor número de dispositivos tecnológicos para conectar con la educación a las niñas, niños y jóvenes más vulnerables de colegios públicos de la capital. En tal medida, en desarrollo de esta campaña en la SED se recibieron equipos con el inicio del calendario escolar, comenzando la entrega a estudiantes de educación secundaria y media, prioritariamente rurales y de alto nivel de vulnerabilidad. 
Beneficiarios: 41 estudiantes focalizados de la población Rrom de colegios oficiales del Distrito de grados 6º a 11º, se beneficiaron con la entrega de dispositivos tecnológicos y su conectividad.
Del total, 39 dispositivos se recibieron a través de la Donatón por los niños.
Formula: 41 estudiantes beneficiados con la estrega de dispositivos tecnológicos / 41 estudiantes que cumplieron los criterios de elegibilidad.
</t>
  </si>
  <si>
    <t>No se presentaron dificultades.</t>
  </si>
  <si>
    <t xml:space="preserve">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
</t>
  </si>
  <si>
    <t>13: Educación para todos y todas: acceso y permanencia con equidad y énfasis en educación rural</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</si>
  <si>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</si>
  <si>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</si>
  <si>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</si>
  <si>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Díaz Poveda</t>
  </si>
  <si>
    <t>aldiazp@educacionbogota.gov.co</t>
  </si>
  <si>
    <t>Implementar el Modelo Educativo Flexible con enfoque diferencial para el Pueblo Rrom Gitano, garantizando la vinculación de sabedoras gitanas, previo concertación con la Kumpania.</t>
  </si>
  <si>
    <t>Número de población gitana joven y adulta atendida a través del Modelo Educativo Flexible.</t>
  </si>
  <si>
    <t>Sumatoria de población gitana joven y adulta atendida a través del Modelo Educativo Flexible.</t>
  </si>
  <si>
    <t>19 estudiantes
Año 2020</t>
  </si>
  <si>
    <t xml:space="preserve">En el marco del Convenio de Asociación 1831738 de 2020, se da la implementación del proceso de Estrategias Educativas Flexibles que actualmente está vigente y el cual finaliza atención el 30 de abril de 2021. Este proceso busca fortalecer desde un enfoque diferencial étnico y de derechos, una propuesta que propende por revitalizar y reafirmar la identidad étnica de los estudiantes, así como el desarrollo de habilidades y competencias propias de la educación formal. Durante el primer trimestre del 2021, se garantizó la atención de 32 estudiantes pertenecientes al pueblo Rrom Gitano, de los cuales se proyecta la terminación de estudios y graduación para 2 estudiantes. 
Adicionalmente, se realizó la contratación mediante OPS de 2 sabedoras gitanas (una por cada organización) en concertación con los representantes del Pueblo Rrom. 
</t>
  </si>
  <si>
    <t xml:space="preserve">No se presentan dificultades, sin embargo, se aclara que la apertura de cupos nuevos se garantizará para el siguiente proceso de contratación cuya implementación se proyecta para el segundo trimestre de 2021. Asimismo, se realizará la revisión de la contratación de los sabedoras gitanas, así como la apertura del grupo de atención para cada organización siempre y cuando se cumpla con el mínimo de estudiantes gitanos requeridos para tal fin. </t>
  </si>
  <si>
    <t xml:space="preserve">En el marco del Convenio de Asociación 1831738 de 2020 entre la SED y la FESSJ, se garantizó la atención de las y los estudiantes de pueblo Rrom a través del Modelo Educativo Flexible que culminó el 30 abril de 2021. 
Se atendieron 31 estudiantes del Ciclo 1 al Ciclo 6. De este grupo se promovieron 26 estudiantes al siguiente ciclo escolar, no fueron promovidas 2 estudiantes de Ciclo 4 y 1 de Ciclo 2. Culminaron sus estudios y están a la espera de graduación 2 estudiantes.
Contratación mediante OPS, 2 sabedoras gitanas (una por cada organización) en concertación con los representantes del Pueblo Rrom durante el periodo de implementación del MEF. </t>
  </si>
  <si>
    <t xml:space="preserve">Se adelanta el proceso precontractual para la adjudicación del proceso MEF para garantizar la continuidad de los estudiantes y la apertura de cupos para población nueva. El inicio de clases se proyecta para Agosto 2021.  
Se garantiza la contratación de sabedoras gitanas, una por cada organización siempre y cuando se cumpla con el mínimo de estudiantes para cada una. (mínimo 10 estudiantes por Organización). </t>
  </si>
  <si>
    <t xml:space="preserve">Se adelanta el proceso precontractual para la adjudicación del proceso MEF para garantizar la continuidad de los estudiantes y la apertura de cupos para población nueva. 
Se garantiza la contratación de sabedoras gitanas, una por cada organización siempre y cuando se cumpla con el mínimo de estudiantes para cada una. (mínimo 10 estudiantes por Organización). </t>
  </si>
  <si>
    <t xml:space="preserve">En el marco del Convenio de Asociación 1831738 de 2020 entre la SED y la FESSJ, se garantizó la atención de las y los estudiantes de pueblo Rrom a través del Modelo Educativo Flexible que culminó el 30 abril de 2021.  Se atendieron 31 estudiantes del Ciclo 1 al Ciclo 6. De este grupo se promovieron 26 estudiantes al siguiente ciclo escolar, no fueron promovidas 2 estudiantes de Ciclo 4 y 1 de Ciclo 2. Culminaron sus estudios y están a la espera de graduación 2 estudiantes. Contratación mediante OPS, 2 sabedoras gitanas (una por cada organización) en concertación con los representantes del Pueblo Rrom durante el periodo de implementación del MEF. 
Para el nuevo proceso de atención, se estableció el Convenio 3021206 de 2021 entre la SED y la Corporación Infancia y Desarrollo. Actualmente se adelanta la articulación con el Pueblo Rrom para el inicio de clases a partir de Enero 2022. </t>
  </si>
  <si>
    <t xml:space="preserve">Durante el segundo semestre de 2021, la implementación de esta acción retrasó toda vez que el proceso de contratación mediante invitación pública fue declarado desierto en el mes de agosto de 2021. Sin embargo, esta situación fue superada y actualmente el MEF esta siendo operado por la Corporación Infancia y Desarrollo.
</t>
  </si>
  <si>
    <t xml:space="preserve">El Modelo Educativo Flexible busca garantizar una atención educativa pertinente para la población joven y adulta desde procesos de alfabetización y hasta culminar su trayectoria educativa, a través de procesos pedagógicos y administrativos flexibles dirigidos a la población en condiciones de vulnerabilidad  como los Grupos Étnicos, mujeres victimas de violencias, población victima del conflicto armado, entre otras. 
El Modelo Educativo Flexible  busca fortalecer desde un enfoque diferencial étnico y de derechos, una propuesta que propende por revitalizar y reafirmar la identidad étnica de los estudiantes, así como el desarrollo de habilidades y competencias propias de la educación formal. </t>
  </si>
  <si>
    <t>95: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</si>
  <si>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7624: Servicio educativo de Cobertura con Equidad en Bogotá</t>
  </si>
  <si>
    <t>Dirección de Cobertura</t>
  </si>
  <si>
    <t xml:space="preserve">Erika Johanna Sanchez Casallas </t>
  </si>
  <si>
    <t xml:space="preserve">esanchezc@educacionbogota.gov.co </t>
  </si>
  <si>
    <t xml:space="preserve">Garantizar la focalización de  los y las estudiantes del Pueblo Rrom Gitano en Bogotá que estén matriculados en el Sistema Educativo Oficial e identificados en el Sistema Integrado de Matricula SIMAT, para la entrega de kits escolares y uniformes.  </t>
  </si>
  <si>
    <t xml:space="preserve">Número de estudiantes gitanos focalizados como beneficiarios del kits escolares  y uniformes. </t>
  </si>
  <si>
    <t xml:space="preserve">Sumatoria de estudiantes gitanos focalizados como beneficiarios del kits escolares  y uniformes. </t>
  </si>
  <si>
    <t>44 estudiantes
Año 2020</t>
  </si>
  <si>
    <t xml:space="preserve">Conforme a lo acordado, la Dirección de Cobertura garantiza la inclusión del criterio de pertenencia al pueblo Rrom como criterio de priorización para la entrega de kits y uniformes escolares. De esta manera durante el primer trimestre del 2021 según focalización realizada previamente se entregaron 2 kits escolares para estudiantes registrados en IED y se entregarán 37 kits escolares para  estudiantes gitanos del Gimnasio Psicopedagógico Maria Isabel para de abril de 2021.  </t>
  </si>
  <si>
    <t xml:space="preserve"> En relación a la entrega de Uniformes, teniendo en cuenta que es una estrategia focalizada y progresiva, actualmente se avanza en las gestiones correspondientes para definir la metodología en que esta se implementara. 
Se aclara que el presupuesto programado corresponde a la estrategia de Uniformes Escolares a cargo de la Dirección de Cobertura, dado que no ha iniciado su implementación no se presenta ejecución. 
El numero de beneficiarios corresponde a la focalización de kits escolares cuyo presupuesto es de la Dirección de Dotaciones Escolares. </t>
  </si>
  <si>
    <t>La Dirección de Cobertura garantiza la inclusión del criterio de pertenencia al pueblo Rrom como criterio de priorización para la entrega de kits y uniformes escolares. De esta manera, en mayo 2021 se entregaron 30 kits escolares para  estudiantes gitanos del Gimnasio Psicopedagógico María Isabel y 1 kit escolar para estudiantes en otras Instituciones Educativas Distritales.
Se está definiendo la estrategia de entrega de uniformes escolares.
Se aclara que el presupuesto corresponde al requerido para realizar la priorización y focalización de estudiantes para la entrega de kits y uniformes escolares.</t>
  </si>
  <si>
    <t xml:space="preserve">En relación con la entrega de Uniformes, teniendo en cuenta que es una estrategia focalizada y progresiva, actualmente se avanza en las gestiones correspondientes para la entrega. </t>
  </si>
  <si>
    <t xml:space="preserve">La Dirección de Cobertura garantizó la inclusión del criterio de pertenencia al pueblo raizal como criterio de priorización para la entrega de kits y uniformes escolares, beneficiando al  100%  de estudiantes gitanos matriculados en el Sistema Educativo Oficial (31 estudiantes con kits escolares). 
La entrega de uniformes escolares se proyecta para la vigencia 2022. </t>
  </si>
  <si>
    <t>En relación con la entrega de Uniformes, teniendo en cuenta que es una estrategia focalizada y progresiva, actualmente se avanza en las gestiones correspondientes para a entrega que se proyecta para la vigencia 2022.</t>
  </si>
  <si>
    <t xml:space="preserve">La Dirección de Cobertura garantizó la inclusión del criterio de pertenencia al pueblo Rrom como criterio de priorización para la entrega de kits escolares. Vigencia 2021 se entregaron 31 kits escolares para  estudiantes gitanos.
Actualmente, se está definiendo el soporte jurídico para el beneficio de gratuidad en uniformes escolares con proyección de entrega gradual en 2022.  </t>
  </si>
  <si>
    <t xml:space="preserve">Actualmente, se está definiendo el soporte jurídico para el beneficio de gratuidad en uniformes escolares con proyección de entrega gradual en 2022.  </t>
  </si>
  <si>
    <t xml:space="preserve">La entrega de kits y uniformes escolares está focalizada para la población en condiciones de vulnerabilidad entre quienes se encuentran los estudiantes pertenecientes a Grupos Étnicos, además de otras condiciones como la población rural, población en pobreza y pobreza extrema, victimas del conflicto armado, entre otras. </t>
  </si>
  <si>
    <t>Desarrollar una estrategia educativa intercultural con enfoque diferencial para el Pueblo Rrom en el sistema educativo distrital articulado con el MEN y  con la participación del Pueblo Gitano.</t>
  </si>
  <si>
    <t>Porcentaje de avance de la estrategia educativa intercultural desarrollada con enfoque diferencial para el Pueblo Rrom en el sistema educativo distrital articulado con el MEN y con la participación del Pueblo Gitano.</t>
  </si>
  <si>
    <t>(Sumatoria de avance de la estrategia educativa intercultural con enfoque diferencial para el Pueblo Rrom /total desarrollo de la estrategia)*100</t>
  </si>
  <si>
    <t>Se avanzó en la conformación del equipo de trabajo y su alistamiento en el primer trimestre de 2021, y en el inicio del acompañamiento al Colegio Gimnasio María Isabel, que atiende a los y las estudiantes del pueblo rrom. Este equipo elaboró un plan de trabajo con el fin de articular ejercicios pedagógicos diferenciales que posibiliten el trabajo sobre conocimientos significativos del pueblo Rrom y fortalecer el autorreconocimiento identitario.  Se avanza en la elaboración de una guía educativa que visibilice elementos culturales propios del pueblo Rrom y que sirva para generar un diálogo intercultural al interior de las instituciones educativas que atienden a estudiantes rrom. 
Así, se desarrollaron actividades con 49 estudiantes en el fortalecimiento de la educación intercultural, de los cuales 19 son del pueblo rrom. También, se desarrollaron actividades con 12 docentes en la misma temática.</t>
  </si>
  <si>
    <t>No se han presentado dificultades en el segundo trimestre de 2021.</t>
  </si>
  <si>
    <t>Se elaboró una guía educativa que visibilice elementos culturales propios del pueblo Rrom y que sirva para generar un diálogo intercultural al interior de las instituciones educativas que atienden a estudiantes rrom; y en el mes de septiembre se llevó a cabo el primer encuentro de diálogo con el Ministerio de Educación Nacional acerca de la necesidad de avanzar en este sentido. Además, se adelanta el acompañamiento pedagógico al Colegio Gimnasio María Isabel, institución privada que atiende a los y las estudiantes rrom a través del apoyo de dos referentes rrom y un pedagogo, que contribuye al fortalecimiento de los aspectos culturales propios de la comunidad y el posicionamiento de las prácticas tradicionales en línea con el proyecto pedagógico. Esta experiencia de acompañamiento aporta insumos para la elaboración de la estrategia educativa de educación intercultural con enfoque diferencial para este pueblo.
Se desarrollaron actividades con 63 estudiantes en el fortalecimiento de la educación intercultural, de los cuales 28 son del pueblo rrom, y con la participación de 23 docentes.</t>
  </si>
  <si>
    <t>Se espera avanzar en el diálogo con el MEN, para posteriormente iniciar el diálogos de las dos entidades con la comunidad rrom.</t>
  </si>
  <si>
    <t>Se adelanta el acompañamiento pedagógico al Colegio Gimnasio María Isabel, institución privada que atiende a los y las estudiantes rrom pertenecientes a las dos organizaciones Unión Romaní y Prorrom, radicadas en la ciudad de Bogotá. Se elaboró una guía educativa que visibilice elementos culturales propios del pueblo Rrom y que sirva para generar un diálogo intercultural al interior de las instituciones educativas que atienden a estudiantes rrom.
Se desarrollaron actividades con 63 estudiantes en el fortalecimiento de la educación intercultural, de los cuales 28 son del pueblo rrom, y con la participación de 29 docentes.</t>
  </si>
  <si>
    <t xml:space="preserve">Al momento de desarrollar la estrategia educativa con enfoque diferencial  se vinculan los enfoques étnicos y de género con los directivos docentes,  maestros y maestras  del Colegio Gimnasio Psicopedagógico María Isabel,  además de la participación de los y las estudiantes de todos los ciclos. </t>
  </si>
  <si>
    <t>Desarrollar una Cátedra de Pedagogía que aborde el respeto y la visibilización del Pueblo Gitano.</t>
  </si>
  <si>
    <t>Número de Cátedras de Pedagogía sobre el respeto y la visibilización del Pueblo Gitano una por año (2021, 2022, 2023).</t>
  </si>
  <si>
    <t>Sumatoria de Cátedras de Pedagogía sobre el respeto y la visibilización del Pueblo Gitano.</t>
  </si>
  <si>
    <t>Esta acción se implementará en el segundo semestre 2021.</t>
  </si>
  <si>
    <t xml:space="preserve">La acción no se realiza en el primer semestre porque requiere coordinación con la comunidad. El espacio para la reunión ya ha sido solicitado a través de la Dirección de Inclusión en Integración de Poblaciones. Adicionalmente se espera que en el segundo semestre se pueda contar con la opción de presencial, en caso que así sea acordado con la comunidad.
 </t>
  </si>
  <si>
    <t>Se diseñó una propuesta preliminar de Cátedra de Pedagogía, la cual fue socializada a la comunidad para recibir sus aportes al respecto. 
Se delegó una representante de la comunidad para el diseño conjunto de la propuesta  final de Cátedra con la Dirección de Formación.</t>
  </si>
  <si>
    <t>El cumplimiento de la acción se proyecta para el segundo semestre.</t>
  </si>
  <si>
    <t>Se adelantaron reuniones virtuales con las personas delegadas por el pueblo Rrom para decidir fecha, hora, lugar, modalidad, número de participantes y personas invitadas encargadas de liderar el desarrollo de la Cátedra.
El 24 de agosto, de 5:00 a 7:00 p.m. a través de Facebook y YouTube de la SED, se transmitió la Cátedra en las instalaciones de la Casa de Estudiantes Tierradentro, espacio concertado con las Autoridades Bakata, se realizó la Cátedra "Educación e interculturalidad: Miradas desde el pueblo Rrom", en la cual se conectaron maestras, maestros, directivos docentes SED, representantes de universidades e integrantes del pueblo Rrom.
Número de beneficiarios: 71</t>
  </si>
  <si>
    <t>La Cátedra de Pedagogía fue liderada por tres voces de hombres y mujeres pertenecientes a la comunidad Rrom, quiénes desde sus experiencias y saberes compartieron aportes a preguntas como ¿Quiénes son el pueblo Rrom?, la niñez gitana y la escuela ¿Por qué no les gusta la escuela a las niñas y niños gitanos?, ¿Qué retos tiene la escuela para la inclusión de las niñas y niños gitanos?¿Qué retos tiene el sistema educativo para garantizar el derecho a la educación del pueblo gitano?. A la cátedra se conectaron docentes, comunidad educativa en general e integrantes de este grupo étnico, convirtiéndose este espacio en el medio para poder escuchar estas voces y así aportar al enfoque étnico y familia.</t>
  </si>
  <si>
    <t>16: Transformación pedagógica y mejoramiento de la gestión educativa. Es con los maestros y maestras</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</si>
  <si>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t>
  </si>
  <si>
    <t>7686: Implementación del programa de innovación y transformación pedagógica en los colegios públicos para el cierre de brechas educativas de  Bogotá D.C.</t>
  </si>
  <si>
    <t>Dirección de Formación de Docentes e Innovaciones Pedagógicas</t>
  </si>
  <si>
    <t xml:space="preserve">Nancy 
Martínez Álvarez </t>
  </si>
  <si>
    <t>nmartineza@educacionbogota.gov.co</t>
  </si>
  <si>
    <t>Producción de 1 título de literatura o texto de otro género de la comunidad RROM y dotación de bibliotecas escolares</t>
  </si>
  <si>
    <t>Porcentaje de 1 Título de literatura o texto de otro género de la comunidad Rrom producido.</t>
  </si>
  <si>
    <t>(Sumatoria de avance de 1 título de literatura o texto de otro género de la comunidad Rrom producido / Total de 1 titulo producido)*100</t>
  </si>
  <si>
    <t>Se han adelantado los procesos para concretar los aliados que lleven a cabo los convenios con la Dirección de Ciencias, Tecnologías y Medios Educativos. Una vez se tenga el convenio en el segundo trimestre de 2021, se dará inicio a las actividades para cumplir la acción concertada.</t>
  </si>
  <si>
    <t xml:space="preserve">la Dirección incluyó en el convenio a realizarse este año con el aliado CERLALC una línea destinada al Desarrollo de colecciones con enfoque étnico, que este año avanzara en el diseño de la ruta a implementar para garantizar el cumplimiento de la acción. Como resultado tenemos la propuesta, el cronograma presentado por el aliado, y el convenio que da viabilidad al diseño de la ruta. 
Para esta primera etapa se tiene contemplada la realización de dos talleres (agosto – septiembre) con los participantes que delegue la comunidad, cuyo objetivo es abrir un espacio de escucha que permita recoger las expectativas e insumos necesarios para llevar a cabo la acción. 
Posteriormente en la etapa de conformación del equipo de trabajo para la escritura del título se vinculará a un autor Rrom y se recibirán candidatos para la selección del antropólogo y el lingüista con el fin de comenzar a desarrollar el título que será distribuido. </t>
  </si>
  <si>
    <t xml:space="preserve">Se logró una propuesta metodológica ajustada a las necesidades del grupo y a la acción afirmativa. </t>
  </si>
  <si>
    <t xml:space="preserve">En la biblioteca Pública de El Tintal Manuel Zapata Olivella se llevó a cabo el taller para la construcción de la ruta para la producción de un título original e inédito de la comunidad Rrom el jueves 7 de octubre, desde las 8:00 am hasta las 3:50 pm.​
Este taller contó con la presencia de 10 integrantes del pueblo Rrom que residen en Bogotá y que pertenecen a las organizaciones PRORROM y Unión romaní​.
Durante el mes de noviembre se conformó el comité editorial con 4 representantes del Pueblo Rrom y se han realizado cuatro encuentros del comité.​
Se contrató al equipo conformado por el autor quien trabajó,  junto con el antropólogo y el apoyo a la investigación, durante el mes de noviembre en la propuesta editorial para el título.  </t>
  </si>
  <si>
    <t>La DCTME ha realizado reuniones con representantes de la comunidad Rrom presentando la propuesta para la realización del taller y garantizando la participación en el evento. Con el apoyo del aliado, se realizó el taller en la Biblioteca el Tintal – Manuel Zapata Olivella de la localidad de Kennedy).</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</si>
  <si>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</si>
  <si>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</si>
  <si>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Dirección de Ciencias, Tecnologías y Medios Educativos</t>
  </si>
  <si>
    <t>Ulia Yemail Cortés</t>
  </si>
  <si>
    <t>uyemail@educacionbogota.gov.co</t>
  </si>
  <si>
    <t>Porcentaje de bibliotecas escolares dotadas con 1 texto o publicación con temáticas Rrom</t>
  </si>
  <si>
    <t>(Sumatoria de bibliotecas escolares dotadas con textos y publicaciones con temáticas de la comunidad Rrom /Total de bibliotecas escolares focalizadas)*100</t>
  </si>
  <si>
    <t>Inicia implementación en 2022</t>
  </si>
  <si>
    <t>Inicia implementación en 2022 garantizando los enfoques.</t>
  </si>
  <si>
    <t>Asignar un 15% de calificación diferencial en el documento de los términos de las convocatorias de Acceso a Educación Superior y Educación Postmedia para la comunidad gitana (Rrom)  sobre el total de la asignación incluyendo enfoque de género para mujeres. (Este  15% equivalente en puntajes diferencial esta arriba de los 13 puntos, esto dependiendo del puntaje máximo al igual que de los criterios de calificación que se establezcan siempre y cuando acrediten la pertenencia a la población, Ahora bien, se debe considerar que el acceso a la educación superior depende de forma directa de las Universidades quienes cuentan con autonomía para permitir el ingreso de sus postulantes, por tanto, la SED solo sirve de medio de articulación entre los postulantes y mecanismos de financiación para solventar las necesidades económicas para cursar la formación.).</t>
  </si>
  <si>
    <t>Número de cupos asignados (hasta 8 cupos por año) para el acceso a la educación superior y educación postmedia para el pueblo gitano previo cumplimiento de requisitos establecidos en las convocatorias desarrolladas y previa verificación de la base censal de la Dirección de asuntos étnicos del Ministerio del Interior.</t>
  </si>
  <si>
    <t xml:space="preserve">Sumatoria de Cupos asignados para el acceso a la educación superior y educación postmedia para el pueblo gitano. </t>
  </si>
  <si>
    <t xml:space="preserve">LB= La línea base de la presente acción afirmativa se basa en el aumento de los puntajes diferenciales los cuales permitirán que mas personas del pueblo gitano pueda ingresar a la educación superior. 
Año= Convocatoria de Acceso a Educación Superior 2020-1. </t>
  </si>
  <si>
    <t>Si bien es claro que se aumentaron los puntajes diferenciales para la comunidad gitana  en cada una de la estrategias que efectuaron apertura de convocatoria para el 2021-1 de la siguiente manera:  Fondo Educación Superior para Todos: 30 Puntos;  Fondo de Víctimas del Conflicto Armado en Colombia: 7 Puntos; Fondo de Ciudad Bolívar: 8 Puntos; Programa Reto a la U: 6 Puntos. Cada una de las personas inscritas se validaron cuales fueron los motivos de la no aprobación  y se evidencio que no se cumplieron con las condiciones establecidas en los reglamentos y términos de la convocatoria esto por diferente motivos como lo son: no anexaron la documentación requerida en el formulario, no diligenciaron el totalidad de la información en el momento de la postulación o en su defecto fueron egresados de colegios diferentes al Distrito Capital</t>
  </si>
  <si>
    <t xml:space="preserve">Se evidencia desde la Dirección que las personas inscritas no validaron las condiciones  establecidas para la postulación a las estrategias de Acceso. Por otro lado se identifico que las personas aprobadas por la estrategia no completo el proceso de legalización del crédito condonables o no efectuó el diligenciamiento del formulario de inscripción lo que no permite que el proceso de efectué de manera y precisa, o en su defecto fueron egresados de colegios diferentes a Distrito de Bogotá. </t>
  </si>
  <si>
    <t xml:space="preserve">Se aumentaron los puntajes diferenciales para la comunidad en cada una de las estrategias que efectuaron apertura de convocatoria para el 2021-1 de la siguiente manera: Fondo Educación Superior para Todos: 30 Puntos;  Fondo de Víctimas del Conflicto Armado en Colombia: 7 Puntos; Fondo de Ciudad Bolívar: 14 Puntos; Programa Reto a la U: 6 Puntos, Jóvenes a la U: 15 Puntos.  De las personas inscritas se validaron cuales fueron los motivos de la no aprobación evidenciando que no se cumplieron las condiciones establecidas en los reglamentos y términos de la convocatoria por diferentes motivos: no anexaron la documentación requerida en el formulario, no diligenciaron el totalidad de la información en el momento de la postulación o en su defecto fueron egresados de colegios diferentes al Distrito Capital. En el caso de la comunidad gitana se postularon 3 personas de las cuales solo dos pertenecen a la comunidad. Una aspirante ingreso al Fondo (estado aprobado), pero no legalizo dentro de los tiempo establecidos, por lo tanto perdió el beneficio de hacer parte del Fondo FEST. </t>
  </si>
  <si>
    <t xml:space="preserve">Se evidencia desde la Dirección que las personas inscritas no validaron las condiciones  establecidas para la postulación a las estrategias de Acceso. Por otro lado se identifico que las personas aprobadas por la estrategia no completaron el proceso de legalización del crédito condonables o no efectuaron el diligenciamiento del formulario de inscripción lo que no permite que el proceso de efectué de manera y precisa, o en su defecto fueron egresados de colegios diferentes a Distrito de Bogotá. </t>
  </si>
  <si>
    <t xml:space="preserve">Se aumento el puntaje diferencial para la convocatoria 2021-1 y 2021-2,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Es preciso aclarar que para el tercer trimestre del año no se benefició a ninguna persona de la comunidad toda vez que al portafolio de estrategias solo se postuló 1 persona, quien al momento de revisar la documentación anexada en la postulación, los soporte adjuntados no eran legibles, lo que impidió la validación de la información, siendo el cargue de la información responsabilidad del aspirante. </t>
  </si>
  <si>
    <t xml:space="preserve">Desde la Dirección de Relaciones con los Sectores de Educación Superior y Educación para el Trabajo se evidencio que no presento aumento en el nivel de participación de la comunidad en los espacios de socialización, aun cuando se destinaron espacios puntuales de socialización para la comunidad, y se elaboración de piezas publicitarias. 
Sin embargo, se debe seguir fortaleciendo la participación de la población para que aumente su ingreso en las estrategias que construye y ajusta el Distrito para la comunidad.  Siendo esta población en donde se presenta un cantidad mínima de asistentes. 
</t>
  </si>
  <si>
    <t xml:space="preserve">Se aumento el puntaje diferencial para la convocatoria 2021-1 y 2021-2,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Es preciso aclarar que no se benefició a ninguna persona de la comunidad toda vez que al portafolio de estrategias solo se postuló 1 persona, quien al momento de revisar la documentación anexada en la postulación, los soporte adjuntados no eran legibles, lo que impidió la validación de la información, siendo el cargue de la información responsabilidad del aspirante. </t>
  </si>
  <si>
    <t xml:space="preserve">Se han asignado puntaje diferenciales para los aspirantes que manifiestan pertenecer a una étnica en especifico,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</si>
  <si>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17: Jóvenes con capacidades: Proyecto de vida para la ciudadanía, la innovación y el trabajo del siglo XXI</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</si>
  <si>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</si>
  <si>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</si>
  <si>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</si>
  <si>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Iván Osejo Villamil</t>
  </si>
  <si>
    <t>iosejov@educacionbogota.gov.co</t>
  </si>
  <si>
    <t>Elaborar e implementar un estudio de identificación de perfiles de formación y cualificación profesional para la población gitana orientado al acceso pertinente en educación superior y educación postmedia.</t>
  </si>
  <si>
    <t xml:space="preserve">Número de estudios elaborados e implementados de identificación de perfiles de formación y cualificación profesional para la población gitana  orientado al acceso pertinente en educación superior y educación postmedia. </t>
  </si>
  <si>
    <t>Sumatoria de estudios de identificación de perfiles de formación y cualificación profesional para la población gitana</t>
  </si>
  <si>
    <t xml:space="preserve">A la fecha del primer reporte  de la presente acción afirmativa nos encontramos en la etapa de implementación del estudio de identificación de perfiles. Esta en proceso de consolidación e implementación de la Agencia Distrital para la Educación Superior, la Ciencia y la Tecnología. Nos encontramos en etapa de implementación y ajustes. </t>
  </si>
  <si>
    <t xml:space="preserve">Nos encontramos en la etapa de elaboración del estudio de identificación de perfiles, en el cual se están definiendo las características a tener en cuenta dentro del proceso de estructuración de la Agencia Distrital para la Educación Superior, la Ciencia y la Tecnología. </t>
  </si>
  <si>
    <t>Referente a la presente acción afirmativa, su avance cuantitativo a la fecha es de 0,  debido al tiempo que se requiere para completar la elaboración del estudio (2021 y 2023).
La acción de elaboración e implementar del estudio de identificación de perfiles de formación y cualificación profesional, será desarrolladas en el marco de la Agencia Distrital para la Educación Superior, la cual está en montaje y fase de alistamiento.</t>
  </si>
  <si>
    <t>Por parte de la Dirección de Relaciones de Educación Superior, se llevó acabo la estructuración del contenido del estudio, el cual contará con un marco normativo de la atención educativa del grupo étnico afrodescendiente y la educación Inclusiva. 
Un capítulo del estudio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en el cuarto trimestre, con el fin de trabajar de manera articulada. 
Esto acompañado del proceso de caracterización y estructuración de la Agencia Distrital para la Educación Superior, la Ciencia y la Tecnología.</t>
  </si>
  <si>
    <t xml:space="preserve">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Para la caracterización de los parámetros diferenciales participó la Agencia Distrital para la Educación Superior, la Ciencia y la Tecnología, ATENEA.
En la vigencia 2021 se logró la elaboración del primer capítulo y se está elaborando el segundo capítulo. 
El tercer capítulo finalizará en la vigencia 2022.
</t>
  </si>
  <si>
    <t>No se logró finalizar el estudio en la vigencia 2021, debido a:
- Demoras en la focalización y enfoque del estudio
- El tiempo utilizado en la caracterización y estructuración de la Agencia ATENEA.</t>
  </si>
  <si>
    <t xml:space="preserve">Dentro de la identificación de perfiles se tienen en cuenta la carreras en las cuales se están generando más demanda por parte de los beneficiarios de las comunidades, con el fin de generar una orientación en carreras diferentes a las escogidas comúnmente (Admón de empresas, derecho, trabajo social, entre otras), con el fin de lograr un enfoque en carreras que a futuro generen mas oportunidades de ingreso  de crecimiento personal y profesional.  </t>
  </si>
  <si>
    <t xml:space="preserve">Realizar procesos de socialización y divulgación anuales de las estrategias de acceso a educación superior y educación postmedia para la comunidad gitana previa concertación con los representantes de la comunidad.   </t>
  </si>
  <si>
    <t xml:space="preserve">Número de socializaciones realizadas de las estrategias de acceso a la educación superior y educación postmedia orientadas a población gitana en desarrollo de las convocatorias adelantadas. </t>
  </si>
  <si>
    <t xml:space="preserve">Sumatoria de Socializaciones de las estrategias de Acceso a la Educación Superior para el pueblo gitano. </t>
  </si>
  <si>
    <t>LB= 2 Socializaciones efectuadas a la población objetivo, por medio de Facebook live, de manera presencial y de mas herramientas existentes.  
Año= 2020</t>
  </si>
  <si>
    <t>Se realizaron dos (2) socializaciones para la convocatoria 2021-1, con la asistencia de 10 personas. Una primera socialización el 18 de diciembre de 2020 y otra el 12 de enero de 2021.</t>
  </si>
  <si>
    <t xml:space="preserve">Se presentaron algunas dificultades con los asistentes a las socializaciones debido a que se esperaba que el aforo de estudiantes, docentes y familiares fuera mas alto. Es este sentido se trabajará de la mano con los representantes de la comunidad gitana con el fin de tener el tiempo y el espacio suficiente para lograr una mayor participación. </t>
  </si>
  <si>
    <t>A corte junio de 2021 se han llevado a cabo 4 socializaciones de las estrategias de acceso a la Educación Superior las cuales fueron concertadas con la comunidad. 
Las fechas de las socializaciones fueron: 18 de diciembre de 2020 (socialización para la convocatoria 2021-1), 12 enero, 8 y 28 de Junio de 2021 .</t>
  </si>
  <si>
    <t xml:space="preserve">Desde la Dirección de Relaciones con los Sectores de Educación Superior y Educación para el Trabajo se evidencio que hubo un aumento mínimo en el nivel de participación de la comunidad en los espacios de socialización. Sin embargo, se debe seguir fortaleciendo la participación de la población, para que aumente su ingreso en las estrategias que construye y ajusta el Distrito para la comunidad, es preciso tener en cuenta que para el segundo trimestre del año no se presento ningún gitano a las socializaciones realizadas, aun cuando desde la Dirección se diseñaron piezas comunicativas para que la población asistiera a la convocatoria. </t>
  </si>
  <si>
    <t xml:space="preserve">Se han llevado a cabo 5 socializaciones de las estrategias de acceso a la Educación Superior las cuales fueron concertadas con la comunidad. 
Las fechas de las socializaciones fueron: 18 de diciembre de 2020 (socialización para la convocatoria 2021-1), 12 enero, 8, 28 de Junio, y 03 de Agosto de 2021. </t>
  </si>
  <si>
    <t xml:space="preserve">Desde la Dirección de Relaciones con los Sectores de Educación Superior y Educación para el Trabajo se evidencio que no presento aumento en el nivel de participación de la comunidad en los espacios de socialización, aun cuando se destinaron espacios puntuales para la comunidad, y se elaboración de piezas publicitarias. 
Se debe seguir fortaleciendo la participación de la población, para que aumente su ingreso en las estrategias que construye y ajusta el Distrito para la comunidad. 
</t>
  </si>
  <si>
    <t xml:space="preserve">Se han llevado a cabo 5 socializaciones de las estrategias de acceso a la Educación Superior las cuales fueron concertadas con la comunidad. 
Las fechas de las socializaciones fueron: 18 de diciembre de 2020 (socialización para la convocatoria 2021-1), 12 enero, 8, 28 de Junio, y 03 de Agosto de 2021. 
A la fecha se han realizado socialización a 15 personas de la comunidad. </t>
  </si>
  <si>
    <t xml:space="preserve">Para la implementación de esta acción afirmativa se han realizado socializaciones de manera personalizada a la comunidad en donde se crean presentaciones por cada comunidad invitándolos a las socializaciones del portafolio de Acceso a la Educación Superior que ofrece la Secretaria de Educación del Distrito por medio de la Dirección. Es preciso indicar que se hace socialización de manera práctica y teórica. </t>
  </si>
  <si>
    <t>Adelantar acciones de prevención del racismo y la discriminación racial en las instituciones educativas que cuenten con estudiantes del pueblo Rrom, en el marco de la ruta de atención integral a casos de racismo y discriminación étnico racial.</t>
  </si>
  <si>
    <t xml:space="preserve">Número de acciones adelantadas de prevención del racismo y socialización de la ruta de atención integral a casos de racismo y discriminación étnico racial en IED con presencia de población Rrom. </t>
  </si>
  <si>
    <t>Sumatoria de  acciones de prevención del racismo y socialización de la ruta de atención integral a casos de racismo y discriminación étnico racial en IED con presencia de población Rrom</t>
  </si>
  <si>
    <t>Se conformó un equipo técnico dedicado al proceso de concertación y articulación de cada una de las acciones afirmativas, incluyendo la prevención, atención y seguimiento de casos de racismo y discriminación étnico-racial, visibilizando las prácticas, conocimientos y saberes de la comunidad rrom. De este equipo hace parte el referente de la comunidad rrom, contratado en concertación con las autoridades de la comunidad.</t>
  </si>
  <si>
    <t>Se avanzó en la elaboración de un Plan de Trabajo para desarrollar acciones de prevención de este tipo de situaciones en la escuela.</t>
  </si>
  <si>
    <t>Se elaboró un Plan de Trabajo para desarrollar acciones de prevención de este tipo de situaciones en la escuela. Se avanzó en la articulación con las instituciones educativas que cuentan con estudiantes pertenecientes a la población Rrom, con el objetivo de establecer espacios de socialización de la Ruta de prevención, atención y seguimiento a los presuntos casos de racismo y discriminación étnico-racial. Así, a la fecha se logró desarrollar un taller sobre la Ruta para el equipo de orientación de la IED Jhon F. Kennedy. Se espera adelantar talleres en las demás instituciones educativas que atienden a estudiantes de esta comunidad.</t>
  </si>
  <si>
    <t>Se elaboró un Plan de Trabajo para desarrollar acciones de prevención de este tipo de situaciones en la escuela. Se avanzó en la articulación con las instituciones educativas que cuentan con estudiantes pertenecientes a la población Rrom, con el objetivo de establecer espacios de socialización de la Ruta de prevención, atención y seguimiento a los presuntos casos de racismo y discriminación étnico racial. Así, se llevaron a cabo nueve talleres sobre la Ruta en Instituciones educativas.</t>
  </si>
  <si>
    <t>Durante la implementación de la Acción Afirmativa se adelanta un proceso pedagógico  con la  comunidad educativa de la IED acompañada en la que se atiende a los y las estudiantes rrom, a través de la socialización de la ruta de atención integral a casos de racismo y discriminación étnico racial que contribuyen a visibilizar y generar procesos formativos y de orientación al interior de las instituciones educativas para la atención integral de los niños, niñas y adolescentes del sistema escolar, garantizando la participación de toda la comunidad educativa. Así, se contribuye a la comprensión del fenómeno del racismo y sus múltiples manifestaciones en los escenarios escolares, y cómo afectan de manera diferencial a las personas de los grupos étnicos, según su edad, género, origen y situación o condición.</t>
  </si>
  <si>
    <t xml:space="preserve">Desarrollar acciones para promover la permanencia y reducir los niveles de abandono a las estrategias de Acceso a la Educación Superior en las  IES aliadas. </t>
  </si>
  <si>
    <t>Porcentaje de acciones desarrolladas de la estrategia para promover la permanencia y reducir los niveles de abandono a las estrategias de Acceso a la Educación Superior en las  IES aliadas.</t>
  </si>
  <si>
    <t>(Sumatoria de acciones desarrolladas / sumatoria de acciones programas )*100</t>
  </si>
  <si>
    <t xml:space="preserve">A la fecha del primer reporte de la presente acción afirmativa nos encontramos en la etapa de implementación del estudio en donde se abordará un seguimiento detallado a los estudiantes que ingresen a la educación superior con el fin de evitar el abandono, garantizando una permanencia en la institución y en el programa seleccionado. Esto en el proceso de consolidación e implementación de la Agencia Distrital para la Educación Superior, la Ciencia y la Tecnología. Nos encontramos en etapa de implementación y ajustes.  </t>
  </si>
  <si>
    <t>Se están definiendo y estructurando las acciones que se desarrollarán en el marco de la Agencia Distrital para la Educación Superior, la Ciencia y la Tecnología, con el fin de mitigar los niveles de abandono a las estrategias de educación superior.</t>
  </si>
  <si>
    <t>Las acciones para promover la permanencia y reducir los niveles de abandono, serán implementadas en el marco de la Agencia Distrital para la Educación Superior, la cual está en montaje y fase de alistamiento.</t>
  </si>
  <si>
    <t xml:space="preserve">Para esta acción afirmativa se esta haciendo un trabajo de dialogo con las IES, en el marco del Programa de Jóvenes a la U, para que el nivel de abandono no aumente. </t>
  </si>
  <si>
    <t xml:space="preserve">Para esta acción afirmativa se desarrollaron las siguientes acciones:
- Se establecieron convenios con las Instituciones de Educación Superior, en el marco del Programa de Jóvenes a la U, para que el nivel de abandono no aumente. 
- El acompañamiento permanente por parte del área de Bienestar de las Universidades para evitar abandono
- Posibilidad para los jóvenes de una exploración vocacional por medio de estrategias como la "U en tu localidad", educación superior flexible, 
- Desarrollo de actividades en el componente de pasantía social
- Oportunidades de estudio a través del SENA en el programa de inmersión de "Reto a la U" y de matrícula cero en la Universidad Distrital
</t>
  </si>
  <si>
    <t>No se presentan dificultades.</t>
  </si>
  <si>
    <t xml:space="preserve">En el desarrollo de las acciones que garantiza la permanencia y reducen los niveles de abandono, se han logrado establecer convenios con las IES al igual que se han venido diseñando características y programas diferentes en el marco del programa de Jóvenes a  la U. </t>
  </si>
  <si>
    <t>Mantener un referente y contratar un referente adicional de la comunidad rrom para fortalecer los procesos de atención diferencial a estudiantes rrom del sistema educativo distrital</t>
  </si>
  <si>
    <t>Número de referentes contratados de la comunidad Rrom para fortalecer los procesos de atención diferencial a estudiantes Rrom del sistema educativo distrital.</t>
  </si>
  <si>
    <t>Sumatoria de  referentes de la comunidad Rrom para fortalecer los procesos de atención diferencial a estudiantes Rrom del sistema educativo distrital</t>
  </si>
  <si>
    <t>LB: 1
Año: 2019</t>
  </si>
  <si>
    <t>Se avanzó en la selección y contratación de un referente como parte del equipo pedagógico de la Dirección de Inclusión e Integración de Poblaciones en el mes de marzo, y se avanza en la preparación de la contratación del otro referente nuevo.</t>
  </si>
  <si>
    <t>En marzo y abril se dio cumplimiento con la contratación de dos referentes como parte del equipo pedagógico.</t>
  </si>
  <si>
    <t xml:space="preserve">En marzo y abril se dio cumplimiento con la contratación de dos referentes como parte del equipo pedagógico. </t>
  </si>
  <si>
    <t>En marzo y abril se dio cumplimiento con la contratación de dos referentes como parte del equipo pedagógico, hasta el final del calendario escolar.</t>
  </si>
  <si>
    <t xml:space="preserve">Se cumplió con la  contratación de dos mujeres  referentes con pertenencia étnica del pueblo Rrom,   dando cumplimiento a la acción afirmativa y garantizando el enfoque étnico diferencial y de género. </t>
  </si>
  <si>
    <t>Realizar un evento de conmemoración del Día Gitano, cada año, en el cual puede desarrollarse la cátedra propuesta.</t>
  </si>
  <si>
    <t>Número de eventos de conmemoración del día gitano</t>
  </si>
  <si>
    <t>Sumatoria de eventos  de conmemoración del día gitano</t>
  </si>
  <si>
    <t>Se recibieron las propuestas de conmemoración de las dos organizaciones del pueblo gitano, PRORROM y Unión Romaní, y se avanzó en la preparación de las actividades a realizarse en el mes de abril, en concertación con la comunidad.</t>
  </si>
  <si>
    <t>Se recibieron las propuestas de conmemoración de las dos organizaciones del pueblo gitano, PRORROM y Unión Romaní, y se avanzó en la preparación de las actividades en concertación con la comunidad. Así, se cumplió la acción afirmativa a través de la realización de la conmemoración del día Gitano en articulación con el Consejo Consultivo Distrital Gitano, en dos espacios, por un lado, el 25 de mayo liderado por la organización Prorrom, y el 28 de mayo del 2021 liderado por la organización Unión Romaní. 
Durante el desarrollo de las actividades de la conmemoración del día Gitano, se contó con la participación de 42 personas pertenecientes a esta comunidad.</t>
  </si>
  <si>
    <t>Se dio cumplimiento con la realización del evento en el mes de  mayo de manera conjunta con el Consejo Consultivo del pueblo Rrom, garantizando la participación de comunidad  Gitana, evidenciando el enfoque étnico, diferencial y de género, de acuerdo con la propuesta presentada por este pueblo.</t>
  </si>
  <si>
    <t>Apoyar la formulación de HASTA 5 iniciativas lideradas y documentadas por niñas y niños Gitanos del Gimnasio Psicopedagógico Santa Isabel. Teniendo en cuenta que, los insumos se entregarán según la ruta pedagógica, operativa y administrativa propuesta por el Programa.  El valor del presupuesto incluye los insumos materiales (no incluye alimentación y transporte)</t>
  </si>
  <si>
    <t>Número de iniciativas lideradas y documentadas por niñas y niños Gitanos del Gimnasio Psicopedagógico María Isabel y otros colegios que estén en la matricula oficial. Teniendo en cuenta que, los insumos se entregarán según la ruta pedagógica, operativa y administrativa propuesta por el Programa. (Sujeto a la postulación de las iniciativas de NNJ de la Pueblo Rrom).</t>
  </si>
  <si>
    <t>Sumatoria de iniciativas lideradas y documentadas por niñas y niños Gitanos del Gimnasio Psicopedagógico María Isabel y otros colegios que estén en la matricula oficial</t>
  </si>
  <si>
    <t xml:space="preserve">En el marco del proceso de alistamiento se ha priorizado el Gimnasio Psicopedagógico María Isabel como uno de los 80 colegios que serán meta 2021 y con los cuales se realizará una jornada de información y sensibilización proyectada para el mes de abril. Este proceso será parte de la concertación prevista en la reunión que se tendrá con el pueblo Rrom el próximo martes 6 de abril de 2021.   
Así mismo, se hizo un acercamiento con el equipo de 21 dinamizadores culturales de la Dirección de Inclusión e Integración de Poblaciones de la SED con el fin de dar a conocer las estrategias previstas en el Programa niñas y niños educan a los adultos y, establecer de esta manera un canal de comunicación entre la Dirección de Participación y Relaciones Interinstitucionales y los pueblos étnicos.  </t>
  </si>
  <si>
    <t xml:space="preserve">Llegar a fechas y horarios consensuados debido a las múltiples agendas y compromisos adquiridos teniendo en cuenta que los dinamizadores culturales fueron contratados recientemente.  </t>
  </si>
  <si>
    <t xml:space="preserve">Después de la reunión con los Consejeros del Pueblo Rrom, la Secretaría de Gobierno y la Dirección de Inclusión del 12 de abril y tal como quedó acordado, se realizó la reunión con los referentes culturales contratados por la Dirección de Inclusión el día 9 de junio. En esta jornada se presentaron los objetivos del Programa niñas y niños educan a los adultos, así como la ruta prevista para la formulación y acompañamiento de las iniciativas en el Gimnasio Psicopedagógico María Isabel. De este espacio se construye una ruta de trabajo concertada para garantizar que el proceso cuente con un enfoque étnico y se acompañe de manera articulada a las niñas y niños de ese colegio. Se realizó un nuevo encuentro el 23 de junio en donde se acordó el plan de acción para entrar en contacto con la institución e iniciar el proceso de formulación de las iniciativas que contará con la participación de 19 niñas y niños del colegio. 
</t>
  </si>
  <si>
    <t>Durante este trimestre se avanzó en la construcción de las dos iniciativas previstas para este año con niñas y niños Gitanos: 
-Una de las iniciativas busca el rescate de la lengua romaní como parte de su cultura
-La otra iniciativa sobre la Kriss Romaní o justicia gitana. 
Estas iniciativas se narraron a través de cuentos construidos con las niñas y niños y se presentaron en la convocatoria abierta de las súper ideas. 
Beneficiarios: 9 niñas y niños de la comunidad Rrom</t>
  </si>
  <si>
    <t xml:space="preserve">A la fecha se acompañaron las 2 iniciativas del Pueblo Rrom para que surtieran los momentos pedagógicos de la ruta "Incitando ideas" y "Pensarse y Pensarnos". Este último ejercicio se llevó a cabo directamente con las niñas y niños en el colegio y permitió el avance de la consolidación de sus iniciativas en articulación con los referentes culturales. 
Beneficiando: 9 Niñas y niños de las 2 iniciativas. </t>
  </si>
  <si>
    <t xml:space="preserve">No se presentaron dificultades. </t>
  </si>
  <si>
    <t>En la convocatoria y preparación de los momentos del encuentro "Pensarse y Pensarnos" para el área temática Respeto y reconocimiento de la Diversidad se tuvo en cuenta el objetivo de cada una de las súper ideas del pueblo Rrom, incluyendo un objeto que representa su cultura en la "Chuspa de saberes".</t>
  </si>
  <si>
    <t>51: Gobierno Abierto</t>
  </si>
  <si>
    <t>430: Las niñas y los niños educan a los adultos: 1000 iniciativas documentadas y lideradas por niñas y niños que inciden en el modelo y gobierno de ciudad, comparten sus experiencias para el aprendizaje de los adultos y habitan los espacios de la ciudad de forma segura y protegida.</t>
  </si>
  <si>
    <t>7737: Implementación del programa niñas y niños educan a los adultos en Bogotá D.C.</t>
  </si>
  <si>
    <t>Dirección de Participación y Relaciones Interinstitucionales</t>
  </si>
  <si>
    <t>Edwin Alberto Ussa Cristiano</t>
  </si>
  <si>
    <t>eussa@educacionbogota.gov.co</t>
  </si>
  <si>
    <t>Diseñar e implementar una estrategia de fortalecimiento a la justicia étnica del pueblo Rrom como mecanismo de mediación comunitaria</t>
  </si>
  <si>
    <t>poblacional -diferencial</t>
  </si>
  <si>
    <t xml:space="preserve">100% de una estrategia de fortalecimiento a la justicia étnica del pueblo Rrom como mecanismo de justicia comunitaria. </t>
  </si>
  <si>
    <t xml:space="preserve">Porcentaje de implementación de una estrategia de fortalecimiento a la justicia étnica del pueblo Rrom como mecanismo de justicia comunitaria. </t>
  </si>
  <si>
    <t>0 cero</t>
  </si>
  <si>
    <t>NO APLICA</t>
  </si>
  <si>
    <t>Durante el mes de marzo se solicitó apoyo técnico a la SAE para atender el compromiso  concertado con el Pueblo Rrom y definir estrategias de comunicación con los Consejeros, dicha reunión se llevó a cabo el 17 de marzo de 2021.  A su vez, durante el mes y siguiendo las recomendaciones de la SAE, se trabajó en el borrador del plan de trabajo del compromiso, el cual será socializado con los Consejeros en el segundo semestre del año. De igual forma, la Dirección de Acceso a la Justicia elaboró documento borrador en materia de justicia y conflictos del pueblo, el cual será socializado el segundo semestre del año como insumo fundamental para el fortalecimiento de la justicia étnica del Pueblo Rrom.</t>
  </si>
  <si>
    <t>A la fecha se ha establecido un plan de trabajo orientado al cumplimiento de la acción concertada. Dicho plan de trabajo estipula un documento borrador que la Dirección de Acceso a la Justicia ha construido respecto al funcionamiento de las prácticas de justicia al interior del pueblo RROM.
A su vez, en conjunto con la SAE se realizó un encuentro con los consejeros RROM para vehiculizar y coordinar acciones respecto al plan de trabajo mencionado.</t>
  </si>
  <si>
    <t>Durante el primer semestre del año hubo retrasos en la contratación del equipo profesional a cargo de adelantar  las actividades que le apuntan al cumplimiento de la acción afirmativa. 
Dicha gestión se aceleró durante el mes de junio y se espera que para el segundo semestre se tenga mayor eficiencia en la gestión realizada.</t>
  </si>
  <si>
    <t>se remite comunicación a los delegados del pueblo Rrom con el fin de poder avanzar en la revisión y aprobación del diagnóstico en materia de Justicia, así como en la revisión del tema de la adecuación de espacios en casas de justicia</t>
  </si>
  <si>
    <t>si bien se remitió el documento y la invitación para adelantar un espacio presencial de trabajo, no se tuvo respuesta por parte de los Consejeros RROM. Se está esperando que se culmine el proceso de contratación de los enlaces del pueblo Rrom en la Subsecretaría de Seguridad, aspecto que retraza significativamente la gestión</t>
  </si>
  <si>
    <t>$ 21.600.000</t>
  </si>
  <si>
    <t>Se remitió el documento borrador a los Consejeros del Pueblo Rrom, así como a la Secretaría de Gobierno, explicando los alcances del mismo, esperando comentarios y retroalimentación. así mismo se solicitó un espacio para presentar el mismo, así como la propuesta de espacio de fortalecimiento
Se adelantó la convocatoria a las autoridades étnicas de Bogotá con el fin de que participaran Seminario permanente Justicia de Paz: oportunidades y retos para construir convivencia en Bogotá. Se coordinó al interior de la DAJ con el fin de establecer el avance y características de los espacios que podrían ser destinados para grupos étnicos
Durante el mes de diciembre se participó del espacio consultivo del pueblo Rrom, en sus dos sesiones, donde se presentaron los avances que se han tenido en el marco del compromiso adquirido. los Consultivos reconocen el avance y proponen continuar con el trabajo para el 2022</t>
  </si>
  <si>
    <t>Los procesos de construcción de política étnica en la ciudad son atravesados por agendas de los pueblos y múltiples compromisos, lo cual no genera un control de los procesos
se informó a los delegados que se remitió documento borrador desde hace más de 3 meses, sin que se tenga respuesta del mismo</t>
  </si>
  <si>
    <t>El desarrollo en la implementación de  una estrategia de fortalecimiento a la justicia étnica del pueblo Rrom como mecanismo de mediación comunitaria, impacta directamente os enfoques de Derechos Humanos, Género, Diferencial étnico</t>
  </si>
  <si>
    <t>Conciencia y cultura ciudadana para la seguridad, la convivencia y la construcción de confianza</t>
  </si>
  <si>
    <t>SEGURIDAD Y CONVIVENCIA</t>
  </si>
  <si>
    <t>SDSCJ</t>
  </si>
  <si>
    <t>DIRECCIÓN DE ACCESO A LA JUSTICIA</t>
  </si>
  <si>
    <t>Mauricio Díaz
Diego Acosta</t>
  </si>
  <si>
    <t>3779595 ext. 1023</t>
  </si>
  <si>
    <t>mauricio.diaz@scj.gov.co
diego.acosta@scj.gov.co</t>
  </si>
  <si>
    <t>Referentes para la comunicación y articulación diferenciados con el pueblo Rrom para la sensibilización en seguridad y convivencia y la mitigación de riesgos</t>
  </si>
  <si>
    <t>3 de personas incorporadas en el Equipo de Gestores de Convivencia referentes del Pueblo Rrom</t>
  </si>
  <si>
    <t>Número de personas incorporadas en el Equipo de Gestores de Convivencia referentes del Pueblo Rrom</t>
  </si>
  <si>
    <t>Durante el periodo se avanzó en la etapa precontractual para la vinculación de gestores Gitanos</t>
  </si>
  <si>
    <t>Se adelantaron los proceos pre-contractuales de la entidad, con todos los documentos listos. Dadas las dificultades que se le presentaron a los candidatos enviados por la comunidad, se solicitó nuevamente el aval de las personas que serían incorporadas como gestores y estamos adelantando ese proceso.</t>
  </si>
  <si>
    <t>Las personas que fueron remitidas en la primera carta de aval, no pudieron continuar con el proceso, por lo que se solicitó el cambio de las personas con el mismo procedimiento, de envío de carta de aval.</t>
  </si>
  <si>
    <t>Se logró la contratación de uno de los gestores de la comunidad Rom para que inicie labores con la entidad.</t>
  </si>
  <si>
    <t>Se presentó dificultad en la contratación, dado que, del primer aval emitido por la comunidad cambiaron varios de ellos, por temas personales, lo cual nos obligó a iniciar el proceso desde cero. De igual forma, por cambios internos de la entidad se retraso el proceso, pero estos se solvetaron para dar continuidad con el proceso.</t>
  </si>
  <si>
    <t>$ 21.747.366</t>
  </si>
  <si>
    <t>Se logró la contratación de cuatro gestores de la comunidad Rom para labores con la entidad, lo que permitió el avance de las acciones afirmativas.</t>
  </si>
  <si>
    <t>Se solventaron todas las dificultades presentadas para la contratación de las y los gestores del pueblo Rom. De igual forma, se superaron las dificultades internas para dar continuidad con el proceso dew contratación.</t>
  </si>
  <si>
    <t>Subsecretaría de Seguridad y Convivencia</t>
  </si>
  <si>
    <t>Andrés Nieto 
Leonar Rubiano</t>
  </si>
  <si>
    <t>3779595 ext. 1180</t>
  </si>
  <si>
    <t>andres.nieto@scj.gov.co
leonar.rubiano@scj.gov.co</t>
  </si>
  <si>
    <t>Jóvenes del pueblo Rrom en riesgo de la ciudad de Bogotá, en la edad de 14 a 28 años de edad, que no estudien ni trabajen vinculados a la estrategia de jóvenes</t>
  </si>
  <si>
    <t>20 jóvenes en el cuatrienio</t>
  </si>
  <si>
    <t>Número de jóvenes vinculados del pueblo Rrom a la estrategia de jóvenes</t>
  </si>
  <si>
    <t>Se está preparando la vinculación del enfoque diferencial de jóvenes a la estrategia de la Secretaría que se adelanta a nivel distrital.</t>
  </si>
  <si>
    <t>Desde la Dirección de Prevención se está adelantando la estrategia de jóvenes en la cual se contempla la vinculación de los 20 jóvenes propuestos.</t>
  </si>
  <si>
    <t>La vinculación de las personas es necesaria para poder avanzaar en el diseño de estas estrategias, por lo que tan pronto se termine la vinculación de las mismas se procederá a continuar con el diseño.</t>
  </si>
  <si>
    <t>Se está adelantando el proceso de contratación para llevar a cabo la acción.</t>
  </si>
  <si>
    <t>Se está esperando la llegada del referente para poder dar inicio al proceso de levantamiento de información de los jóvenes que serán parte de la formación.</t>
  </si>
  <si>
    <t>Se adelantó el proceso de levantamiento de la base de datos de los jóvenes Rom para la vinculación en el programa de formación de jóvenes de la entidad. Este trabajo se hace de manera conjunta con el consejo del pueblo con el fin de dar continuidad a los procesos internos del mismo y así poder tener la mirada diferencial del pueblo gitano.</t>
  </si>
  <si>
    <t>Durante el último trimestre se logró la contratación del referente y los gestores, para poder continuar con la acción.</t>
  </si>
  <si>
    <t>Diseño de contenidos pertinentes y trabajados con el Rrom según enfoque diferencial y necesidades</t>
  </si>
  <si>
    <t xml:space="preserve"> 4 piezas de video con enfoque étnico y diferencial y necesidades para el pueblo Rrom</t>
  </si>
  <si>
    <t>Número de Piezas de Video para la sensibilización y mitigación del riesgo para el Pueblo Rrom, con énfasis en su condición de Víctimas del Conflicto Armado, enfocados a la seguridad y convivencia.
Las piezas entregadas en año 1 darían insumos para que el pueblo Rrom continúe los procesos de sensibilización en los años siguientes.</t>
  </si>
  <si>
    <t>Se espera la contratación del referente y los gestores del pueblo gitano para poder dar inicio al cumplimiento de las acciones afirmativas relativas</t>
  </si>
  <si>
    <t>Se espera la vinculación de las personas enviadas por el pueblo Rom para poder avanzar en la ejecución del mismo</t>
  </si>
  <si>
    <t>Se está esperando la llegada del referente para poder dar inicio al proceso de construcción del las piezas entregables.</t>
  </si>
  <si>
    <t>Realización de un proceso de diagnóstico de las necesidades y potencialidades en seguridad y convivencia que incluya un capítulo para cada una de las dos organizaciones Rrom de la ciudad y definición de las estrategias de intervención acordadas con énfasis en los contextos sociodemográficos y socioculturales del Pueblo Rrom.</t>
  </si>
  <si>
    <t>1 documento con el diagnóstico de necesidades y potencialidades en seguridad y convivencia para el Pueblo Rrom y con las estrategias de intervención acordadas.</t>
  </si>
  <si>
    <t>Se está esperando la llegada del referente para poder dar inicio al proceso de levantamiento de información del documento diagnóstico.</t>
  </si>
  <si>
    <t>Se concertó con el Consejo del pueblo que los vídeos serán el resultado del diagnóstico de necesidades, con el fin de contar con acciones coherentes y alienadas a las necesidades del pueblo.</t>
  </si>
  <si>
    <t>A pesar de no adelantar los vídeos para este año se llegaron a acuerdos sobre la realización y ejecución para el año 2022.</t>
  </si>
  <si>
    <t xml:space="preserve">Disponer un espacio de justicia fortalecido en la ciudad, para la atención y adecuado desarrollo de la justicia étnica Rrom </t>
  </si>
  <si>
    <t>1 espacio para la operación de la justicia Rrom en la ciudad</t>
  </si>
  <si>
    <t>Sumatoria de espacios para la atención y adecuado desarrollo de la justicia étnica Rrom en un equipamiento de Justicia de la ciudad</t>
  </si>
  <si>
    <t>O cero</t>
  </si>
  <si>
    <t>Durante el mes de marzo se solicitó apoyo técnico a la SAE para atender el compromiso  concertado con el Pueblo Rrom y definir estrategias de comunicación con los Consejeros, dicha reunión se llevó a cabo el 17 de marzo de 2021. A su vez, durante el mes y siguiendo las recomendaciones de la SAE, se trabajó en el borrador del plan de trabajo del compromiso, el cual será socializado con los Consejeros en el segundo semestre del año. De igual forma, la Dirección de Acceso a la Justicia elaboró documento borrador en materia de justicia y conflictos del pueblo, el cual será socializado el segundo semestre del año como insumo para la disposición del espacio en un equipamiento de justicia para la próxima vigencia.</t>
  </si>
  <si>
    <t>Por solicitud de los Consejeros RROM se remitieron a sus representantes los lineamientos del Programa Nacional de Casas de Justicia.
A su vez, se coordinó con los Consejeros RROM la visita durante el mes de junio a una de las Casas de Justicia del Distrito (Suba Ciudad Jardín) con el propósito de socializar el funcionamiento de dicho equipamiento y proyectar el levatamiento de requerimientos para el espacio que se asignará en la próxima vigencia.</t>
  </si>
  <si>
    <t>Se remite comunicación a los delegados del pueblo Rrom con documento relacionado respecto a necesidades de justicia como insumo para la participación en el nuevo equipamiento de justicia en la localidad de Kennedy y así avanzar en la revisión del tema de la adecuación de espacios en la Casa de Justicia. A falta de una respuesta afirmativa, se informa a la SAE para apoyo en la respectiva gestión.</t>
  </si>
  <si>
    <t>A la fecha no ha sido posible continuar con la interlocución presencial con las Consejeros RROM respecto al espacio al interios de la Casa de Justicia, toda vez que los Consejeros ven como prioridad la contratación de personal al interior de la entidad.</t>
  </si>
  <si>
    <t>$ 22.627.395</t>
  </si>
  <si>
    <t>Se solicitó el espacio para presentar las propuestas a la Secretaría de Gobierno, y no se pudo concretar el mismo para el mes de octubre.
Durante el mes de diciembre se participó del espacio consultivo del pueblo Rrom, en sus dos sesiones, donde se presentaron los avances que se han tenido en el marco del compromiso adquirido. los Consultivos reconocen el avance y proponen continuar con el trabajo para el 2022</t>
  </si>
  <si>
    <t>Los espacios de diálogo y concertación no dependen de la DAJ, sino de la Secretaría de Gobierno, razón por la cuál se está dependiendo de las agendas de diálogo institucional
se informó a los delegados que se remitió documento borrador desde hace más de 3 meses, sin que se tenga respuesta del mismo</t>
  </si>
  <si>
    <t>La generación de un espacio de fortalecimiento de justicia Rrom, impacta directamente el enfoque de Derechos Humanos, de género y Diferencial, en el marco de la política pública de acceso a la justicia</t>
  </si>
  <si>
    <t>Plataforma Institucional para la Seguridad y la Justicia</t>
  </si>
  <si>
    <t>1 Referente del Pueblo Rrom contratado Durante todo el Cuatrienio a fin de que transversalice el enfoque diferencia y cultural.</t>
  </si>
  <si>
    <t>Número de Referentes del Pueblo Rrom contratados Durante todo el Cuatrienio a fin de que transversalice el enfoque diferencia y cultural.</t>
  </si>
  <si>
    <t>Durante el periodo se avanzó en la etapa precontractual para la vinculación de Dinamizador Gitano</t>
  </si>
  <si>
    <t>El proceso de contratación se ha visto retrasado, puesto que la persona enviada no cumplía con el requisito de estudio para el valor del honorario asignado, por lo que se han tenido que corregir los documentos y desde la entidad se han adelantado las acciones pertinentes para poder llevar a cabo la contratación y así poder continuar con los proceso.</t>
  </si>
  <si>
    <t>$ 2.672.600</t>
  </si>
  <si>
    <t>Se contrató al referente para el último periodo.</t>
  </si>
  <si>
    <t>Se concertó con el pueblo la contratación de un referente adicional para sopesar el presupuesto del 2021 y así poder adelantar las acciones afirmativas durante el 2022.</t>
  </si>
  <si>
    <t>participar en un Consejo Local de Seguridad por año en las localidades de Kennedy y Puente Aranda</t>
  </si>
  <si>
    <t>6 consejos de Seguridad dos por año; uno por cada localidad.</t>
  </si>
  <si>
    <t>Número de consejos de seguridad en que hay participación del pueblo Rrom</t>
  </si>
  <si>
    <t>No aplica es gestión</t>
  </si>
  <si>
    <t>Se adelanta el diseño de cronograma para la realización de los Consejos de seguridad.</t>
  </si>
  <si>
    <t>Con la llegada del dinamizador, se gestionará esta actividad en el segundo semestre, en articulación con el publo Rrom</t>
  </si>
  <si>
    <t>No Aplica</t>
  </si>
  <si>
    <t>Se están programando los consejos de seguridad donde participen las personas del pueblo.</t>
  </si>
  <si>
    <t>Se reprogramaron los Consejos de Seguridad para el año 2022 y 2023, 3 por año.</t>
  </si>
  <si>
    <t>Vincular a organizaciones del pueblo Rrom a instancias de participación para la convivencia y seguridad.</t>
  </si>
  <si>
    <t>2 organizaciones del Pueblo Rrom vinculadas a instancias de participación</t>
  </si>
  <si>
    <t>Número de organizaciones del Pueblo Rrom vinculadas a instancias de participación</t>
  </si>
  <si>
    <t>Desde la Dirección de Prevención se está adelantando la estrategia de grupos ciudadanos en la cual se contempla la vinculación de las organizaciones.</t>
  </si>
  <si>
    <t>Se está esperando la llegada del referente para poder dar inicio al proceso de levantamiento de información de las organizaciones que serán vinculadas en las instancias de participación.</t>
  </si>
  <si>
    <t>Se está adelantando el levantamiento de la base de datos para la vinculación de las organizaciones sociales del pueblo Rom y así poder crear la primera red Cuidadana del pueblo Rom.</t>
  </si>
  <si>
    <t>Atender al 100% de mujeres Gitanas formadas en los centros de inclusión digital garantizando los medios de transporte para el acceso al centro de inclusión Digital con parámetros de Bioseguridad  (183 Mujeres Gitanas Formadas en habilidades digitales, capacidades socioemocionales o financieras)</t>
  </si>
  <si>
    <t>Género y diferencial</t>
  </si>
  <si>
    <t>183 Mujeres Gitanas Formadas en habilidades digitales, capacidades socioemocionales o financieras, a través de talleres realizados en el territorio en el que se encuentran o en los CID de las CIOM garantizando transporte a las casas de igualdad.</t>
  </si>
  <si>
    <t>Número de Mujeres Gitanas Formadas en habilidades digitales, capacidades socioemocionales o financieras, a través de talleres realizados en el territorio en el que se encuentran o en los CID de las CIOM</t>
  </si>
  <si>
    <t xml:space="preserve">Sin línea de base
</t>
  </si>
  <si>
    <t xml:space="preserve">Para el 2021, se estableció una meta de formar 46 mujeres rrom, sin embargo hasta el momento solo ha culminado el proceso una mujer que se reconoce como gitana. Ello corresponde al 2% de la meta anual </t>
  </si>
  <si>
    <t>Se presentaron dificultades para el inicio de los cursos por temas relacionados con el COVID-19, sin embargo nos encontramos articulándonos para definir fechas para el segundo semestre, lo anterior de común acuerdo.</t>
  </si>
  <si>
    <t>Para el 2021, se estableció una meta de formar 61 mujeres rrom, sin embargo hasta el momento solo han culminado el proceso dos mujeres que se reconocen como gitanas. Esto corresponde al 3% de la meta anual. Las mujeres formadas, han tomado los cursos de "Habilidades Digitales" y "Habilidades Socioemocionales"</t>
  </si>
  <si>
    <t>Persisten las dificultades para el inicio de los cursos por temas relacionados con el COVID-19, transporte de las mujeres a los CID, así como el acceso de ellas a herramientas tecnológicas. Por lo anterior, se está a la espera de llegar a un acuerdo con la autoridades del pueblo Rrom, la SAE, el Ministerio Público y la Secretaría Distrital de Planeación, con el fin de realizar un ajuste en la acción concertada, teniendo en cuenta las dificualtades mencionadas anteriormente.</t>
  </si>
  <si>
    <t>En el tercer trimestre del año, si bien solo se formó una mujer, en el mes de septiembre se inició el proceso de formación con tres grupos de mujeres: 
a. Mujeres formadas en el CID, 
b.Mujeres formadas en la casa de un lideresa, 
c. mujeres formadas de manera virtual. 
Actualmente se cuenta con 17 mujeres en proceso de formación.</t>
  </si>
  <si>
    <t>Teniendo en cuenta las dificultades que vivieron las comunidades de mujeres Rrom por cuenta del COVID-19, así como el poco acceso de esta comunidad a internet y herramientas tecnológicas, el proceso de formación de mujeres tardo en iniciar; sin embargo en septiembre se inició con la formación luego de un proceso de concertación con las mujeres Rrom.</t>
  </si>
  <si>
    <t xml:space="preserve">En el cuarto trimestre del año, se formaron 15 mujeres, con un total en el año de 18 mujeres formadas en Habilidades Digitales,
Habilidades socio-emocionales e Informática.
PAra avanzar en la meta cuatrianual se ralizó reunión de pkaneación el 10 de diciembre, en la cual se llegó al siguiente acuerdo con la referente de mujeres gitanas: </t>
  </si>
  <si>
    <t>Igualdad de oportunidades y desarrollo de capacidades para las mujeres</t>
  </si>
  <si>
    <t>Aumentar en un 30% el número de mujeres formadas en los centros de inclusión digital</t>
  </si>
  <si>
    <t>Desarrollo de capacidades para aumentar la autonomía y empoderamiento de las mujeres en toda su diversidad en Bogotá.</t>
  </si>
  <si>
    <t>MUJER</t>
  </si>
  <si>
    <t>Dirección de Enfoque Diferencial</t>
  </si>
  <si>
    <t xml:space="preserve">Yenny Guzmán
Mónica Tenorio 
</t>
  </si>
  <si>
    <t xml:space="preserve">3108561029
3114540842
</t>
  </si>
  <si>
    <t>yguzman@sdmujer.gov.co
mtenorio@sdmujer.gov.co</t>
  </si>
  <si>
    <t>Atender al 100% de mujeres Gitanas formadas en los centros de inclusión digital garantizando los medios de transporte para el acceso al centro de inclusión Digital con parámetros de Bioseguridad</t>
  </si>
  <si>
    <t>100% de avance  en la Gestión para la consecución de elementos tecnológicos, con entidades públicas y/o privadas, para las mujeres gitanas como apoyo a la formación en TIC y desarrollo de capacidades para el ejercicio de derechos</t>
  </si>
  <si>
    <t>% de avance en la gestión para la consecución de elementos tecnológicos, con entidades públicas y/o privadas, para las mujeres gitanas como apoyo a la formación en TIC y desarrollo de capacidades para el ejercicio de derechos</t>
  </si>
  <si>
    <t>Esta accion está programada para iniciarse en junio</t>
  </si>
  <si>
    <t>Se llevó a cabo la identificación de potenciales cooperantes con quienes gestionar la consecución de computadores. De igual manera, se determinó la cantidad de computadores a gestionar. Se proyectaron oficios para hacer la gestión de manera formal y con trazabilidad, enviados desde la Subsecretaría de Políticas de Igualdad a los siguientes cooperantes:1. USAID
2. Unión Europea
3. OIM</t>
  </si>
  <si>
    <t xml:space="preserve">Durante este trimestre se continuo la idetificación de posibles cooperantes que nos ayuden en la consecución de elementos técnologicos </t>
  </si>
  <si>
    <t>$ 3.600.000</t>
  </si>
  <si>
    <t>Se realizaron las gestiones para la consecución de elementos tecnológicos, identificando cooperantes como USAID, Unión Europea y OIM. Se enviaron oficios a diversas ONG y grupos empresariales para generar alianzas estratégicas. Sin embargo, desafortunadamente no se logró tener respuesta durante este año por parte de ninguna organización</t>
  </si>
  <si>
    <t xml:space="preserve">No se ha recibido respuesta de los oficios enviados a los posibles cooperantes para el cumplimiento de la acción. Se debe continuar con la identificación de nuevos cooperantes interesados. </t>
  </si>
  <si>
    <t>3108561029 3114540842</t>
  </si>
  <si>
    <t xml:space="preserve">Promover la participación plena y efectiva de las mujeres gitanas y la igualdad de oportunidades de liderazgo </t>
  </si>
  <si>
    <t>20 mujeres gitanas vinculadas a la escuela de Formación  para el desarrollo de capacidades de incidencia, liderazgo, empoderamiento y participación política de las mujeres, fortaleciendo las escuelas de formación política</t>
  </si>
  <si>
    <t># de mujeres gitanas vinculadas a la escuela de Formación para el desarrollo de capacidades de incidencia, liderazgo, empoderamiento y participación política de las mujeres</t>
  </si>
  <si>
    <t>El inicio de esta acción está programado en el el año 2022</t>
  </si>
  <si>
    <t>Gobierno Abierto</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</si>
  <si>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</si>
  <si>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Fortalecimiento a los liderazgos para la inclusión y equidad de género en la participación y la representación política en Bogotá</t>
  </si>
  <si>
    <t>Generar acciones para el fortalecimiento y la eliminación de estereotipos e imaginarios que afectan a las mujeres gitanas, desde un enfoque diferencial</t>
  </si>
  <si>
    <t>2 acciones para el fortalecimiento y la eliminación de estereotipos e imaginarios que afectan a las mujeres gitanas, desde un enfoque diferencial en el cuatrienio</t>
  </si>
  <si>
    <t>Numero de acciones para el fortalecimiento y la eliminación de estereotipos e imaginarios que afectan a las mujeres gitanas, desde un enfoque diferencial</t>
  </si>
  <si>
    <t>Esta acción no se encontraba programada para esta vigencia</t>
  </si>
  <si>
    <t>No hay dificultades en esta acción</t>
  </si>
  <si>
    <t>En desición conjunta con la comunidad rrom gitana, se acordó iniciar la ejecución de esta acción durante el 2022.</t>
  </si>
  <si>
    <t>En decisión conjunta con la comunidad rrom gitana, se acordó iniciar la ejecución de esta acción durante el 2022.</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</si>
  <si>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</si>
  <si>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</si>
  <si>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Implementación de acciones afirmativas dirigidas a las mujeres con enfoque diferencial y de género en Bogotá</t>
  </si>
  <si>
    <t>Yenny Guzmán
Mónica Tenorio</t>
  </si>
  <si>
    <t>Contratación de referenta Gitana en la Dirección de Enfoque Diferencial</t>
  </si>
  <si>
    <t>1 referenta Gitana contratada Durante el Cuatrienio</t>
  </si>
  <si>
    <t>Número de referentas Gitanas contratadas Durante el Cuatrienio</t>
  </si>
  <si>
    <t xml:space="preserve">Se contrato la Referente para el pueblo Rrom- Gitano el 12 de marzo de 2021 quien es la enlace entre el sector y la Comunidad Rrom-Gitana </t>
  </si>
  <si>
    <t>Se presento dificultades en la etapa precontractual por la demora en la entrega de los documentos solicitados por la entidad a la referente, lo que generó demoras en el inicio del contrato, sin embargo ya contamos con la con la referenta en la Dirección de Enfoque Diferencial.</t>
  </si>
  <si>
    <t xml:space="preserve">Se cuenta con una referente para el pueblo Rrom/gitano </t>
  </si>
  <si>
    <t xml:space="preserve">La Dirección de Enfoque Diferencial Cuenta Se cuenta con una referente para el pueblo Rrom/gitano </t>
  </si>
  <si>
    <t xml:space="preserve">La Dirección de Enfoque Diferencial cuenta con una referente para el pueblo Rrom/gitano </t>
  </si>
  <si>
    <t>La referenta hace parte del pueblo Rrom, cuenta con amplia experiencia en liderazgo y articulación con las mujeres de la comunidad</t>
  </si>
  <si>
    <t>Contratar a referentas Gitanas para incorporar la cosmogonía y cosmovisión Gitana a la estrategia de cuidado cuidadoras del Sistema Distrital de Cuidado.</t>
  </si>
  <si>
    <t>2 referentas Gitanas contratadas para incorporar la cosmogonía y cosmovisión Gitana a la estrategia de cuidado cuidadoras del Sistema Distrital de Cuidado.</t>
  </si>
  <si>
    <t>Numero de referentas Gitanas contratadas para incorporar la cosmogonía y cosmovisión Gitana a la estrategia de cuidado cuidadoras del Sistema Distrital de Cuidado.</t>
  </si>
  <si>
    <t>Sin línea de base</t>
  </si>
  <si>
    <t>no se reporta avance en esta acción considerando que esta se encuentra programada para el mes de junio</t>
  </si>
  <si>
    <t>Atendiendo a lo establecido por la Alcaldesa Mayor en la Directiva 001 del 24 de enero de 2020 "Directrices para la Implementación del Banco de Hojas de Vida de Bogotá D.C. (www.talentonopalanca.gov.co) para la vinculación de personal mediante contratos de prestación de servicios profesionales y de apoyo a la gestión en entidades y organismos distritales.", se dio inicio al proceso de selección el 25 de junio y terminó el 30 de junio de 2021. En total se entrevistaron 4 mujeres y se seleccionó a Yesenia Cristo y a Gina Paola Correa. Los procesos de contratación se encuentran en trámite por parte del equipo administrativo del Sistema Distrital de Cuidado.</t>
  </si>
  <si>
    <t>Para dar inicio a los procesos de contratación se presentó la necesidad de solicitar concepto a la Oficina Asesora Jurídica de la entidad sobre la normativa a aplicar en estos dos procesos. Lo anterior atendiendo a que en reunión de seguimiento a las acciones afirmativas con el Consejo Consultivo Rrom- Gitano llevada a cabo el 29 de abril de 2021 manifestaron que ellos como representantes de su comunidad, en virtud del derecho a la autodeterminación de las comunidades étnicas, son quienes otorgan el aval para contratar a dichas referentas y posteriormente remiten las hojas de vida de las mujeres seleccionadas y quienes harían parte de la estrategia de cuidado a cuidadoras del Sistema Distrital de Cuidado- SIDICU, sin participar de un proceso bajo el criterio de selección objetiva, establecido en el artículo 5° de la Ley 1150 de 2007 en los siguientes términos: “Es objetiva la selección en la cual la escogencia se haga al ofrecimiento más favorable a la entidad y a los fines que ella busca, sin tener en consideración factores de afecto o de interés y, en general, cualquier clase de motivación subjetiva”.
La solicitud de concepto se realizó el 13 de mayo mediante radicado 3-2021-002050 y se obtuvo respuesta el 18 de junio mediante radicado 3-2021-002479, en donde se concluye que los dos procesos se deben realizar en el marco de lo dispuesto por la Ley 80 de 1993, Ley 1150 de 2007, Decreto 1510 de 2013 y demás normas que conforman el Estatuto General de la Contratación Pública, y de manera particular debe ceñirse a los criterios dispuestos por la Alcaldesa Mayor en la Directiva 001 del 24 de enero de 2020.
A partir de esta fecha se iniciaron los procesos de contratación los cuales están en curso por parte del equipo administrativo del Sistema Distrital de Cuidado.</t>
  </si>
  <si>
    <t>+</t>
  </si>
  <si>
    <t>Se realizó la contratación de dos referentas gitanas así:
Gina Paola Correa Piedrahita, quien firmó contrato en SECOP II el 28 de julio e inició labores el 2 de agosto, y Yesenia Cristo Vera, quien firmó contrato en SECOP II el 25 de agosto e inició labores el 26 de agosto.
El objeto contractual de los dos contratos es "Prestar servicios de apoyo para incorporar la cosmogonía y cosmovisión Gitana a la Estrategia de Cuidado a Cuidadoras del Sistema Distrital de Cuidado".
Dentro de sus obligaciones se encuentran:
- Apoyar el proceso de incorporación del enfoque diferencial a la Estrategia de Cuidado a Cuidadoras en el marco del Sistema Distrital de Cuidado en las comunidades Rrom de Bogotá.
- Realizar la convocatoria y la gestión para garantizar los espacios de implementación de las actividades de la Estrategia de Cuidado a Cuidadoras del Sistema Distrital de Cuidado, en las diferentes localidades de Bogotá previamente acordadas con el (la) supervisor (a).
A la fecha han adelantado el análisis de necesidades de las mujeres gitanas e identificación de servicios para responder a esas necesidades a partir de los resultados del grupo focal realizado con cuidadoras Rrom en el 2020. Adicionalmente, los días 9 y 17 de septiembre han participado en dos espacios comunitarios gitanos para informar sobre el Sistema Distrital de Cuidado y los servicios disponibles para cuidadoras. Como compromiso de estos espacios se acordó realizar una reunión en el mes de octubre con el fin de recoger propuestas puntuales de parte de la comunidad gitana para incorporar en la estrategia de cuidado a cuidadoras.</t>
  </si>
  <si>
    <t>La contratación de las 2 referentas se cumplió en el tercer trimestre de la vigencia.
Durante el cuarto trimestre las contratistas han elaborado un capítulo dentro del documento de caracterización de cuidadoras gitanas, con recomendaciones para incluir el enfoque diferencial gitano dentro de los servicios de la estrategia cuidado a cuidadoras. Así mismo, realizaron propuesta de plan de trabajo con metas internas para la implementación de espacios de formación y respiro.
Los días 19 y 25 de octubre, 16 y 22 de noviembre participaron en 04 espacios comunitarios gitanos con cuidadoras gitanas, consejeros y representantes de la comunidad, para informar y socializar sobre los avances en los documentos de análisis de necesidades elaborados y recibir retroalimentación del enfoque del pueblo gitano para la incorporación en las actividades.
Adicionalmente, los días 20 de octubre, 10 y 12 de noviembre se realizaron reuniones con la Alcaldía Local de Kennedy para adelantar gestiones con el fin de implementar espacios respiro de natación, que incluyen transporte y vestidos de baño étnicos para cuidadoras gitanas a partir de presupuestos participativos de la localidad, para el año 2022.</t>
  </si>
  <si>
    <t>No aplica.</t>
  </si>
  <si>
    <t>El enfoque diferencial en esta acción se aplicó a través de la contratación de dos mujeres gitanas, recomendadas y reconocidas por la comunidad, con experiencia y conocimiento en trabajo comunitario étnico. Adicional, con la elaboración de documentos que permiten incluir la cosmogonía y cosmovisión gitana dentro de los servicios de formación y respiro de la Estrategia de Cuidado a Cuidadoras del Sistema Distrital de Cuidado.</t>
  </si>
  <si>
    <t>Sistema Distrital del
Cuidado</t>
  </si>
  <si>
    <t>Gestionar la implementación, en la ciudad y la ruralidad, de la estrategia de manzanas del cuidado y unidades móviles de servicios del
cuidado para las personas que requieren cuidado y para los y las cuidadoras de personas y animales domésticos</t>
  </si>
  <si>
    <t>Implementación del Sistema Distrital de Cuidado en Bogotá</t>
  </si>
  <si>
    <t xml:space="preserve">Visibilizar la identidad cultural de las mujeres gitanas para exaltar la importancia de la diversidad cultural en la construcción de la ciudad y el nuevo contrato social. </t>
  </si>
  <si>
    <t>4 capsulas de video sobre la identidad de las mujeres gitanas para la eliminación de estereotipos y fortalecimiento de sus procesos políticos y organizativos y difusión en redes, garantizando la participación activa de la comunidad</t>
  </si>
  <si>
    <t>Numero de capsulas de video sobre la identidad de las mujeres gitanas para la eliminación de estereotipos y fortalecimiento de sus procesos políticos y organizativos y difusión en redes, garantizando la participación activa de la comunidad</t>
  </si>
  <si>
    <t>El inicio de esta acción está programado en el mes de junio</t>
  </si>
  <si>
    <t>Esta acción se encuentra en etapa de alistamiento, debido a que su realización fue programada por los representantes para el de noviembre fecha en la cual se teniendo en cuanta que se conmeora el día de la  mujer Rrom/Gitana</t>
  </si>
  <si>
    <t>Para el desarrollo de esta acción los representantes de la comunidad Rrom-Gitana decidieron realizar las cápsulas de video en el marco de la conmemmoración de la mujer gitana, con cada una de las organizaciones que hacen parte de la instancia de representación, se establecieron dos fechas el 6 y 7 de noviembre. acorde con las actividades establecidas, y enmarcado en transmisión de saberes</t>
  </si>
  <si>
    <t xml:space="preserve">Se realizaron dos capsulas de video, una por cada organización, los dias 6 y 7 de noviembre, en el marco de la conmemoración de las mujeres gitanas, dando cumplimiento a la acción afirmativa. </t>
  </si>
  <si>
    <t>No hubo dificultades</t>
  </si>
  <si>
    <t xml:space="preserve">Se concertaron los contenidos de los videos con las mujeres y las autoridades del pueblo Rrom/Gitano. </t>
  </si>
  <si>
    <t>Fortalecimiento de los aspectos administrativos, financieros, técnicos, políticos y sociales de los grupos, colectivos, organizaciones y redes de mujeres a través de procesos formativos con enfoques de derechos de las mujeres, de género y diferencial, que contemple las particularidades dadas por sus múltiples identidades, orientaciones, edades, condiciones, situaciones y procedencias.</t>
  </si>
  <si>
    <t>2 de organizaciones o procesos organizativos de mujeres gitanas Fortalecidos</t>
  </si>
  <si>
    <t># de organizaciones o procesos organizativos de mujeres gitanas Fortalecidos en las Localidades de Kennedy y Puente Aranda</t>
  </si>
  <si>
    <t>$ 16.000.000</t>
  </si>
  <si>
    <t>Se propone coordinar un espacio con las organizaciones gitanas para presentar el modelo de fortalecimiento a las organizaciones y concertar el inicio del proceso</t>
  </si>
  <si>
    <t xml:space="preserve">Se realizó reunión el 25 de agosto para analizar cuáles son las acciones concertadas y què se requiere para su avance. El compromiso es definir fechas para aclarar cómo es el proceso de presupuesto participativo y definir cómos se hace la formaciòn </t>
  </si>
  <si>
    <t>Se hizo convocatoria de sesiòn informativa para el 6 de octubre, con el próposito de presentar el proceso de presupuestos participativos y las particularidades para pueblos étnicos</t>
  </si>
  <si>
    <t> Durante el último trimestre, se logró realizar la presentación de manera oral del modelo de asistencia técnica para el fortalecimiento de organizaciones a las y los consejeros Rom, en reunión sostenida el 26 de noviembre del 2021. Allí se indica el proceso de fortalecimiento y se proponen como primer momento la caracterización. La comunidad indica querer revisar el instrumento y concertar reuniones previas para el alistamiento metodológico para la aplicación de la misma, el mismo se envia el 26 de noviembre, sin contar con sugerencias o respuesta</t>
  </si>
  <si>
    <t xml:space="preserve"> La desconfianza institucional y la falta de elementos teóricos para comprender las acciones y procesos institucionales, ha hecho que el diálogo no fluya y la comunidad pida acompañamiento del Ministerio Público, para salvaguardar los derechos que siente, pueden ser vulnerados. 
Se intentó explicar con la mayor claridad los procesos que se deben seguir para el fortalecimiento a las organizaciones y responder frente a las preguntas sobre el recurso. Se envío también el material completo para que pueda ser revisado por la comunidad (presentación de modelo, instrumento de caracterización, entre otros) y se dejo abierta la posiblidad de diálogo para la construcción conjunta de la metodología de aplicación de la ficha. No obstante, con el fin de garantizar los recursos, la Dir de Territorialización dejo los recursos para 2021 en un convenio para garantizar el proceso de fortalecimiento. . </t>
  </si>
  <si>
    <t>Para el desarrollo de las acciones se ha contemplado los tiempos y disposición de la Consultiva Rrom, se esta atenta a las recomendaciones para incorporar este enfoque en el modelo de asistencia técncia a grupos, redes y organziaciones de mujeres</t>
  </si>
  <si>
    <t>Territorializar la política pública de mujeres y equidad de género a través de las Casas de Igualdad de Oportunidades en las 20 localidades</t>
  </si>
  <si>
    <t xml:space="preserve"> Implementación de la Estrategia de Territorialización de la Política Pública de Mujeres y Equidad de Género a través de las Casas de Igualdad de Oportunidades para las Mujeres en Bogotá</t>
  </si>
  <si>
    <t xml:space="preserve">
mtenorio@sdmujer.gov.co
yguzman@sdmujer.gov.co</t>
  </si>
  <si>
    <t xml:space="preserve"> Contribuir a la incorporación de las necesidades, intereses y propuestas de las mujeres gitanas en la implementación de presupuestos participativos del ámbito local</t>
  </si>
  <si>
    <t>20 mujeres gitanas vinculadas a la formación en planeación y presupuesto participativo sensible al género</t>
  </si>
  <si>
    <t xml:space="preserve">#  mujeres gitanas vinculadas a acciones de formación en planeación y presupuesto participativo sensible al género
</t>
  </si>
  <si>
    <t xml:space="preserve">A la fecha la Dirección de Territorialización ha avanzad en el diseño de contenidos a desarrollar con  las mujeres interesadas en este tema, así mismo, inicio el procesos de articulación con la Dirección de enfoque Diferencial para concertar fechas, horarios y demás aspectos necesario para desarrollar este proceso de formación. </t>
  </si>
  <si>
    <t>Se  iniciará un proceso con las mujeres, pues se está en proceso de concertación y planeación de fechas.</t>
  </si>
  <si>
    <t>Se cuenta con una metodologìa definida para el proceso de informaciòn sobre presupuestos participativos con enfoque de gènero, que se desarorlla en cuatro mòdulos de 2 horas cada uno. que se puede hacer de forma presencial o virtual. Unicamente se requiere definir fecha, hora y localidad para desarrollar la acción</t>
  </si>
  <si>
    <t xml:space="preserve">En reuniòn del 25 de agosto se analizó la acciones concertadas y se acordó definir una fecha para presentar el modelo de Fortalecimiento a las Organizaciones para ajustar metodologicamente el proceso a las mujeres Rrom y empezar al implementaciòn  </t>
  </si>
  <si>
    <t xml:space="preserve">Pendiente definir fecha para presentar el modelo </t>
  </si>
  <si>
    <t xml:space="preserve">En reuniòn del 26 de noviembre se acordó iniciar el proceso de formaciòn de manera virtual los dìas 16 y 20 de diciembre. Durante la sesiòn se aclararon dudas sobre el proceso y el alcance de la SD Mujer en lo que respectoa los procesos participativos. Adicionalmente, es importante resaltar que desde el equipo de Gestiòn Local de la Dir de Territorialización acompañó un proyecto de mujeres gitanas en la localidad de Kennedy que se incorporó en la linea de reactivación económca.  El 16 de diciembre se desarrolló la primera sesión de formaciòn de manera virtual, con la particupación de 13 personas (12 mujeres y 1 hombre), quedando pendiente dos sesiones más para completar el proceso. </t>
  </si>
  <si>
    <t xml:space="preserve">La Consultiva Rrom aplazó como precaución para evitar la propagación del Covid el inició de las sesiones, y ahora insisten en porquè se iniciaron tan tarde las gestiones, sin embargo, se ha dispuesto por parte de la Direcciòn de Territorialización de toda la capacidad necesaria para adelantar las atividades en los tiempos definidos por las organziaciones de mujeres. </t>
  </si>
  <si>
    <t xml:space="preserve">Para el desarrollo de las acciones se ha contemplado los tiempos y disposición de la Consultiva Rrom. </t>
  </si>
  <si>
    <t>incorporar e implementar el enfoque de género y 
diferencial en los ejercicios de los presupuestos participativos</t>
  </si>
  <si>
    <t>Fortalecimiento a los liderazgos para la inclusión y equidad de género
 en la participación y la representación política en Bogotá</t>
  </si>
  <si>
    <t xml:space="preserve">Considerar el criterio hogar perteneciente a Pueblo Rrom, como una variable de calificación positiva para el proceso de focalización de hogares que acceden a soluciones habitacionales en modalidad de 6.000 subsidios para la adquisición de vivienda nueva VIS Y VIP en la cuidad de Bogotá. </t>
  </si>
  <si>
    <t>Derechos Humanos,  Poblacional - Diferencial</t>
  </si>
  <si>
    <t>Porcentaje de hogares Gitanos de Bogotá Beneficiados hasta 220 subsidios para la adquisición de vivienda VIS y VIP, con ingresos  hasta 4 salarios mínimos y que cumplan los requisitos incluyendo el cierre financiero para postularse al subsidio complementario de vivienda que ofrece el distrito. Obteniendo el listado censal del Ministerio del Interior</t>
  </si>
  <si>
    <t>(Número total de hogares Gitanos priorizados asignados con subsidios para la adquisición de vivienda VIS y VIP/Número total de hogares Gitanos  que cumplieron los requisitos)*100</t>
  </si>
  <si>
    <t>La entidad en el periodo de reporte asignó 317 Subsidios Distritales para adquisicon de vivienda  VIS y VIP, teniendo en cuenta las variables de calificación positiva para la asignacion de  subsidios a hogares que cumplieron requisitos e hicieron solicitud. Según el sistema de información no se asignaron subsidios a los hogares pertenecientes al pueblo Gitano.</t>
  </si>
  <si>
    <t xml:space="preserve">La SDHT  dispuso de oferta institucional y recursos para vincular a la población, sin embargo no se realizaron solicitudes de hogares habilitados para acceso a la oferta, se requiere que se  remitan hogares con cierre financiero y se los que no cuenten con este requisito  deben ser direccionados  al programa de educación e inclusión financiera. </t>
  </si>
  <si>
    <t>Se dio cumplimiento a la acción afirmativa en el Decreto 145 de 2021 del 16 de abril de 2021 “por el cual se adoptan lineamientos para la promoción, generación y acceso a soluciones habitacionales y se dictan otras disposiciones” en el cual conforme a lo establecido en el artículo 14 se definió un valor diferencial de subsidio para hogares de jefatura femenina con algún miembro perteneciente a minoría étnica. De esta manera se asegura que un hogar con esta característica obtenga dos o tres veces más subsidios (20-30 SMMLV) que un hogar que no certifique dicha condición,
Frente a los criterios de calificación para el acceso en la Resolución 479 del 12 de julio de 2021 "Por medio de la cual se adopta el manual de oferta de vivienda de interés social e interés prioritario, de conformidad con lo dispuesto en el Decreto Distrito! 213 de 2020 y el Decreto Distrital 145 de 2021"., se establece que uno de los criterios de calificación y priorización para la asignación de subsidios de vivienda nueva (VIP y VIS) en Bogotá, es la pertenencia a un grupo étnico (bien sea indígena, raizal, Rrom, palenquero, o afrocolombiano). Criterio que pondera un 7% a los hogares que se postulen en las convocatorias o ferias de vivienda. 
Esto quiere decir que un hogar con integrantes de minoría étnica que cumpla los requisitos del programa Oferta Preferente no solo tiene una mayor calificación para recibir el subsidio de manera prioritaria, sino que recibe más subsidios si se trata de una mujer cabeza de hogar .</t>
  </si>
  <si>
    <t xml:space="preserve">La SDHT  dispuso de oferta institucional y recursos para vincular a la población, sin embargo no se realizaron solicitudes de hogares habilitados para acceso a la oferta, se requiere que se  remitan hogares con cierre financiero y se los que no cuenten con este requisito  deben ser direccionados  a programas de educación e inclusión financiera. </t>
  </si>
  <si>
    <t xml:space="preserve">Se dio cumplimiento a la acción afirmativa en el Decreto 145 de 2021 del 16 de abril de 2021 “por el cual se adoptan lineamientos para la promoción, generación y acceso a soluciones habitacionales y se dictan otras disposiciones” en el cual conforme a lo establecido en el artículo 14 se definió un valor diferencial de subsidio para hogares de jefatura femenina con algún miembro perteneciente a minoría étnica. De esta manera se asegura que un hogar con esta característica obtenga dos o tres veces más subsidios (20-30 SMMLV) que un hogar que no certifique dicha condición,
Frente a los criterios de calificación para el acceso en la Resolución 479 del 12 de julio de 2021 "Por medio de la cual se adopta el manual de oferta de vivienda de interés social e interés prioritario, de conformidad con lo dispuesto en el Decreto Distrito! 213 de 2020 y el Decreto Distrital 145 de 2021"., se establece que uno de los criterios de calificación y priorización para la asignación de subsidios de vivienda nueva (VIP y VIS) en Bogotá, es la pertenencia a un grupo étnico (bien sea indígena, raizal, Rrom, palenquero, o afrocolombiano). Criterio que pondera un 7% a los hogares que se postulen en las convocatorias o ferias de vivienda. 
Esto quiere decir que un hogar con integrantes de minoría étnica que cumpla los requisitos del programa Oferta Preferente no solo tiene una mayor calificación para recibir el subsidio de manera prioritaria, sino que recibe más subsidios si se trata de una mujer cabeza de hogar </t>
  </si>
  <si>
    <t>La SDHT dispuso de oferta institucional y recursos para vincular a la población, sin embargo no se realizaron solicitudes de hogares habilitados para acceso a la oferta, se reiterará la oferta para el año 2022 y se socializará de manera prioritaria las convocatorias de vivienda y las ferias de vivienda con la consultiva.</t>
  </si>
  <si>
    <t>01 Subsidios y transferencias para la equidad</t>
  </si>
  <si>
    <t>7823 - Generación de mecanismos para facilitar el acceso a una solución de vivienda a hogares vulnerables en Bogotá.</t>
  </si>
  <si>
    <t>HABITAT</t>
  </si>
  <si>
    <t>SDTH</t>
  </si>
  <si>
    <t>Subsecretaría de Gestión Financiera</t>
  </si>
  <si>
    <t xml:space="preserve">Nelson Yovany Jimenez Gonzalez </t>
  </si>
  <si>
    <t>nelson.jimenez@habitatbogota.gov.co</t>
  </si>
  <si>
    <t xml:space="preserve">Otorgar al 100% de hogares  Rrom que cumplen con los criterios del programa el aporte de arrendamiento solidario </t>
  </si>
  <si>
    <t xml:space="preserve">Porcentaje de Hogares Gitanos que cumplan con los requisitos para ser beneficiados con el aporte de Arrendamiento Solidario en Bogotá. </t>
  </si>
  <si>
    <t>(Número total de hogares Gitanos beneficiados del programa de arriendo solidario/  Rrom que cumplen con los criterios del programa el aporte de arrendamiento solidario)*100</t>
  </si>
  <si>
    <t xml:space="preserve"> 
En el marco del programa de aporte transitorio de arrendamiento solidario creado por el Decreto Distrital 123 del 30 de abril del 2020, modificado por el Decreto Distrital 143 de 15 de junio del 2020, le correspondió a esta Secretaría la coordinación e implementación de este; en ese sentido, este programa que se encontraba sujeto a la disponibilidad presupuestal atendió 53 hogares gitanos con un primer giro aprobado en Pimer giro	26/11/2020 y un segundo giro Segundo giro el 5/02/2021.
Para este trimestre, y futuros reportes se destaca que el programa estaba sujeto a la disponibilidad presupuestal y como su nombre lo indica fue un programa transitorio que con la expedición del Decreto Distrital 074 del 16 de marzo de 2021, “Por medio del cual se declara el retorno a la normalidad de la calamidad pública declarada mediante el decreto 87 del 16 de marzo de 2020 y prorrogada mediante el decreto 192 del 25 de agosto de 2020 con ocasión de la situación epidemiológica causada por la pandemia del Coronavirus (COVID -19) en Bogotá D.C.”, por el cual  se finalizan las medidas adoptadas por el Distrito para la mitigación de las situaciones derivadas de la Emergencia Sanitaria, entre estas, la contemplada en el programa distrital de aporte transitorio de arrendamiento solidario. </t>
  </si>
  <si>
    <t>El aporte era de carácter transitorio en el marco de la emergencia sanitaria, se sugiere replantear la acción afirmativa toda vez que no se tendrán más asignaciones.</t>
  </si>
  <si>
    <t>Los 53 hogares gitanos habilitados cuentan con autorización de giro por lo cual, se otorgaron el 100% de aportes transitorios a hogares gitanos que cumplieron con los criterios del programa.   Con la expedición del Decreto Distrital 074 del 16 de marzo de 2021, “Por medio del cual se declara el retorno a la normalidad de la calamidad pública declarada mediante el decreto 87 del 16 de marzo de 2020 y prorrogada mediante el decreto 192 del 25 de agosto de 2020 con ocasión de la situación epidemiológica causada por la pandemia del Coronavirus (COVID -19) en Bogotá D.C.”, culminó la calamidad pública en consecuencia, el aporte transitorio de arrendamiento solidario en la emergencia concluyó su vigencia, conforme la definió el artículo 24 del Decreto Distrital 123 de 2020, modificado por el Decreto Distrital 143 de 2020.</t>
  </si>
  <si>
    <t>Otorgar subsidios funerarios a Pueblo Rrom que no cuente con recursos desde el enfoque étnico gitano. Generar condiciones de acceso de la población en condición de vulnerabilidad residente en la ciudad, a los servicios funerarios prestados en los cementerios de propiedad del Distrito, con estándares de calidad, mediante el reconocimiento y pago de subvenciones y ayudas, promoviendo el uso de los servicios funerarios con mayor sostenibilidad social, económica y ambiental.</t>
  </si>
  <si>
    <t>Fin de la Pobreza
Hambre Cero
Agua Limpia y Saneamiento Reducción de la desigualdad</t>
  </si>
  <si>
    <t>Diferencial; Poblacional</t>
  </si>
  <si>
    <t xml:space="preserve">Porcentaje de los subsidios otorgados al pueblo Rrom </t>
  </si>
  <si>
    <t xml:space="preserve"> ((Número de subsidios otorgados al pueblo Rrom/Totalidad de subsidios solicitados por el pueblo Rrom)*100%)</t>
  </si>
  <si>
    <t xml:space="preserve">Durante el segundo trimestre no hubo solicitudes de subsidios, por parte de personas fallecidas población Rrom y / o sus familiares.(informacion con corte a mayo 31).Por otra parte,El programa de subsidios se enmarca en acoger toda la población Bogotana en condición de vulnerabilidad “Situación producto de la desigualdad que afecta a grupos poblacionales y sectores sociales impidiéndoles el acceso a servicios y el ejercicio de pleno derecho” como lo define la Resolución 1344 de 2018 de enfoques poblacionales.  </t>
  </si>
  <si>
    <t>Durante el tercer trimestre no hubo solicitudes de subsidios - subvenciones funerarias por parte de personas fallecidas de población Raizal y/o sus familiares. Por otra parte el programa de subsidios-subvenciones se enmarca en acoger toda la población en condición de vulnerabilidad como lo define la Resolución 1344 de 2018 de enfoques poblacionales.  Finalmente, el 23 de agosto de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esta información.</t>
  </si>
  <si>
    <t>Durnate el cuarto trimestre de 2021 no hubo solicitudes de subvenciones funerarias por parte de población Rrom.</t>
  </si>
  <si>
    <t>En el 2021 se expidió la Resolución 442 de 2021, mediante la cual se modifica el Programa de Subvenciones y ayudas a la población vulnerable para acceder a los Servicios Funerarios en los Cementerios de Propiedad del Distrito Capital. Dicha resolución contempla un esquema progresivo, donde se incluyen acciones afirmativas en cumplimiento de las políticas públicas con enfoque de género, poblacional y diferencial. En el caso particular, la población que se identifique en la catego-ría de enfoque poblacional diferencial – Grupos étnicos, se le aplicará una subvención que cubre el 100% del valor de los servicios de destino final en los Cementerios de propiedad del Distrito. Esta información se actualizó en la guía de trámites y servicios de Bogotá para los servicios de inhumación, exhumación y cremación. Así mismo, se actualizó la página web de la UAESP indicando esta información.</t>
  </si>
  <si>
    <t>Con la expedición de la resolución 442 de 2021 se tiene la normatividad que permite alinear el programa de subvenciones funerarias con el enfoque diferencial poblacional, al garantizar la subvención del 100% del servicio de destino final. Es importante mencionar que la subvención es a la demanda y dependerá de la necesidad de la población.</t>
  </si>
  <si>
    <t>Subsidios y Transferencias para la equidad</t>
  </si>
  <si>
    <t>MEJORAMIENTO SUBVENCIONES Y AYUDAS PARA DAR ACCESO A LOS SERVICIOS FUNERARIOS DEL DISTRITO DESTINADAS A LA POBLACIÓN EN CONDICIÓN DE VULNERABILIDAD</t>
  </si>
  <si>
    <t>UAESP</t>
  </si>
  <si>
    <t>SSFAP</t>
  </si>
  <si>
    <t>Natalia Lozano Sierra</t>
  </si>
  <si>
    <t>natalia.lozano@uaesp.gov.co</t>
  </si>
  <si>
    <t>Vincular al 100% de hogares Rrom al programa de Educación Financiera en donde se brindará orientación y acompañamiento para el ahorro programado</t>
  </si>
  <si>
    <t>Número de hogares Gitanos de Bogotá vinculados  al programa de educación e inclusión financiera con enfoque diferencial e integral.</t>
  </si>
  <si>
    <t>(Sumatoria de hogares gitanos vinculados al programa de educación e inclusión financiera /Número de hogares Gitanos de Bogotá que deseen acceder al programa vinculados  al programa) *100</t>
  </si>
  <si>
    <t>Con respecto a la comunidad gitana-ROM, se adelantaron llamadas destinadas a contactar a 22 personas remitidas por parte de la agrupación PRO ROM. De ellas, se lograron 16 llamadas efectivas, mediante las cuales 11 personas manifestaron estar interesadas en hacer parte del programa, 1 de ellas en la modalidad presencial y 10 en la modalidad virtual.  De estas 16 personas, 5 no podían o no estaban interesadas en hacer parte del mismo. De las 6 personas restantes, 3 no contestaron, 2 tenían números no válidos y 1 era un número equivocado.
En cuanto al tiempo de ejecución, se tiene planeado que en un lapso aproximado de mes y medio se tenga contratado al operador que impartirá las clases para iniciar el proceso de capacitación y que las mismas (Sean virtuales o presenciales), se lleven a cabo en un tiempo no superior a un mes.</t>
  </si>
  <si>
    <t xml:space="preserve">En cuanto a las dificultades, si bien la mayoría de las personas se encuentran dispuestas a participar, lo cierto es que son difíciles de encontrar o son personas que han cambiado de número y es necesario contactarse con el líder para verificar la información y poder contactarse con la persona. 
Ha sido muy importante el trabajo coordinado con el líder de esta comunidad para generar puentes de comunicación. </t>
  </si>
  <si>
    <t>1- Entre junio y agosto se llevó a cabo la contratación del operador del programa de Educación e Inclusión Financiera, en el cual se seleccionó al Consorcio Beta-Incap.
2- Entre julio y septiembre se contactó al 100% de los miembros de la comunidad ROM inscritos y todos  (15) dijeron estar interesados en el programa.</t>
  </si>
  <si>
    <t xml:space="preserve">No se reporta ejecución presupuestal hasta tanto no se ejecuten las actividades con el Consorcio </t>
  </si>
  <si>
    <t xml:space="preserve">El programa de Educación e inclusión financiera es una iniciativa que busca capacitar e incentivar buenas prácticas financieras en las familias bogotanas, para contribuir en la planificación y administración de recursos en un proceso de adquisición de vivienda nueva, en el cuarto trimestre dentro de los hogares que fueron capacitados a través del programa se identificó 1 hogar pertenecientes a la comunidad Gitana, se aclara que desde la SGF se realizó la gestión con la comunidad y que se tenían 15 hogares interesados en el programa, sin embargo solo se logró la asistencia de uno de estos hogares.  
En general el programa tuvo una inversión de $ 475.724.920 con cargo al presupuesto 2021. </t>
  </si>
  <si>
    <t xml:space="preserve">No se contó con la participacion de la comunidad, se realizaron llamadas y se invitó a la comunidad a los espacios, se programaran mas jornadas </t>
  </si>
  <si>
    <t>13 Vivienda y entornos dignos en el territorio urbano y rural</t>
  </si>
  <si>
    <t>7825 - Diseño e implementación de alternativas financieras para la gestión del hábitat en Bogotá</t>
  </si>
  <si>
    <t>Implementar las iniciativas del pueblo gitano asociadas a estrategias de innovación social y comunicación a partir de un enfoque de sistema de cuidado, convivencia, participación y Cultura Ciudadana, prioritariamente en los territorios de interés de la SDHT.</t>
  </si>
  <si>
    <t>Poblacional - Diferencial</t>
  </si>
  <si>
    <t>4 iniciativas del pueblo gitano asociadas a estrategias de innovación social y comunicación que cumplan con los requerimientos del programa y que tenga el enfoque diferencial étnico gitano.</t>
  </si>
  <si>
    <t>Número de iniciativas del pueblo gitano asociadas a estrategias de innovación social y comunicación que cumplan con los requerimientos del programa y que tenga el enfoque diferencial étnico gitano.</t>
  </si>
  <si>
    <t>"Durante el segundo trimestre de 2021 se culminó con los tramites interinstitucionales que permitieron que a finales del mes de junio, se firmara el Convenio entre la Secretaría Distrital del Hábitat y la Organización de Estados Iberoamericanos, cuyo objetivo es fortalecer la participación e incidencia ciudadana en los territorios y proyectos estratégicos de Secretaría del Hábitat mediante el diseño e implementación de estrategias de innovación social para la construcción de soluciones y alternativas transformadoras frente a los problemas y necesidades del hábitat.
Dando cumplimiento a la acción afirmativa, se estableció asignar 1 estímulo para la innovación social a organizaciones/asociaciones/agrupaciones del pueblo Rrom Gitano"</t>
  </si>
  <si>
    <t>A partir del Convenio No. 707 de 2021 firmado entre la Secretaría del Hábitat y la Organización de Estados Iberoamericanos en el mes de julio de 2021, cuyo objetivo es el de promover la participación ciudadana incidente para garantizar la apropiación y sostenibilidad de las intervenciones mediante la vinculación de diferentes grupos de interés como las Juntas de Acción Comunal (JAC), organizaciones comunitarias, colectivos, agrupaciones, asociaciones sociales y demás actores que participen en las decisiones de sus territorios, a partir del diseño e implementación de estrategias de innovación social para la construcción de soluciones y alternativas transformadoras frente a los problemas y necesidades del hábitat.
En el marco del convenio se destinó que 13 estímulos se asignaran con enfoque diferencial, en este sentido uno (1) se destinó para organizaciones, colectivos y/o  agrupaciones de la comunidad Rrom. Es así como se realizó la divulgación y convocatoria por diferentes medios de comunicación con el fin de lograr el objetivo planteado, durante los meses de julio y agosto de 2021. Los recursos asignados hasta de $15 millones de pesos. Una vez realizado el proceso del análisis de las propuestas, el 18 de septiembre de 2021 se publican los listados de seleccionados en el sitio web de la Organización de Estados Iberoamericanos. 
Desde la Comunidad Rrom, se presentó la organización Proceso Organizativo del Pueblo Rrom (Gitano) de Colombia PRORROM, los cuales no surtieron el proceso de subsanación a la información faltante dentro del tiempo establecido, razón por la cual no continuaron con el proceso.</t>
  </si>
  <si>
    <t>Desde la organización  Proceso Organizativo del Pueblo Rrom (Gitano) de Colombia PRORROM, no remitieron las subsanaciones solicitadas desde la OEI y publicadas en la página WEB. Como consecuencia no fueron habilitados para continuar en el proceso.</t>
  </si>
  <si>
    <t>Dado que la organización "Proceso Organizativo del Pueblo Rrom (Gitano) de Colombia PRORROM" no cumplió con los requiisitos de la convocatoria, y dado que no se presentaron más organizaciones del pueblo Rrom que aplicaran, en 2021 no fue posible desarrollar la iniciativa de innovación social asociada a este enfoque diferencial. En ese sentido, en 2022 se acumulará la meta de los dos años, desarrollándose así dos (2) iniciativas de la comunidad Rrom.</t>
  </si>
  <si>
    <t>La principal dificultad fue no haber contado con varias organizaciones de la comunidad Rrom que participaran en la convocatoria. En ese sentido, para el proceso de 2022 se hará un mayor proceso de socialización que nos permita llegar a más organizaciones de esta comunidad.</t>
  </si>
  <si>
    <t>La implementación del enfoque tiene limitaciones que institucionalmente se deben superar. En principio, es fundamental contar con una caracterización de las organizaciones Rrom con presencia en la ciudad, lo cual permitirá focalizar de manera más eficiente la oferta relacionada con el enfoque diferencial.</t>
  </si>
  <si>
    <t>1 Vivienda y entornos dignos en el territorio urbano y rural</t>
  </si>
  <si>
    <t>Subdirección de Participación y Relaciones con la Comunidad</t>
  </si>
  <si>
    <t>Juanita María Soto Ochoa</t>
  </si>
  <si>
    <t>(1) 358 1600 - ext 1309</t>
  </si>
  <si>
    <t>junaita.soto@habitatbogota.gov.co</t>
  </si>
  <si>
    <t>Contratación de un referente Rrom</t>
  </si>
  <si>
    <t>1 referente Rrom contratado que tenga el enfoque diferencial y permita articular la política pública del hábitat.</t>
  </si>
  <si>
    <t>Número de referentes Rrom contratados que tenga el enfoque diferencial y permita articular la política pública del hábitat.</t>
  </si>
  <si>
    <t>Sin línea base para el año 2020. Durante el año 2019, fue contratado un referente Rrom</t>
  </si>
  <si>
    <t>Se contrata a la Referente a partir del 05 de agosto de 2021. contrato No. 799 de 2021, CRP No. 1077, cuyo plazo de jecución es de 4 meses y 26 días, osea hasta el 31 de diciembre de 2021.</t>
  </si>
  <si>
    <t xml:space="preserve">NA </t>
  </si>
  <si>
    <t>Desde el 05 de agosto de 2021, se contrató a la Referente Rrom, cuyo objeto es Prestar servicios profesionales para brindar apoyo social requerido en la promoción y ejecución de las estrategias de participación ciudadana en las intervenciones priorizadas por el sector hábitat.</t>
  </si>
  <si>
    <t>Se presentaron retrasos en el proceso de contratación.</t>
  </si>
  <si>
    <t>La acción se reporto en un 100% para el tercer trimestre del año. El contrato de la referente contratada 799 de inicia el 5 de agosto de 2021 y termina en 4 enero de 2022 , no obstante el contrato para 2022  es renovado nuevamente.</t>
  </si>
  <si>
    <t>Dependará del  proyecto de inversión que financia la vinculación del referente</t>
  </si>
  <si>
    <t>Subsecretaría de Gestión Corporativa</t>
  </si>
  <si>
    <t>Nelson Javier vasquez Torres</t>
  </si>
  <si>
    <t>(1) 358 1600</t>
  </si>
  <si>
    <t>Nelson.vasquez@habitatbogota.gov.co</t>
  </si>
  <si>
    <t xml:space="preserve">Desarrollar habilidades financieras en las personas y unidades productivas  del pueblo Rrom  que sean remitidas por la entidad coordinadora del plan de acción y /o  pueblo Rrom,  a los talleres de educación financiera de la SDDE.  </t>
  </si>
  <si>
    <t xml:space="preserve">"1.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indigena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	</t>
  </si>
  <si>
    <t xml:space="preserve">No se cuentan con las bases de datos de la  comunidad. Además, como es de conocimiento público la situación de declaratoria de emergencia socioeconómica y sanitaria generada por la pandemia causada por la Covid – 19, ha generado impactos significados en la gestión distrital, lo que sin duda ha impactado en el sector de desarrollo económico, no obstante, la SDDE reitera su compromiso con las comunidades étnicas y por ello priorizará la implementación del plan de acción 2021. </t>
  </si>
  <si>
    <t>18:Cierre de brechas para la inclusión productiva urbano rural</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</si>
  <si>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</si>
  <si>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 xml:space="preserve">7874:Fortalecimiento del crecimiento empresarial en los emprendedores y las mipymes de Bogotá </t>
  </si>
  <si>
    <t>DESARROLLO ECONÓMICO</t>
  </si>
  <si>
    <t>Secretaría de Desarrollo Económico</t>
  </si>
  <si>
    <t>Subdirección de Financiamiento e Inclusión Financiera</t>
  </si>
  <si>
    <t>Jaime Alviar
Martha Algarra</t>
  </si>
  <si>
    <t>3693777-215</t>
  </si>
  <si>
    <t>jalviar@sdde.gov.co
malgarra@sdde.gov.co</t>
  </si>
  <si>
    <t>Implementar un programa que permita la formalización y el acceso al sistema de crédito para la generación de micro y pequeñas empresas, negocios, pequeños comercios y/o unidades productivas aglomeradas y/o emprendimientos por subsistencia formales e informales Implementar un programa que permita la formalización y el acceso al sistema de crédito para la generación de micro y pequeñas empresas, negocios, pequeños comercios y/o unidades productivas aglomeradas y/o emprendimientos por subsistencia formales e informales con un enfoque diferencial étnico</t>
  </si>
  <si>
    <t xml:space="preserve"> Poblacional - Diferencial</t>
  </si>
  <si>
    <t>Empresas gitanas atendidas con un enfoque diferencial a través del programa.
10 unidades productivas gitanas atendidas a través del programa remitidas por la comunidad.</t>
  </si>
  <si>
    <t xml:space="preserve">Sumatoria del número de unidades productivas gitanas atendidas a través de un programa  que permita la formalización y el acceso al sistema de crédito para la generación de micro y pequeñas empresas, negocios, pequeños comercios y/o unidades productivas aglomeradas y/o emprendimientos por subsistencia formales e informale, remitidas por la comunidad rrom </t>
  </si>
  <si>
    <t>118:Diseñar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exposicón a la tasa de mortalidad empresarial en el marco de la reactivación  económica de la ciudad. Como mínimo, un 20% de la oferta será destinada a jóvenes.</t>
  </si>
  <si>
    <t>Formar a personas del pueblo Rrom  en habilidades o competencias laborales desde la Agencia Pública de Empleo "Bogotá Trabaja"</t>
  </si>
  <si>
    <t>Número de personas del pueblo Rrom formadas en habilidades y/o competencias laborales en la Agencia Pública de Empleo del Distrito "Bogotá Trabaja" durante el cuatrienio</t>
  </si>
  <si>
    <t xml:space="preserve">Sumatoria del número de personas del pueblo Rrom formadas en habilidades y/o competencias laborales en la Agencia Pública de Empleo del Distrito "Bogotá Trabaja" durante el cuatrienio, </t>
  </si>
  <si>
    <t>17
Año 2019</t>
  </si>
  <si>
    <t xml:space="preserve">119:Formar al menos 50.000 personas en la nuevas competencias, bilinguismo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</si>
  <si>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 xml:space="preserve">  7863:Mejoramiento del empleo incluyente y pertinente en Bogotá</t>
  </si>
  <si>
    <t>Subdirección de Empleo y Formación</t>
  </si>
  <si>
    <t>Nini Johanna Serna Alvarado</t>
  </si>
  <si>
    <t>nserna@desarrolloeconomico.gov.co</t>
  </si>
  <si>
    <t xml:space="preserve">Incubar al menos 30 emprendimientos por subsistencia en la creación de modelos  de negocio alineados a factores identitarios Gitanos. Como mínimo un 2% de la oferta será destinada a jóvenes Gitanos. Incluyendo a los comerciantes Rrom. </t>
  </si>
  <si>
    <t>100% de unidades productivas de la comunidad Rrom que cumplen con los requisitos bajo un enfoque diferencial para participar de procesos de exportación</t>
  </si>
  <si>
    <t>(Número de unidades productivas de la comunidad Rrom que cumplen con los requisitos, vinculados a los procesos de promoción de exportaciones / Número de unidades productivas de la comunidad Rrom, que cumplen con los requisitos para ingresar a procesos de promoción de exportaciones)* 100</t>
  </si>
  <si>
    <t>25:Bogotá región productiva y competitiva</t>
  </si>
  <si>
    <t>177:Abrir nuevos mercados/segmentos comerciales para al menos 100 empresas , mipymes y/o emprendimientos  con potencial exportador  y atracción de eventos , que permita la reactivación económica social</t>
  </si>
  <si>
    <t>7844:Fortalecimiento del comercio exterior, la productividad y el posicionamiento de Bogotá.</t>
  </si>
  <si>
    <t>Subdirección de Competividad Bogotá Región</t>
  </si>
  <si>
    <t>María Paulina Gómez Gómez</t>
  </si>
  <si>
    <t>mpgomez@desarrolloeconomico.gov.co</t>
  </si>
  <si>
    <t xml:space="preserve">
Vincular por demanda unidades productivas del pueblo gitano a eventos de comercialización e intermediación empresarial en los cuales puedan participar de acuerdo a las convocatorias realizadas por el sector de Desarrollo Económico, y con el propósito de fortalecer  emprendimientos propios de la comunidad. </t>
  </si>
  <si>
    <t>24:Bogotá región emprendedora e innovadora</t>
  </si>
  <si>
    <t xml:space="preserve">166:Desarrollar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 </t>
  </si>
  <si>
    <t>7837:Fortalecimiento en emprendimiento y desarrollo empresarial, para aumentar la capacidad productiva y económica de Bogotá</t>
  </si>
  <si>
    <t xml:space="preserve">Subdirecciones: Intermediación, Internacionalización/subdirección de emprendimiento y negocios. </t>
  </si>
  <si>
    <t>Carlos Alberto Sánchez Retiz/María Angelica Segura Bonell</t>
  </si>
  <si>
    <t>casanchez@desarrolloeconomico.gov.co/asegura@desarrolloeconomico.gov.co</t>
  </si>
  <si>
    <t>Vincular por demanda unidades productivas de la comunidad Rrom que cumplen con los requisitos bajo un enfoque diferencial para participar de procesos de exportación.</t>
  </si>
  <si>
    <t>Porcentaje de Ciudadanos Gitanos de Bogotá vinculados al programa de Mercados Campesinos con oferta de alimentos frescos o transformados saludables.</t>
  </si>
  <si>
    <t>(Número de Ciudadanos Gitanos de Bogotá vinculados al programa Mercados Campesinos con oferta de alimentos frescos o transformados saludables/ Número de Ciudadanos Gitanos de Bogotá interesados en vincularse en la oferta de productos y servicios al programa Mercados Campesinos.)*100</t>
  </si>
  <si>
    <t>Fortalecimiento de procesos de gastronomía y seguridad alimentaria articulada a sistema de abastecimiento del sistema distrital de alimentos en el marco de usos y costumbres Rrom,  siempre y cuando se trate de procesos de gastronomía relacionados con alimentos saludables</t>
  </si>
  <si>
    <t>Participación de unidades productivas del pueblo gitano en procesos de sensibilización empresarial en materia de innovación y comercialización de producto.</t>
  </si>
  <si>
    <t>Número de unidades productivas del pueblo gitano en procesos de sensibilización para la innovación y comercialización de producto.</t>
  </si>
  <si>
    <t>180:Brindar acceso a mecanismos de financiación a 3.700 emprendimientos de estilo de vida, de alto impacto, independientes, MIPYMES acompañadas en programas de apropiación y fortalecimiento de nuevas tecnologías y empresas medianas en programas de sofisticación en inovación. Como mínimo un 20% de la oferta será destinada a jóvenes.</t>
  </si>
  <si>
    <t>7847:Fortalecimiento de la competitividad, como vehículo para el desarrollo del ecosistema empresarial de la Bogotá</t>
  </si>
  <si>
    <t>Nicolás Carrizosa Pulido</t>
  </si>
  <si>
    <t>ncarrizosa@desarrolloeconomico.gov.co</t>
  </si>
  <si>
    <t>Generar un proceso, sistemas de información sencillo o boletín que incluya el presupuesto concertado en el Plan Integral de Acciones Afirmativas del Pueblo Gitano en las Diferentes Entidades del Distrito que permita verificar cuando se trasladen o reasignen a otra meta o rubro</t>
  </si>
  <si>
    <t>Diferencial Étnico</t>
  </si>
  <si>
    <t>16 reportes presupuestales de ejecución de los proyectos de inversión que hacen parte del proceso de Concertación Final del Artículo 66</t>
  </si>
  <si>
    <t>Número de reportes presupuestales de ejecución de los proyectos de inversión que hacen parte del proceso de Concertación Final del Artículo 66</t>
  </si>
  <si>
    <t>sin linea base</t>
  </si>
  <si>
    <t xml:space="preserve">En lo relacionado con El Trazador Presupuestal de Grupos Étnicos, el cual está en cabeza de Secretaría Distrital de Gobierno (Subdirección de Asuntos Étnicos),  se expidio la Guai del traxzador en nocv¿viemrbe de 2021 la cual contenia las observacioens efectuadas desde la SDH, igualmente en el  mes de diciemrbe las entidades distritales remitieron programaciond e trazador </t>
  </si>
  <si>
    <t>Para la construcción de la guía, se realizaron reuniones conjuntas con la asistencia de la SECRETARIA DE GOBIERNO, SECRETARIA DISTRITAL DE PLANEACION Y LA SECRETARIA DISTRITAL DE HACIENDA, en donde se revisaron  los temas conceptuales y técnicos para la marcación del trazador.  Es importante aclarar que esta nueva metodologia para la implementacion de trazadores presupuestales  ètnicos tienen como lider a la Secretaria Distrital de Gobierno a travès de la Subdireccion de Asuntos È tnicos).</t>
  </si>
  <si>
    <t>n/a</t>
  </si>
  <si>
    <t xml:space="preserve">En lo relacionado con El Trazador Presupuestal de Grupos Étnicos, el cual está en cabeza de Secretaría Distrital de Gobierno (Subdirección de Asuntos Étnicos), se ha avanzado a traves de diferentes actividades y cuya responsabilidad corresponde a cada una  de las tres entidades responsables del proceso es decir (SDG / SDP / SDH), de esta manera :  	Se realizó la construcción conjunta, con el liderazgo de la SEGOB - SAE y el apoyo técnico de la SDP Y SDH la guía para el uso e implementación del trazador presupuestal de Grupos Étnicos
	Se oficializa la guía con Oficio firmado por el Director de Gobernabilidad y Derechos Humanos (SDG)
	En el mes de noviembre del 2022 quedo la versión final de la guía previa revisión y aprobación de la SEGOB, la SDP y la SDH
	Se realizó l la socialización virtual del trazador  los días 2 y 3 de diciembre (SDG)
	Las Entidades, con el apoyo técnico de la SDP y SDH realizaron la marcación del trazador en los instrumentos establecidos para tal fin: SDP - SEGPLAN y SDH PMR (Archivos Excel). Durante el mes de diciembre y enero las entidades remitieron la información para revisión y consolidación.
	</t>
  </si>
  <si>
    <t>Se efectuaron reuniones especialmente de carácter virtual a fin de establecer ciertos lineamientos y criterios para el seguimiento y avance en nuestro trazador presupuestal en el Distrito del sector étnico, por ello los dias 2 y 3 de diciembre de la vigencia 2021, se realizó de manera conjunta (SDG-SDP Y SDH) en reuniones virtuales la socialziacón del TPGE.</t>
  </si>
  <si>
    <t>Una vez se tengan los primeros resultados de la implementación del trazador se podrá adelantar un análisis de la implementación de los enfoques.</t>
  </si>
  <si>
    <t>no aplica</t>
  </si>
  <si>
    <t>HACIENDA</t>
  </si>
  <si>
    <t>SDH</t>
  </si>
  <si>
    <t>Dirección 
Distrital de Presupuesto</t>
  </si>
  <si>
    <t>Alvaro Guzman Vargas</t>
  </si>
  <si>
    <t>aguzman@shd.gov.co</t>
  </si>
  <si>
    <t xml:space="preserve">Brindar apoyo y patrocinio a 4 conmemoraciones del Pueblo Gitano a través de la Lotería de Bogotá </t>
  </si>
  <si>
    <t>4 Conmemoraciones Gitanas Apoyadas por la Lotería de Bogotá</t>
  </si>
  <si>
    <t>Número de conmemoraciones Gitanas Apoyadas por la Lotería de Bogotá</t>
  </si>
  <si>
    <t>La Lotería de Bogotá mediante la ejecución de estos contratos adquirio conocimiento de la comunidad Rrom, recibiendo capacitaciones y charlas sobre su cultura y costumbres</t>
  </si>
  <si>
    <t>La Lotería de Bogotá por su naturaleza de empresa comercial e industrial del estado,  presento dificultades en el giro de los recursos de los cuales tenia compromisos para la vigencia 2021, se recomienda que para las siguientes vigencias se logre entregar otro tipo de recurso que permita agilizar el cumplimiento de la meta.</t>
  </si>
  <si>
    <t>La entidad consolido una base de datos de los Loteros de Bogota y Colmbia en la cual se evidencia que dentro de nuestros grupos de interes la población gitana no tiene representación, esto genera una dificultad para que la entidad pueda entregar recursos al pueblo gitano, pero tambien significa un reto para encontrar los canales correctos y generar un beneficio mutuo.</t>
  </si>
  <si>
    <t>56 - Gestión Pública Efectiva</t>
  </si>
  <si>
    <t>LOTERIA DE BOGOTÁ</t>
  </si>
  <si>
    <t>ÁREA DE PLANEACIÓN ESTRATÉGICA Y DE NEGOCIOS</t>
  </si>
  <si>
    <t>Liliana Lara Méndez</t>
  </si>
  <si>
    <t xml:space="preserve">3351535 ext 259 </t>
  </si>
  <si>
    <t>liliana.lara@loteriadebogota.com</t>
  </si>
  <si>
    <t>Vincular a la población gitana en experiencias de educación ambiental de manera gratuita los días martes, en las instalaciones del Jardín Botánico, de acuerdo con las condiciones de reserva vigentes.</t>
  </si>
  <si>
    <t>Ambiental - Diferencial</t>
  </si>
  <si>
    <t xml:space="preserve"> Porcentaje de población Gitana que ingresa al Jardín Botánico durante los días martes y participan en actividades de educación durante el cuatrienio.</t>
  </si>
  <si>
    <t xml:space="preserve"> No.  de personas  de la Población Gitana que participan en las actividades del JBB / No.  de personas  de la Población Gitana que solicitan la participación en las accion es del JBB los días martes en horario de atención a visitantes*90</t>
  </si>
  <si>
    <t xml:space="preserve"> $                250.200</t>
  </si>
  <si>
    <t>$ 1.000.800</t>
  </si>
  <si>
    <t xml:space="preserve">Se avanzó en la definición de los criterios para el ingreso de estas comunidades de forma gratuita teniendo en cuenta lo acordado en las mesas.  (Resolución número 18 de febrero 2 de 2021) “Por medio de la cual se fijan las tarifas de ingreso, alquiler de espacios, bienes y servicios en el Jardín Botánico de Bogotá José Celestino Mutis y se dictan otras disposiciones” Artículo cuarto.  Exenciones de pago de la tarifa.  </t>
  </si>
  <si>
    <t>No se puede establecer una meta de poblacion a atender porque depende del número de personas que solicitan participación, es decir que el ingreso es por demanda. Por la misma razón el presupuesto se determina de acuerdo a las personas que soliciten la participación en las acciones del JBB.</t>
  </si>
  <si>
    <t>Durante el segundo trimestre de 2021 no hubo solicitud por parte del Pueblo rrom para ingresar al JBB por lo que no se realizaron actividades de educación ambiental dirigidas a la comunidad.</t>
  </si>
  <si>
    <t>Dado que el JBB ya cuenta con la resolución que reglamenta el ingreso de personas del pueblo Rrom en el marco de las acciones afirmativas, para el tercer trimestre de 2021 se promoverán y propondrán actividades que permitan su vinculación con los procesos de educación ambiental del JBB.</t>
  </si>
  <si>
    <t>Se desarrollaron tres reuniones con comunidad y diferentes instituciones para coordinar un recorrido por el Jardín Botánico para el tercer trimestre con fecha de 26 de octubre con mujeres gitanas.</t>
  </si>
  <si>
    <t>De acuerdo a lo establecido en las reuniones, se realizará la atención y la visita en el cuatro trimestre.</t>
  </si>
  <si>
    <t>Transformación cultural para la conciencia ambiental y el cuidado de la fauna doméstica</t>
  </si>
  <si>
    <t>160 Vincular 3.500.000 personas a las estrategias de cultura ciudadana, participación, educación ambiental y protección</t>
  </si>
  <si>
    <t>7666. Fortalecimiento de la educación y la participación paara la promoción de la cultura ambiental en el Jardín Botánico de Bogotá</t>
  </si>
  <si>
    <t>AMBIENTE</t>
  </si>
  <si>
    <t>JARDIN BOTÁNICO JOSÉ CELESTNO MUTIS</t>
  </si>
  <si>
    <t>EDUCATIVA Y CULTURAL</t>
  </si>
  <si>
    <t>Nubia Esperanza Sänchez
Carolina Valencia Dávila</t>
  </si>
  <si>
    <t>4377060 ext 1007
3002270855</t>
  </si>
  <si>
    <t>nesanchez@jbb.gov.co
carolina.valencia@jbb.gov.co</t>
  </si>
  <si>
    <t>Generar escenarios de divulgación y reconocimiento de los saberes de las comunidades étnicas dentro de la agenda cultural, propuesta por la Subdirección Educativa y Cultural del Jardín Botánico.</t>
  </si>
  <si>
    <t>Número de escenarios de divugación y reconocimiento de los saberes de la comunidad Rrom</t>
  </si>
  <si>
    <t>Número de escenarios generados de divugación y reconocimiento de los saberes de  la comunidad Rrom</t>
  </si>
  <si>
    <t xml:space="preserve"> $                   1.524.000</t>
  </si>
  <si>
    <t xml:space="preserve"> $             1.524.000</t>
  </si>
  <si>
    <t>$ 6.096.000</t>
  </si>
  <si>
    <t>Se deja a disposición de la comunidad espacios de divulgación de conocimiento como “Tejiendo la palabra”; espacios de diálogo para el reconocimiento de las tradiciones, formas de ver el mundo y entenderlo. Adicionalmente con la subdirección científica se ha comenzado a articular una propuesta que será presentada a la comunidad en el  segundo trimestre con el fin de abordar y ver la viabilidad en términos del conocimiento y los saberes asociados a las plantas, en términos de escenarios de divulgación y conocimientos.</t>
  </si>
  <si>
    <t>Por ser una actividad por demanda, no se puede determinar presupuesto ya que depende del número de escenarios generados</t>
  </si>
  <si>
    <t>Durante el segundo trimestre de 2021 el JBB desde la subdirección Científica propuso un proceso investigativo a la comunidad Rrom, esto hará parte de uno de los compromisos adquiridos como sector y tendrá como resultado la visiblización de los saberes del pueblo RRom</t>
  </si>
  <si>
    <t>Para que la investigación propuesta fortalezca los saberes del pueblo rrom, desde la subdirección educativa del JBB se generarán espacios de divulgación y actividades de educación ambiental dirigidas a la comunidad.</t>
  </si>
  <si>
    <t xml:space="preserve">Se creó un espacio de divulgación de saberes en el marco de la invitación a la consejera Dalila Gómez en el III Simposio de Enseñanza de la Botánica  para que conversara sobre temas de medicina ancestral. LINK: https://www.facebook.com/JardinBotanicoDeBogota/videos/volvimos-iii-simposio-de-ense%C3%B1anzadelabot%C3%A1nica-espacio-espacio-para-el-reconocim/895295941342391/
Se ha venido avanzando en un ejercicio de investigación reconociendo los saberes asociados a los nombres y usos de las plantas del pueblo Rrom, aspecto que permitirá generar más espacios de divulgación de los saberes. Desde la Subdirección Científica del Jardín Botánico, se desarrollaron entrevistas entre el 28 de julio, el 10 y 11 de septiembre coon tres (3) personas de la comunidad, quienes aportaron por medio de entrevista las plantas usadas por ellos, las cuales se están organizando en un listado con la intención de obtener el nombre en Romaní de cada una de estas. </t>
  </si>
  <si>
    <t>Beneficiar con huertas autosostenibles que incluyan especies medicinales y ornamentales al Pueblo Rrom de Bogotá</t>
  </si>
  <si>
    <t>Porcentaje de huertas agroecológicas creadas y en Funcionamiento que garanticen los insumos de las mismas pertenecientes al Pueblo Rrom en el marco del programa  programa distrital de agricultura urbana y periurbana articulado a los mercados campesinos</t>
  </si>
  <si>
    <t>No. de huertas agroecológicas creadas / No. De huertas solicitadas por el pueblo rrom que reunan los requisitos y lineamientos requeridos en el programa de agricultura urbana*100</t>
  </si>
  <si>
    <t xml:space="preserve"> $                   6.968.136</t>
  </si>
  <si>
    <t xml:space="preserve"> $  6.968.136 </t>
  </si>
  <si>
    <t xml:space="preserve"> $             6.968.136</t>
  </si>
  <si>
    <t>$ 27.872.544</t>
  </si>
  <si>
    <t>La comunidad no ha realizado solicitudes sobre necesidades de huertas urbanas.</t>
  </si>
  <si>
    <t>En este momento se esta construyendo un instrumento que permita levantar la información para el acompañamiento a las huertas de la comunidad.</t>
  </si>
  <si>
    <t>Se realizó una reunión con la comunidad y el sector ambiente, en la que se presentó la oferta de fortalecimiento de huertas y el catálogo de servicios, queda pendiente convocarlos a una reunión para solicitar bases de datos de personas interesadas en las huertas urbanas.</t>
  </si>
  <si>
    <t>Citar a reunión a las autoridades gitanas.</t>
  </si>
  <si>
    <t>La comunidad manifestó que solamente hay una persona interesada en hacer parte del proceso de fortalecimiento. El día 15 de septiembre se llamó a la persona y se remitió correo a la Subdirección Técnica para iniciar el proceso.</t>
  </si>
  <si>
    <t>Con la información suministrada el proceso de fortalecimiento se realizará en el último trimestre, sin embargo se buscará otra reunión de socialización de la propuesta para revisar si hay más población que se quiera vincular a los procesos dado que solo una persona manifestó el interés.</t>
  </si>
  <si>
    <t>Bogotá region emprendedora e innovadora</t>
  </si>
  <si>
    <t>172 Implementar un programa Distrital de agricultura urbana y periurbana articulado a los mercados campesinos</t>
  </si>
  <si>
    <t>7681. Fortalecimiento de la agricultura urbana y periurbana</t>
  </si>
  <si>
    <t>Técnica operativa</t>
  </si>
  <si>
    <t>Germán Darío Álvarez
Carolina Valencia Dávila</t>
  </si>
  <si>
    <t>4377060 ext.1009
3002270855</t>
  </si>
  <si>
    <t>galvarezjbb.gov.co 
carolina.valencia@jbb.gov.co</t>
  </si>
  <si>
    <t>Diseño e implementación de un estrategia de cultura ciudadana, participación y educación ambiental y protección animal  con enfoque territorial, diferencial étnico Gitano a partir de la integración de factores identitarios Rrom, en articulación con la Secretaría Distrital de Ambiente, Jardín Botánico e Instituto Distrital de Protección y Bienestar Animal</t>
  </si>
  <si>
    <t>Ambiental, diferencial</t>
  </si>
  <si>
    <t>31/062024</t>
  </si>
  <si>
    <t>% de población gitana atendida en el marco de la estrategia de cultura ciudadana, participación, educación ambiental y protección animal con
enfoque territorial, diferencial Gitano a partir de la inclusión de factores identitarios Rrom.</t>
  </si>
  <si>
    <t>Numero de personas gitanas atendidas en el marco de la estrategia de cultura
ciudadana, participación, educación ambiental y protección animal con enfoque territorial, diferencial Gitano a partir de la inclusión de factores identitarios Rrom / Número de población gitana que lo solicite)* 100</t>
  </si>
  <si>
    <t>A demanda</t>
  </si>
  <si>
    <t>$115.734.000</t>
  </si>
  <si>
    <t>Durante el primer trimestre del 2021, se solicita al pueblo gitano espacio de reunión para realizar la primera mesa de trabajo con el sector ambiente, a fin de definir pautas de trabajo para el desarrollo de esta acción. Esta mesa se programa para el 9 de abril de 2021.</t>
  </si>
  <si>
    <t>$12.597.600</t>
  </si>
  <si>
    <t>En el segundo trimestre se realizó mesa de trabajo con el pueblo gitano y el sector ambiente, el 9 de abril de 2021, en donde se definio que desde las entidades se presentará un documento de la propuesta para la estrategia a fin de ponerlo a revisión de la comunidad. De manera conjunta el JBB, el IDPYBA y la SDA, construyen este docuemento con los objetivos, lineas de trabajo, actividades y cronograma, el cual es recibido y retroalimentado por la comunidad, definiendo ajustes finales para iniciar su implementación. Por lo tanto pese a este avance el porcentaje de avance cuantitativo para esta acción es cero.</t>
  </si>
  <si>
    <t>$ 24.000.600</t>
  </si>
  <si>
    <t>Sistema Distrital de cuidado/ Transformación cultural para la conciencia ambiental y el cuidado de la fauna doméstica</t>
  </si>
  <si>
    <t>Vincular 3.500.000 personas a las estrategias de cultura ciudadana, participación, educación ambiental y protección</t>
  </si>
  <si>
    <t>7657-Trasformación cultural ambiental a partir de estrategias de educación, participación y comunicación en Bogotá</t>
  </si>
  <si>
    <t>Secretaría Distrital de Ambiente</t>
  </si>
  <si>
    <t>Oficina de Participación, Educación y Localidades - OPEL</t>
  </si>
  <si>
    <t>Alix Montes Arroyo - Jefe OPEL  y Silvia Ortiz - profesional</t>
  </si>
  <si>
    <t>alix.montes@ambientebogota.gov.co  - silvia.ortiz@ambientebogota.gov.co</t>
  </si>
  <si>
    <t xml:space="preserve">Porcentaje de avance en las actividades del plan de trabajo para generar la cartográfia (territorialización) de la implementación de la
estrategia de cultura ciudadana, participación y educación ambiental y
protección animal con enfoque territorial, diferencial étnico Gitano.  </t>
  </si>
  <si>
    <t>(Número de actividades del plan de trabajo realizadas/  /Número de actividades propuestas en el plan de trabajo para generar la cartográfia (territorialización) de la implementación de la estrategia de cultura ciudadana, participación y
educación ambiental y protección animal con enfoque territorial, diferencial
étnico Gitano)* 100</t>
  </si>
  <si>
    <t>Durante el primer trimestre del 2021, el equipo de educación del IDPBYA y el JBB en articulación con la Secretaría Distrital de Ambiente revisaron la metodología de trabajo conjunto para dar cumplimiento a la acción afirmativa concertada, definiendo la necesidad de la realización de una reunión con la comunidad Rrom para concertar la inclusión de contenidos y metodologías pedagógicas con enfoque territorial y diferencial étnico Gitano en la estrategia de educación para la protección y el bienestar animal.</t>
  </si>
  <si>
    <t>En el segundo trimestre se realizó mesa de trabajo con el pueblo gitano y el sector ambiente, el 9 de abril de 2021, en donde se definio que desde las entidades se presentará un documento de la propuesta para la estrategia a fin de ponerlo a revisión de la comunidad. De manera conjunta el JBB, el IDPYBA y la SDA, construyen este docuemtno con los objetivos, lineas de trabajo, actividades y cronograma, el cual es recibido y retroalimentado por la comunidad, definiendo ajustes finales para iniciar su implementación. Por lo tanto pese a este avance el porcentaje de avance cuantitativo para esta acción es cero.</t>
  </si>
  <si>
    <t>Vinculación al equipo de trabajo de la Oficina de Participación, Educación y Localidades - OPEL, de referentes del pueblo Rrom, avalados por la Kumpania de Bogotá.</t>
  </si>
  <si>
    <t>Número de personas bachilleres contradas en el equipo de trabajo de la Oficina de Participación, Educación y Localidades - OPEL</t>
  </si>
  <si>
    <t>Sumatoria de  de personas bachilleres contradas en el equipo de trabajo de la
Oficina de Participación, Educación y
Localidades - OPEL</t>
  </si>
  <si>
    <t>Contratación de un (1) refernte gitano en la OPEL en 2018-2020</t>
  </si>
  <si>
    <t>$34.209.000</t>
  </si>
  <si>
    <t>Durante el primer trimestre de 2021 se realiza la contratación de 3 referentes gitanos en la OPEL - SDA: Jefrey Gómez, Jeimy Salinas y Juanita Gómez</t>
  </si>
  <si>
    <t>Durante el periodo reportado, la SDA - OPEL continua con la vinculación de l@s referentes: Jefrey Gómez, Juanita Gómez y Jeimy Salinas, quien en junio solicita la cesión de su contrato y entra al equipo Luz Mery Piedrahita como referentes del pueblo gitano, por lo tanto en el segundo trimestre la ejecución presupuestal es cero.</t>
  </si>
  <si>
    <t>Durante el tercer trimestre, la SDA - OPEL continua con la vinculación de l@s referentes: Jefrey Gómez, Juanita Gómez y Luz Mery Piedrahita como referentes del pueblo gitano, por lo tanto en el tercer trimestre la ejecución presupuestal es cero.</t>
  </si>
  <si>
    <t>Número de personas profesioales contratadas  en el equipo de trabajo de la Oficina de Participación, Educación y Localidades - OPEL</t>
  </si>
  <si>
    <t>Sumatoria de personas profesioanles  contratadas  en el equipo de trabajo de la Oficina de Participación, Educación y Localidades - OPEL</t>
  </si>
  <si>
    <t>Esta acción esta prevista para el año 2022</t>
  </si>
  <si>
    <t>Análisis de las caracterizaciones de escenarios de riesgo de desastres locales y construcción de propuestas de complementación de las líneas de acción de los planes locales de gestión de riesgos y cambio climático, con enfoque diferencial del Pueblo Gitano.</t>
  </si>
  <si>
    <t>Ambiental y Territorial</t>
  </si>
  <si>
    <t xml:space="preserve">1 propuesta con enfoque diferencial étnico, incluida en los planes locales de gestión de riesgos y cambio climático, elaboradas con apoyo de un Referente del Pueblo Gitano en una vigencia fiscal. </t>
  </si>
  <si>
    <t>0.5</t>
  </si>
  <si>
    <t>La Acción Afirmativa está para el segundo semestre del 2021 y primer semestre del 2022.</t>
  </si>
  <si>
    <t>No se tienen dificultades.</t>
  </si>
  <si>
    <t xml:space="preserve">La contratación del referente Rrom está a partir del segundo semestre de 2021. </t>
  </si>
  <si>
    <t>Se avanzó en el proceso precontractual para la contratación de la Referente Rrom, de manera especial se realizó seguimiento a la consecución de su tarjeta profesional para quedar contratada en el mes de julio.</t>
  </si>
  <si>
    <t>$ 10.178.133</t>
  </si>
  <si>
    <t>Se realizó la contratación de la Referente Rrom, dando inicio a la vinculación el 09 de julio de 2021.
Se avanzó en la georreferenciación del pueblo Rrom para poder iniciar el análisis de las caracterizaciones de escenarios de riesgo de desastres locales.
Se participó en los comités locales de emergencias de las localidades de Kennedy y Engativá para avanzar en el cumplimiento de la Acción Afirmativa.
Se avanzó en la búsqueda de datos e información del pueblo gitano para construcción de la propuesta con enfoque diferencial étnico.
Se realizó el diseño de ruta de trabajo con Gestión Local y el área de Educación de Idiger para el cumplimiento de la Acción Afirmativa.</t>
  </si>
  <si>
    <t xml:space="preserve">29: Asentamientos y entornos protectores </t>
  </si>
  <si>
    <t>217: Beneficiar a 350 familias en zonas de alto riesgo no mitigable a través del programa de reasentamiento</t>
  </si>
  <si>
    <t>7557: Fortalecimiento de acciones para la reducción del riesgo y medidas de adaptación al cambio climático en Bogotá</t>
  </si>
  <si>
    <t>IDIGER</t>
  </si>
  <si>
    <t>Oficina Asesora de Planeación</t>
  </si>
  <si>
    <t>María Eugenia Tovar Rojas / 
Faride P. Solano Hamdan</t>
  </si>
  <si>
    <t>4292800 / 
3002137236</t>
  </si>
  <si>
    <t>mtovar@idiger.gov.co /
fsolano@idiger.gov.co</t>
  </si>
  <si>
    <t>% de población gitana atendida en el marco
de la estrategia de cultura
ciudadana, participación,
educación ambiental y
protección animal con
enfoque territorial, diferencial
Gitano a partir de la inclusión
de factores identitarios Rrom</t>
  </si>
  <si>
    <t>(Numero de personas gitanas atendidas en el marco  de la estrategia de cultura ciudadana, participación, educación ambiental y protección animal con enfoque territorial, diferencial Gitano a partir de la inclusión de factores identitarios Rrom / Número de población gitana que lo solicite)+ 100</t>
  </si>
  <si>
    <t>ND</t>
  </si>
  <si>
    <t>Teniendo en cuenta que la meta para esta acción depende de lo concertado en las mesas de trabajo en la comunidad, el IDPYBA garantizará la ejecución presupuestal que permita su cumplimiento</t>
  </si>
  <si>
    <t>Para la implementación de este acción afirmativa, el IDPYBA participó en la mesa de trabajo realizada el día 9 de abril entre el sector ambiente y el pueblo gitano, con el fin de iniciar un diálogo para la construcción conjunta de la estrategia solicitada
por el pueblo gitano, para lo cual, el pueblo Rrom solicita al sector presentar un documento base con la propuesta para su revisión. Es importante mencionar que no se reporta ejecución física en tanto las acciones pedagógicas están en construcción colectiva con la comunidad, motivo por el cual aún no se inicia la vinculación de personas gitanas.</t>
  </si>
  <si>
    <t>No se identificaron</t>
  </si>
  <si>
    <t xml:space="preserve">Durante el tercer trimestre de 2021 se incorporaron por parte del equipo de educación las observaciones realizadas por la comunidad al documento de Estrategia pedagógica, y se iniciará con su implementación en el cuarto trimestre del año. El IDPYBA desarrollara 1 de las 3 jornadas de diálogo planteadas en el cronograma, en la temática de bienestar animal
</t>
  </si>
  <si>
    <t>22 Transformación cultural para la conciencia ambiental y el cuidado de la fauna doméstica</t>
  </si>
  <si>
    <t xml:space="preserve">Vincular a 3.500.000 personas a las estrategias de cultura ciudadana, participación y educación ambiental y protección animal con enfoque territorial, diferencial y de género. </t>
  </si>
  <si>
    <t>7560 Implementación de estrategias de cultura y participación ciudadana para la defensa, convivencia,
protección y bienestar de los animales en Bogotá</t>
  </si>
  <si>
    <t>IDPYBA</t>
  </si>
  <si>
    <t>Subdirección de Cultura Ciudadana y Gestión del Conocimiento
Oficina Asesora de Planeación</t>
  </si>
  <si>
    <t>Natalia Parra Osorio
Leidy Rodríguez</t>
  </si>
  <si>
    <t>3115188547
3232219130</t>
  </si>
  <si>
    <t>culturaciudadana@animalesbog.gov.co
politicas@animalesbog.gov.co</t>
  </si>
  <si>
    <t xml:space="preserve">Capacitar al 100% de las instancias locales de participación del pueblo gitano con acciones de apoyo a la agenda pública, de información, promoción y empoderamiento en capacidades democráticas,  para la participación incidente a miembros de las instancias (espacios). </t>
  </si>
  <si>
    <t>Enfoque diferencial étnico</t>
  </si>
  <si>
    <t>1 proceso de capacitación a instancias locales de participación del pueblo Rrom en el marco de la ruta de fortalecimiento a instancias IDPAC que incluye una Referente para la atención exclusiva del Pueblo Gitano para el fortalecimiento de las mesas locales gitanas cuyos honorario se ajustarán de acuerdo a la tabla de honorarios vigente para cada año en el marco de la Ley de Contratación Estatal</t>
  </si>
  <si>
    <t>Numero de procesos de capacitación a instancias locales de participación del pueblo Rrom en el marco de la ruta de fortalecimiento a instancias IDPAC que incluye una Referente para la atención exclusiva del Pueblo Gitano para el fortalecimiento de las mesas locales gitanas cuyos honorario se ajustarán de acuerdo a la tabla de honorarios vigente para cada año en el marco de la Ley de Contratación Estatal.</t>
  </si>
  <si>
    <t xml:space="preserve">Se realizó la contratación de la referente gitana Yessica Cristo el día 18 de marzo de 2021. </t>
  </si>
  <si>
    <t xml:space="preserve">Se presentó retraso en el proceso contractual debido a la subsanación de documentos por el área encargada y  por la alta demanda que tenía el equipo de contratación del  IDPAC. </t>
  </si>
  <si>
    <t>Se da continuidad a la contratación de la referente gitana Yessica Cristo hasta el 17 de Junio 2021</t>
  </si>
  <si>
    <t>Se presenta terminación del contrato a 17 de junio de 2021 y se espera reactivar nuevamente el contrato de la referente gitana</t>
  </si>
  <si>
    <t>Se realizó nuevamente la contratación de la referente gitana Yessica Cristo el día 24 de julio de 2.021. La gestora Yessica Cristo realizó la secretaría técnica en las mesas gitanas locales.
Adicionalmente dando cumplimiento a la resolución 220 de 2021 se instalaron las mesas gitanas locales de la la localidad de Kennedy y la localidad de Puente Aranda.
Así mismo, la gestora atiende las solicitudes propias de cada localidad en referencia al pueblo gitano y hace acompañamiento en presupuestos participativos fase II.</t>
  </si>
  <si>
    <t>Se presentaron dificultades  en la contratación de la referente a nivel general por parte del IDPAC, lo que genera interrupción en los procesos.</t>
  </si>
  <si>
    <t xml:space="preserve">Se realizó nuevamente la contratación de la referente gitana Yessica Cristo durante el último trimestre del 2021, quien realizó la secretaría técnica en las mesas gitanas locales.
Adicionalmente, dando cumplimiento a la Resolución 220 de 2021, se dio continuidad al trabajo con las mesas gitanas locales instaladas de la localidad de Kennedy y la localidad de Puente Aranda.
Así mismo, la gestora atiende las solicitudes propias de cada localidad en referencia al pueblo gitano. Aunque en el año 2021 no se dió cumplimento del 100% de la medida por recorte presupuestal y retrasos en la contratación, para dar cumplimiento al 100% de esta meta se tiene previsto para el año 2022 realizar un aumento a la asignación salarial de la Gestora y contrato a un mayor tiempo que el realizado en el 2021. </t>
  </si>
  <si>
    <t xml:space="preserve">Se presentaron retrasos en la contratación y recorte presupuestal por lo cual no se logró el 100% de la meta. Se tiene previsto para el año 2022 realizar un aumento a la asignación salarial de la Gestora y contrato a un mayor tiempo que el realizado en el 2021. </t>
  </si>
  <si>
    <t>Con el trabajo de la Gestora Yessica Cristo en el año 2021 se logró realizar la instalación de las mesas Gitanas locales en las localidades de Kennedy y Puente Aranda, teniendo en cuenta lo mencionado en la Resolución 0220 de 2021</t>
  </si>
  <si>
    <t>Implementar el 100 % de la estrategia de fortalecimiento y promoción de capacidades organizativas, democráticas y de reconocimiento de las formas propias de participación en los espacios (instancias) étnicas. (Gerencia de Etnias)</t>
  </si>
  <si>
    <t>GOBIERNO</t>
  </si>
  <si>
    <t>IDPAC</t>
  </si>
  <si>
    <t>Gerencia de Etnias</t>
  </si>
  <si>
    <t>David Angulo</t>
  </si>
  <si>
    <t xml:space="preserve">dangulo@participacionbogota.gov.co </t>
  </si>
  <si>
    <t>Garantizar (1)  espacio de atención diferenciada y participación para el Pueblo Gitano de Bogotá, para promover el goce de derechos de este grupo étnico y mitigar afectaciones al tejido social.* En arriendo o compra dependiendo del concepto jurídico para la compra.</t>
  </si>
  <si>
    <t>11. Ciudades y Comunidades Sostenibles</t>
  </si>
  <si>
    <t>Etnico Diferencial</t>
  </si>
  <si>
    <t>(1) espacio de atención diferenciada garantizado que se traduce en un inmueble tipo casa para el fortalecimiento étnico, cultural y de participación del Pueblo Gitano de Bogotá, con el objetivo de promover el goce de derechos de este grupo étnico y mitigar afectaciones al tejido social*. * En arriendo o compra dependiendo del concepto jurídico para la compra.</t>
  </si>
  <si>
    <t>Numero de espacios de atención diferenciada y participación para el Pueblo Gitano de Bogotá, para promover el goce de derechos de este grupo étnico y mitigar afectaciones al tejido social</t>
  </si>
  <si>
    <t>Cero (0) Espacios (2020)</t>
  </si>
  <si>
    <t>La subdirección de asuntos Étnicos en el primer trimestre de este año envió 11 Oficios con número y fecha de radicado:                                                            20213400332061	2021-02-10,                      20213400332101	2021-02-10,                  20213400332121	2021-02-10,                      20213400332111	2021-02-10,                    20213400332131	2021-02-10,                    20213400376331	2021-02-11,                20213400376381	2021-02-11,                       20213400376701	2021-02-11,                 20213400376931	2021-02-11,                    20214210623002	2021-02-24,                20214211055942	2021-04-07,                                                                    
a diferentes entidades del distrito entre ella el DADEP con el fin de gestionar un espacio de atención diferenciada para el Pueblo Gitano, se realizó la construcción conjunta con el Consultivo Gitano del Instructivo para la Atención en la Casa Gitana de los Derechos del Pueblo Rrom. Este Instructivo constituye la hoja de ruta en atención al Pueblo Rrom que se brindara en este espacio.</t>
  </si>
  <si>
    <t xml:space="preserve">Las respuestas por parte de las entidades a las que se les ha solicitado la disposición de un espacio a través de la figura de comodato indican que no es posible, sumado al hecho de que no todas las entidades han dado respuesta. Por lo tanto, la Subdirección continuara en la gestión para garantizar el espacio de Atención diferenciada del Pueblo Rrom en Bogotá.
</t>
  </si>
  <si>
    <t xml:space="preserve">El año pasado se trabajó de manera articulada con el Consejo Consultivo del Pueblo Gitano para la construcción conjunta del procedimiento para el funcionamiento de la Casa Gitana que en este momento se encuentra en revisión por parte de la OAP y posteriormente pasará a revisión por parte de ustedes en la Subsecretaría y normalización. 
Desde febrero de esta vigencia se radicaron oficios a las diferentes entidades del Distrito solicitando la posibilidad de disponer de un espacio en las localidades de Puente Aranda o Kennedy para el funcionamiento de la Casa Gitana a partir de la figura de comodato. Sin embargo, no se recibió una respuesta positiva sobre el particular; a excepción del DADEP que respondió a través de oficio en el mes de mayo con un listado de predios disponibles en diferentes localidades donde se evidenció la posibilidad de uno en la localidad de Puente Aranda pero al realizar la visita se identificó que el lugar ya estaba ocupado por una Junta de Acción Comunal. 
En atención a que no se encontraron predios disponibles bajo la figura de comodato con las condiciones necesarias para la prestación del servicio del Espacio de Atención Diferenciada de Casa Gitana, desde el mes de mayo se inició un estudio de mercado en los barrios de Galán, Pradera y Marsella  (por sugerencia de los referentes del proceso del Pueblo Rrom de la SAE) donde se identificó una casa en el barrio Galán para lo cual por instrucciones del Subdirector se realizó una visita con el Consultivo Sandro Cristo quien indicó que la Casa no respondía a las necesidades para el desarrollo de las actividades de fortalecimiento de identidad cultural del Pueblo Rrom, en ese orden de ideas se le solicitó una propuesta de espacio para iniciar las visitas técnicas y los estudios previos. 
Finalmente, el Consultivo remitió vía correo la dirección de un espacio en la localidad de Puente Aranda en el barrio Pradera para realizar la visita técnica 
En el mes de julio se realizaron las visitas técnicas por parte de administrativa y tecnologías con el acompañamiento de la Subdirección de Asuntos Étnicos. Así mismo, se le solicitó la documentación a la señora Diana Lombana para continuar con el proceso de contratación del inmueble. </t>
  </si>
  <si>
    <t>Limitantes prsupuestales del Sector Gobierno</t>
  </si>
  <si>
    <t>Se avanzó en la etapa precontractual para arendamiento de la Casa Gitana en la Localidad de Puente Aranda y en la Aprobación del Manual de Funcionamiento del EAD.</t>
  </si>
  <si>
    <t>SDG</t>
  </si>
  <si>
    <t>SAE</t>
  </si>
  <si>
    <t>Indi Iaku Sigindioy Chindoy</t>
  </si>
  <si>
    <t>Extensión 5190</t>
  </si>
  <si>
    <t>indi.sigindioy@gobiernobogota.gov.co</t>
  </si>
  <si>
    <t>Un (1) contrato del Apoyo Profesional para la Atención de Pueblo Gitano durante el cuatrienio, en el marco de lo que contemple el aumento de IPC anual.</t>
  </si>
  <si>
    <t>Número de profesionales para el apoyo Profesional para la Atención de Pueblo Gitano durante el cuatrienio.</t>
  </si>
  <si>
    <t>0 Contratos/
Año 2020</t>
  </si>
  <si>
    <t>La Acción Afirmativa Concertada se informa a partir del 20 de mayo de 2021</t>
  </si>
  <si>
    <t>Se está avanzando en un diálogo concertado para la ejecución de la Acción Concertada</t>
  </si>
  <si>
    <t>Se asistió al consejo consultivo en donde se quedó de recibir carta de avala en el marco del proceso de selección autónoma de referente profesional para la Atención de la Casa Gitana</t>
  </si>
  <si>
    <t>Un (1) contrato del Apoyo Técnico para la Atención de Pueblo Gitano durante el cuatrienio, en el marco de lo que contemple el aumento de IPC anual.</t>
  </si>
  <si>
    <t>Número de técnicos para el apoyo Técnico para la Atención de Pueblo Gitano durante el cuatrienio.</t>
  </si>
  <si>
    <t>Se avanzó en la etapa precontractual para la contratación de un referente técnico para la Casa Gitana</t>
  </si>
  <si>
    <t>Implementar el Plan Integral de Acciones Afirmativas - PIAA para el Pueblo Rrom, que permita su ejecución en articulación con los Sectores de la administración Distrital</t>
  </si>
  <si>
    <t xml:space="preserve"> Un (1) contrato del Apoyo Profesional para la Atención de Pueblo Gitano durante el cuatrienio, en el marco de lo que contemple el aumento de IPC anual.</t>
  </si>
  <si>
    <t>1 Contrato/
Año 2020</t>
  </si>
  <si>
    <t xml:space="preserve">Se contrato un Profesional que atiende el Seguimiento PIAA Gitano Contrato SDG - SAE N°300 de 2021
</t>
  </si>
  <si>
    <t>No se reportan dificultades</t>
  </si>
  <si>
    <t>El indicador concertado tiene un avance del 60% mediante la contratación del Apoyo Profesional para el seguimiento del PIAA Contrato N°300 de 2021 - Claudio Rodríguez</t>
  </si>
  <si>
    <t>Se recibió aval del profesional a contratar por parte de la SAE</t>
  </si>
  <si>
    <t>Contratación de un equipo técnico para la Atención del Pueblo Rrom de Bogotá: 1 Coordinador, 1 Profesional y 1 Referente Gitana durante el cuatrienio</t>
  </si>
  <si>
    <t>No presenta avance ni reporte cualitativo ni cuantitativo</t>
  </si>
  <si>
    <t>En reunión del 25 de febrero de 2021 se le informo a una delegación del Consejo Gitano el Recorte Presupuestal de las Metas de la Subdirección lo cual no permite la contratación de este profesional.</t>
  </si>
  <si>
    <t>Se contrató al referente Claudio Alejandro Rodríguez CPS N°300 y 1026 de 2021</t>
  </si>
  <si>
    <t>Se contrato un Técnico que atiende el Seguimiento PIAA Gitano contrato SDG - SAE OPS N°599 de 2021</t>
  </si>
  <si>
    <t>El indicador concertado tiene un avance del 60% mediante la contratación del Apoyo Técnico para el seguimiento del PIAA Contrato N°599 de 2021 - Valeria Gomez</t>
  </si>
  <si>
    <t>Se contrató al referente Tatiana Gómez CPS N°599 de 2021</t>
  </si>
  <si>
    <t>Implementar dos (2) Políticas Públicas: i) Superación de escenarios de vulneración de Derechos Humanos y ii) Lucha contra la trata de personas con enfoques étnico diferencial gitano mediante la integración de factores identitarios Rrom a la producción intelectual de documentos y la realización de acciones de la Dirección de Derechos Humanos de la Secretaría Distrital de Gobierno</t>
  </si>
  <si>
    <t>Un (1) contrato para el apoyo a la Política Pública con enfoque diferencial étnico gitano para la superación de escenarios de vulneración de derechos humanos del Pueblo Gitano en institucionalidad y ciudadanía mediante la vinculación de referentes Gitanos.</t>
  </si>
  <si>
    <t>Número de contratos para el apoyo a la Política Pública con enfoque diferencial étnico gitano para la superación de escenarios de vulneración de derechos humanos del Pueblo Gitano en institucionalidad y ciudadanía mediante la vinculación de un referente Gitanos.</t>
  </si>
  <si>
    <t>Se recibió aval del profesional a contratar por parte de la Dirección de Derechos Humanos</t>
  </si>
  <si>
    <t>DIRECCIÓN DE DERECHOS HUMANOS</t>
  </si>
  <si>
    <t>IVONNE GONZALEZ RODRIGUEZ</t>
  </si>
  <si>
    <t>Extensión 5311</t>
  </si>
  <si>
    <t>andres.idarraga@gobiernobogota.gov.co</t>
  </si>
  <si>
    <t>Implementar una (1) estrategia de cultura ciudadana para disminuir el racismo, la xenofobia, la marginación social y la discriminación institucional hacia el Pueblo Rrom en Bogotá.</t>
  </si>
  <si>
    <t xml:space="preserve">Una (1) estrategia de cultura ciudadana para disminuir el racismo, la xenofobia, la marginación social y la discriminación institucional hacia el Pueblo Rrom en Bogotá, en el marco de ocho (8) conmemoraciones gitanas del 8 de abril. </t>
  </si>
  <si>
    <t xml:space="preserve">Número de estrategias de cultura ciudadana para disminuir el racismo, la xenofobia, la marginación social y la discriminación institucional hacia el Pueblo Rrom en Bogotá, en el marco de dos (2) conmemoraciones gitanas del 8 de abril. </t>
  </si>
  <si>
    <t>1  Campaña /Año 2020</t>
  </si>
  <si>
    <t>A la fecha, sólo se ha recibido la cotización de ProRrom, estamos a la espera de la segunda cotización de la otra Organización Gitana para poder avanzar en la toma de decisiones al respecto.</t>
  </si>
  <si>
    <t>Demora por parte de la Organización Unión Romaní en la entrega de la Propuesta para la realización de la Acción Afirmativa conecrtada con la Dirección de Derechos humanos.</t>
  </si>
  <si>
    <t>Se llevaron a cabo los 2 eventos en el marco de la estrategia de cultura ciudadana establecida a partir de 1 Epachiv con cada Organización Gitana Durante el Mes de Diciembre</t>
  </si>
  <si>
    <t xml:space="preserve">Reformular la política Pública Gitana mediante el establecimiento de instrumentos de modelación, seguimiento y evaluación de indicadores </t>
  </si>
  <si>
    <t>10. Reducción de las Desigualdades</t>
  </si>
  <si>
    <t>100% de garantía de participación en el proceso de reformulación de la Política Pública Gitana. Con un piso de  ejecución mínima de 477.698.000, teniendo en cuenta que la regla para la ejecución de este presupuesto será la igualdad para todos los grupos étnicos. Dicho presupuesto se implementarán en el marco de la consulta y concertación con el Consejo Distrital Gitano de Bogotá.</t>
  </si>
  <si>
    <t>Porcentaje de garantía de participación en el proceso de reformulación de la Política Pública Gitana. Con un piso de  ejecución mínima de 477.698.000, teniendo en cuenta que la regla para la ejecución de este presupuesto será la igualdad para todos los grupos étnicos. Dicho presupuesto se implementarán en el marco de la consulta y concertación con el Consejo Distrital Gitano de Bogotá.</t>
  </si>
  <si>
    <t>0% de Avance</t>
  </si>
  <si>
    <t xml:space="preserve">Durante el primer Trimestre del año la Subdirección avanzo en la construcción del Documento de Estructuración para la reformulación de la política Publica Gitana de acuerdo con la metodología Compes. Una vez el comité del Compes Distrital apruebe el documento se dará inicio a la fase de agenda Pública, garantizando así la participación del pueblo Rrom en el proceso de reformulación de la Política.
</t>
  </si>
  <si>
    <t>Se contrató a la Profesional Especializada Ana Dalila Gómez Baos para la modelaciónd e documentos que permitiesen el envío de la fase de Agenda Pública a la SDP para su aprobación</t>
  </si>
  <si>
    <t>Implementar 8 iniciativas ciudadanas juveniles Rrom para potenciar liderazgos sociales, causas autóctonas e innovación social desde la identidad tradicional gitana</t>
  </si>
  <si>
    <t>8 iniciativas ciudadanas juveniles Rrom apoyadas para potenciar liderazgos sociales, causas autóctonas e innovación social desde la identidad tradicional gitana</t>
  </si>
  <si>
    <t>Número de iniciativas ciudadanas juveniles Rrom apoyadas para potenciar liderazgos sociales, causas autóctonas e innovación social desde la identidad tradicional gitana</t>
  </si>
  <si>
    <t>0 Iniciativas/
2020</t>
  </si>
  <si>
    <t xml:space="preserve">Actualmente se llevan a cabo las iniciativas juveniles versión 2020 (segundo semestre) con participación de 30 iniciativas que realizaron la respectiva aplicación y postulación al proceso. Por lo anterior y según Acta del Comité del 03 de marzo de 2021, en la cual se dejó consignado que no hubo postulación de la comunidad Rrom y por ende se asignó el cupo a la segunda iniciativa con mayor puntaje del enfoque poblacional étnico indígena. </t>
  </si>
  <si>
    <t>Se realiza un proceso de socialización con la instancia consultiva para explicar que la Meta está a cargo del Despacho de la SDG</t>
  </si>
  <si>
    <t>DESPACHO SDG</t>
  </si>
  <si>
    <t>FELIPE EDGARDO JIMENEZ ANGEL</t>
  </si>
  <si>
    <t>Extensión 5410</t>
  </si>
  <si>
    <t>nestor.garcia@gobiernobogota.gov.co</t>
  </si>
  <si>
    <t>Código de la Acción</t>
  </si>
  <si>
    <t>COMPONENTE
(Caminos, lineamientos, ejes estructurantes)</t>
  </si>
  <si>
    <t>SUBCOMPONENTE
(Línea de Acción, objetivo, estrategia)</t>
  </si>
  <si>
    <t>MATRIZ DE PLAN DE ACCIÓN Y SEGUIMIENTO A INDICADORES DE ACCIONES AFIRMATIVAS GRUPOS ÉTNICOS</t>
  </si>
  <si>
    <t>Grupo étnico</t>
  </si>
  <si>
    <t>Política Pública</t>
  </si>
  <si>
    <t>Política Pública Distrital para el Reconocimiento de la Diversidad Cultural, la garantía, la protección y el restablecimiento de los Derechos de la Población Gitana en Bogotá, Decreto Distrital 582 de 2011</t>
  </si>
  <si>
    <t xml:space="preserve">Fecha de corte del seguimiento: </t>
  </si>
  <si>
    <t>Sector y entidad líder:</t>
  </si>
  <si>
    <t>Secretaria Distrital de Gobierno</t>
  </si>
  <si>
    <t>Sectores corresponsables:</t>
  </si>
  <si>
    <t>Educación; Cultura; Integración; Salud; Mujer; Movilidad; Ambiente; Desarrollo Económico; Ambiente; Planeación, IDPAC, Gobierno, Hábitat, Seguridad y Convivencia y Hacienda</t>
  </si>
  <si>
    <r>
      <t xml:space="preserve">El 19 de mayo se realizó reunión con el Pueblo Gitano para presentar avances en la formulación del Plan de Ordenamiento Territorial. 
El 14 de abril se convocó al pueblo gitano para participar en la reunión: "Despachando, inversión de los recursos de las regalías en Bogotá".
Adicionalmente, se invitó al consejo consultivo del Pueblo Gitano a participar en la reunión con los consejos consultivos de las políticas poblacionales el 24 de mayo de 2021.
En este trimestre no se realizaron actividades adicionales con el pueblo gitano. Se enviaron memorandos a otras dependencias de la SDP para gestionar otros espacios de participación para el pueblo gitano al interior de la entidad. Se realizó una reunión el 11 de octubre con la Subdirección de Asuntos Étnicos de la Secretaría de Gobierno con el objetivo de revisar qué otros espacios de participación se podrían gestionar para el 2021, acordando realizar el fortalecimiento de 3 espacios de diálogo ciudadano para el pueblo Rrom para la formulación, ejecución y seguimiento de los instrumentos de planeación en el marco de un </t>
    </r>
    <r>
      <rPr>
        <b/>
        <sz val="10"/>
        <color theme="1"/>
        <rFont val="Arial"/>
        <family val="2"/>
      </rPr>
      <t>CHAIO</t>
    </r>
    <r>
      <rPr>
        <sz val="10"/>
        <color theme="1"/>
        <rFont val="Arial"/>
        <family val="2"/>
      </rPr>
      <t xml:space="preserve"> de a comunidad Rrom, donde se ejecutará tres (3) actividades para cumplimiento de la meta del 2021.</t>
    </r>
  </si>
  <si>
    <t xml:space="preserve">En el último trimestre no se realizaron actividades adicionales con el pueblo gitano. Se enviaron memorandos a otras dependencias de la SDP para gestionar otros espacios de participación para el pueblo gitano al interior de la entidad. Se realizó una reunión el 11 de octubre con la Subdirección de Asuntos Étnicos de la Secretaría Distrital de Gobierno, con el objetivo de revisar que otros aspectos de participación se podrían gestionar para el 2021. Acordando realizar el fortalecimiento de 3 espacios de diálogo ciudadano para el pueblo gitano para la formulación, la ejecución y seguimiento de los instrumentos de planeación en el marco de un CHAIO de la comunidad Rrom, donde se ejecutarían 3 actividades. Desafortunadamente no fue posible realizar estos espacios de diálogo en este último trimestre, por lo que se acordó realizar estas acciones en el 2022.
</t>
  </si>
  <si>
    <t>Durante este trimestre se estableció una buena comunicación con el objetivo de encontrar los temas de interés para el pueblo gitano y también gestionar con ellos los servicios para el desarrollo de sus espacios. Desafortunadamente no se pudo realizar en el último trimestre pero se realizará en el 2022.</t>
  </si>
  <si>
    <r>
      <t>La guía «</t>
    </r>
    <r>
      <rPr>
        <i/>
        <sz val="11"/>
        <color theme="1"/>
        <rFont val="Arial"/>
        <family val="2"/>
      </rPr>
      <t>Estándares Estadísticos para la Incorporación del Enfoque Poblacional-Diferencial e Interseccional en la Producción y Difusión de las Estadísticas del Distrito Capital</t>
    </r>
    <r>
      <rPr>
        <sz val="11"/>
        <color theme="1"/>
        <rFont val="Arial"/>
        <family val="2"/>
      </rPr>
      <t>» está publicada en la página web de la SDP en la ruta: http://www.sdp.gov.co/micrositios/plan-estadistico-distrital/documentos. La guía presenta los estándares estadísticos para la implementación del enfoque poblacional-diferencial en la producción y difusión de las estadísticas y en los registros administrativos que producen las entidades y dependencias del Distrito Capital.
Esta Guía orienta y facilita la incorporación del enfoque diferencial-poblacional e interseccional desde un marco integral, comparable con las mediciones estadísticas a nivel nacional e internacional y brinda elementos conceptuales, metodológicos e instrumentales que permiten la incorporación del enfoque poblacional-diferencial, como un estándar estadístico a ser institucionalizado por las entidades y dependencias del Distrito en las operaciones estadísticas y en los registros administrativos cuando la unidad de observación es la persona.</t>
    </r>
  </si>
  <si>
    <r>
      <t>La guía "</t>
    </r>
    <r>
      <rPr>
        <i/>
        <sz val="10"/>
        <color theme="1"/>
        <rFont val="Arial"/>
        <family val="2"/>
      </rPr>
      <t>Estándares Estadísticos para la Incorporación del Enfoque Poblacional-Diferencial e Interseccional en la Producción y Difusión de las Estadísticas del Distrito Capital"</t>
    </r>
    <r>
      <rPr>
        <sz val="10"/>
        <color theme="1"/>
        <rFont val="Arial"/>
        <family val="2"/>
      </rPr>
      <t xml:space="preserve"> está disponible y publicada en el micrositio del Plan Estadístico Distrital -PED- </t>
    </r>
    <r>
      <rPr>
        <sz val="10"/>
        <color rgb="FF0070C0"/>
        <rFont val="Arial"/>
        <family val="2"/>
      </rPr>
      <t xml:space="preserve">http://www.sdp.gov.co/micrositios/plan-estadistico-distrital/documentos </t>
    </r>
    <r>
      <rPr>
        <sz val="10"/>
        <color theme="1"/>
        <rFont val="Arial"/>
        <family val="2"/>
      </rPr>
      <t>bajo el titulo "Enfoque diferencial" y Descripción "Estándares estadísticos para la incorporación del enfoque poblacional-diferencial e interseccional en la producción y difusión de las estadísticas del Distrito Capital".
Se asistió a la reunión convocada por el rector de las políticas étnicas con el pueblo Rrom el día 29 de julio de 2021 donde se socializó el avance de la acción.</t>
    </r>
  </si>
  <si>
    <r>
      <t>La guía "</t>
    </r>
    <r>
      <rPr>
        <i/>
        <sz val="10"/>
        <color theme="1"/>
        <rFont val="Arial"/>
        <family val="2"/>
      </rPr>
      <t>Estándares Estadísticos para la Incorporación del Enfoque Poblacional-Diferencial e Interseccional en la Producción y Difusión de las Estadísticas del Distrito Capital"</t>
    </r>
    <r>
      <rPr>
        <sz val="10"/>
        <color theme="1"/>
        <rFont val="Arial"/>
        <family val="2"/>
      </rPr>
      <t xml:space="preserve"> está disponible y publicada en el micrositio del Plan Estadístico Distrital -PED- </t>
    </r>
    <r>
      <rPr>
        <sz val="10"/>
        <color rgb="FF0070C0"/>
        <rFont val="Arial"/>
        <family val="2"/>
      </rPr>
      <t xml:space="preserve">http://www.sdp.gov.co/micrositios/plan-estadistico-distrital/documentos </t>
    </r>
    <r>
      <rPr>
        <sz val="10"/>
        <color theme="1"/>
        <rFont val="Arial"/>
        <family val="2"/>
      </rPr>
      <t>bajo el titulo "Enfoque diferencial" y Descripción "Estándares estadísticos para la incorporación del enfoque poblacional-diferencial e interseccional en la producción y difusión de las estadísticas del Distrito Capital".</t>
    </r>
  </si>
  <si>
    <r>
      <t>La implementación de una Estrategia Territorial para cuidadoras y cuidadores de personas con discapacidad, que incluya el enfoque diferencial para cuidadoras-es de personas con discapacidad de grupos étnicos Rrom Gitano y que contribuya al reconocimiento socioeconómico y redistribución de roles en el marco del Sistema Distrital de Cuidado, viene desarrollandose de acuerdo con la programación establecida como parte de la meta No.1 del proyecto de discapacidad, es asi como se ha logrado atender a</t>
    </r>
    <r>
      <rPr>
        <sz val="12"/>
        <color rgb="FFFF0000"/>
        <rFont val="Arial"/>
        <family val="2"/>
      </rPr>
      <t xml:space="preserve"> </t>
    </r>
    <r>
      <rPr>
        <sz val="12"/>
        <color theme="1"/>
        <rFont val="Arial"/>
        <family val="2"/>
      </rPr>
      <t xml:space="preserve"> cuidadores-as de personas con discapacidad y se ha avanzado en el diseño del lineamiento que da sustento técnico a la estrategia mencionada.</t>
    </r>
  </si>
  <si>
    <r>
      <t xml:space="preserve">Para el periodo de reporte (abril-junio), se presentan retrasos en los tiempos planeados para el inicio del proceso de ingreso, acompañamiento y entrega de los beneficios tangibles e intangibles que se disponen en el servicio "Tropa Social a tu Hogar", modalidad "Redes de soporte para la reactivación de proyectos de vida de personas adultas y sus familias en pobreza oculta". A continuación, se relacionan las razones: 
1). Durante el mes de abril de 2021, la SDIS aprobó y emitió los actos administrativos para la puesta en marcha de los servicios sociales creados y transformados, entre ellos el servicio "Tropa Social a tu Hogar". Posteriormente, durante los meses de mayo y junio se desarrolló el proceso de parametrización del nuevo servicio en el sistema misional de la entidad (SIRBE) y se avanzó en el alistamiento de los parámetros institucionales requeridos para poder iniciar la prestación del servicio social “Tropa Social a tu Hogar”. El tiempo que requirió la entidad para el alistamiento de dichos procesos, procedimientos y parámetros previos al inicio de la prestación del servicio, fue una circunstancia que generó retraso en los tiempos inicialmente estimados para el inicio de la prestación del servicio "Tropa Social a Tu Hogar", con su modalidad "Redes de soporte para la reactivación de proyectos de vida de personas adultas y sus familias en pobreza oculta".
2). Igualmente, durante el periodo de reporte se presentaron retrasos en la definición del mecanismo de dispersión de los "bonos de oportunidad para la reactivación de proyectos de vida de personas adultas y sus familias en pobreza oculta". Lo anterior, de acuerdo con las características propias de la modalidad de atención "Redes de soporte para la reactivación de proyectos de vida de personas adultas y sus familias en pobreza oculta", impidió iniciar la atención de la población proyectada.
</t>
    </r>
    <r>
      <rPr>
        <b/>
        <sz val="12"/>
        <color theme="1"/>
        <rFont val="Arial"/>
        <family val="2"/>
      </rPr>
      <t xml:space="preserve">3). Es necesario señalar que, para el periodo de reporte, persistieron dificultades para poder concretar espacios de reunión  y encuentro con los representantes del consultivo gitano, toda vez que dichos representantes manifestaron no estar disponibles para la SDIS por motivos ajenos a la Dirección Territorial. En ese sentido, no fue posible generar  reuniones con los representantes gitanos, como espacios que permitieran explicar las dificultades y plantear alternativas de avance y solución. </t>
    </r>
    <r>
      <rPr>
        <sz val="12"/>
        <color theme="1"/>
        <rFont val="Arial"/>
        <family val="2"/>
      </rPr>
      <t xml:space="preserve">Igualmente, se vienen presentando expectativas por parte de los representantes gitanos frente a esta acción, dado que puede involucrar un bono de oportunidad. Sin embargo, se siguen buscando formas de comunicación con el cnsejo gitano, para explicar que para acceder al servicio "Tropa Social a Tu Hogar", con su modalidad "Redes de soporte para la reactivación de proyectos de vida de personas adultas y sus familias en pobreza oculta", el hogar debe ser visitado para la validación del cumplimiento de los criterios técnicos del servicio y la modalidad. 
Sin embargo, se avanza en la resolución de las dificultadas presentadas, para poder iniciar el cumplimiento de las acciones acordadas, de la siguiente manera:
1). Finalizar el alistamiento de parámetros institucionales requeridos para iniciar la prestación del servicio en la modalidad "Redes de soporte para la reactivación de proyectos de vida de personas adultas y sus familias en pobreza oculta" y dar arranque al proceso de focalización e identificación de jefes/as de hogar con pertenencia étnica Rrom-Gitana, que sean potenciales beneficiarios, en el marco de los instrumentos y criterios de focalización definidos en la Resolución 0509 de 2021.
2). Continuar en la concreción del mecanismo de dispersión para la entrega de los beneficios tangibles, que proyectan ser adjudicados por diferentes proyectos y servicios sociales de la SDIS. El proyecto inició proceso de alistamiento con la Secretaría Distrital de Hacienda en el mes de junio de 2021, para finiquitar la definición de dicho canal de dispersión, y con ello contar con el canal óptimo para iniciar el proceso de entrega de los beneficios de las personas priorizadas en el marco de los criterios definidos por el proyecto 7768 de la SDIS.
3). Continuar con la búsqueda de espacios de encuentro y escenarios de diálogo con el consultivo gitano y sus representantes, en aras de avanzar con esta acción afirmativa. </t>
    </r>
  </si>
  <si>
    <r>
      <t xml:space="preserve">Para el 3° trimestre del 2021, se da inicio al proceso de atención de la ciudadanía desde la prestación del nuevo servicio social “Tropa social a tu hogar”. A pesar de los retrasos presentados en el segundo trimestre de 2021, a partir de agosto se retoman las actividades de focalización, identificación, validación de condiciones, priorización e ingreso a la modalidad de atención "Redes de soporte para la reactivación de proyectos de vida de personas adultas y sus familias en pobreza oculta". A la fecha de reporte, en el marco de la implementación de los criterios de focalización y priorización por parte de la Direccion de Anállisis y Diseño Estratégico - DADE, se identificó 1 hogar/persona del pueblo Rrom-Gitano para potencial vinculación. Sin embargo, no fue posible establecer contacto. De conformidad con ello, a continuación se relacionan las acciones desarrolladas para el periodo de reporte:
</t>
    </r>
    <r>
      <rPr>
        <b/>
        <sz val="12"/>
        <color theme="1"/>
        <rFont val="Arial"/>
        <family val="2"/>
      </rPr>
      <t xml:space="preserve">1. Se reanudan mesas de coordinación con las autoridades del pueblo Rrom: 	
</t>
    </r>
    <r>
      <rPr>
        <b/>
        <u/>
        <sz val="12"/>
        <color theme="1"/>
        <rFont val="Arial"/>
        <family val="2"/>
      </rPr>
      <t>Agosto 24 / 2021 – Mesa de trabajo</t>
    </r>
    <r>
      <rPr>
        <u/>
        <sz val="12"/>
        <color theme="1"/>
        <rFont val="Arial"/>
        <family val="2"/>
      </rPr>
      <t xml:space="preserve"> </t>
    </r>
    <r>
      <rPr>
        <sz val="12"/>
        <color theme="1"/>
        <rFont val="Arial"/>
        <family val="2"/>
      </rPr>
      <t xml:space="preserve">que permitió i) Presentación de las características, alcance, propósito, criterios de focalización e ingreso, beneficios y dinámica de atención; y, ii) Presentación propuesta de avanzada de identificación poblacional que insta a la identificación de hogares Rrom en pobreza oculta por medio de las siguientes líneas de acción en el marco de la Modalidad 2 "Redes de soporte para la reactivación de proyectos de vida de personas adultas y sus familias en pobreza oculta": (A) 	Identificación de potenciales beneficiarios por medio del cruce de las bases: i) Focalización Bogotá Cuidadora / Indice de Bogotá Solidaria –IBS- , y, ii) Reporte Bogotá Solidaria Pueblo Rrom – Gitano de la SAE.
(B) Avanzada territorial para la identificación de potenciales beneficiarios, a partir del Reporte Bogotá Solidaria Pueblo Rrom – Gitano de la SAE. (Hogares que cumplen con las variables: i) Estrato Socioeconómico 3,4 y 5; ii) Unidad de referencia: Hogares / jefe de hogar; iii) jefes de hogar entre 29 -59 años. De acuerdo con ello, se presentó a las autoridades Rrom el segmento de población previamente identificada en los listados de referencia: Total Hogares Rrom potenciales beneficiarios popreza oculta: 43 hogares (Kennedy: 27 hogares, Puente Aranda: 15 hogares, y, Engativá: 1 hogar).
</t>
    </r>
    <r>
      <rPr>
        <b/>
        <u/>
        <sz val="12"/>
        <color theme="1"/>
        <rFont val="Arial"/>
        <family val="2"/>
      </rPr>
      <t xml:space="preserve">Agosto 27 / 2021 </t>
    </r>
    <r>
      <rPr>
        <u/>
        <sz val="12"/>
        <color theme="1"/>
        <rFont val="Arial"/>
        <family val="2"/>
      </rPr>
      <t>-</t>
    </r>
    <r>
      <rPr>
        <sz val="12"/>
        <color theme="1"/>
        <rFont val="Arial"/>
        <family val="2"/>
      </rPr>
      <t xml:space="preserve"> El referente Gitano de la DT- Subdirección de Gestión Integral Local,  intenta iniciar proceso de aplicación de instrumento de caracterización de hogares el 9 de septiembre / 2021, pero la autoridad Gitana Sandro Cristo solicita suspenderla.
</t>
    </r>
    <r>
      <rPr>
        <b/>
        <u/>
        <sz val="12"/>
        <color theme="1"/>
        <rFont val="Arial"/>
        <family val="2"/>
      </rPr>
      <t>Septiembre 1 / 2021 – Mesa de trabajo</t>
    </r>
    <r>
      <rPr>
        <sz val="12"/>
        <color theme="1"/>
        <rFont val="Arial"/>
        <family val="2"/>
      </rPr>
      <t xml:space="preserve"> para generar acuerdos que permitan el inicio de la validación de condiciones de los 43 hogares identificados por el servicio social “Tropa social a tu hogar” como potenciales beneficiarios en la modalidad 2 - pobreza oculta. Espacio en el que las autoridades gitanas clarifican que debe desarrollarse el proceso de validación de condiciones y de visita domiciliaria únicamente por personas de su propia etnia, motivo por el cual, se solicita el apoyo de los referentes gitanos vinculados a las diferentes dependencias de la Dirección Poblacional.  Se generan los siguientes acuerdos: 
a.	Realizar convocatoria y solicitud de los referentes gitanos de las SDIS para apoyo en la caracterización de Pobreza Oculta Pueblo Rrom.
b.	Desarrollo de simulacro de aplicación del formulario de validación de condiciones, para verificar los tiempos para la caracterización de un hogar del pueblo Rrom en posible situación de Pobreza Oculta.
Por otra parte, se programa jornada de entrega de mercados – apoyos alimentarios a 70 hogares vulnerables del pueblo Rrom - Gitano.  
</t>
    </r>
  </si>
  <si>
    <r>
      <t>Dificultades para el ingreso de hogares/personas del pueblo Rrom al servicio "Tropa Social a tu Hogar", modalidad "Redes de soporte para la reactivación de proyectos de vida de personas adultas y sus familias en pobreza oculta", debido a: 
* Retraso en los tiempos inicialmente estimados para el inicio de la prestación del servicio "Tropa Social a Tu Hogar", con su modalidad "Redes de soporte para la reactivación de proyectos de vida de personas adultas y sus familias en pobreza oculta", debido al tiempo requerido por la entidad en el alistamiento de procesos, procedimientos y parámetros previos. 
* En el marco de la implementación de los criterios de focalización y priorización por parte de la Dirección de Análisis y Diseño Estratégico - DADE, para el trimestre de reporte no se identificaron hogares/personas del pueblo Rrom-Gitano para potencial vinculación. 
* Ante esta dificultad, desde el proyecto se avanzó en una propuesta técnica para la identificación de hogares/personas Rrom en posible situación de pobreza oculta, a partir del cruce de bases de datos pertinentes (Bogotá Cuidadora / Índice de Bogotá Solidaria –IBS- categorías vulnerables y no priorizados, Censo Rrom Ministerio del Interior, Reporte Bogotá Solidaria Pueblo Rrom – Gitano de la Subdirección de Asuntos Étnicos de la Secretaría Distrital de Gobierno).
* Los consejeros gitanos solicitan que la validación de condiciones sea virtual o telefónicamente, ya que no permitirían el ingreso al hogar. Además, las autoridades gitanas exigen que la validación de condiciones se realice “únicamente por personal que sea gitano”, y al parecer sería una exigencia también para el proceso de acompañamiento en sí (lo cual es fuente de preocupación para la entidad ya que la acción concertada no estuvo sujeta a la contratación de personal exclusivo con pertenencia gitana, ya que la entidad no cuenta con disponibilidad presupuestal para ello). Igualmente, solicitan que para ingresar a los hogares se brinde dinero o alguna ayuda en especie, indican que "hay que llegar con algo".
Como</t>
    </r>
    <r>
      <rPr>
        <b/>
        <sz val="12"/>
        <color theme="1"/>
        <rFont val="Arial"/>
        <family val="2"/>
      </rPr>
      <t xml:space="preserve"> alternativa de solución</t>
    </r>
    <r>
      <rPr>
        <sz val="12"/>
        <color theme="1"/>
        <rFont val="Arial"/>
        <family val="2"/>
      </rPr>
      <t xml:space="preserve">  a los resultados negativos de hogares Rrom-Gitanos priorizados para ingreso al servicio, en el 4 trimestre de 2021 se realizó un trabajo con la Dirección de Análisis y Diseño Estratégico de la SDIS, para generar ajustes al documento técnico de criterios de ingreso y priorización, con el propósito que garantizar las condiciones que permitan la identificación de hogares del pueblo gitano en el marco del procedimiento de focalización y priorización. Dicho documento debe surtir un proceso de aprobación por el Comité de Gestión y Desempeño de la SDIS, en el 2022.</t>
    </r>
  </si>
  <si>
    <r>
      <t xml:space="preserve">Para el 3° trimestre del 2021, se da inicio al proceso de atención de la ciudadanía desde la prestación del nuevo servicio social “Tropa social a tu hogar”.  A pesar de los retrasos presentados en el segundo trimestre, a partir del mes de agosto se retoman las actividades de focalización, priorización,  identificación, validación de condiciones, priorización e ingreso a la modalidad de atención "Acompañamiento a hogares de jefatura femenina pobres y hogares en riesgo de pobreza". A la fecha de reporte, en el marco de la implementación de los criterios de focalización y priorización por parte de la Direccion de Anállisis y Diseño Estratégico - DADE, no se han identificado hogares del pueblo Rrom-Gitano para potencial vinculación. De conformidad con ello a continuación se relacionan las acciones desarrolladas para el periodo de reporte:
</t>
    </r>
    <r>
      <rPr>
        <b/>
        <sz val="12"/>
        <color theme="1"/>
        <rFont val="Arial"/>
        <family val="2"/>
      </rPr>
      <t xml:space="preserve">1. Se reanudan mesas de coordinación con las autoridades del pueblo Rrom: </t>
    </r>
    <r>
      <rPr>
        <sz val="12"/>
        <color theme="1"/>
        <rFont val="Arial"/>
        <family val="2"/>
      </rPr>
      <t xml:space="preserve">
</t>
    </r>
    <r>
      <rPr>
        <b/>
        <u/>
        <sz val="12"/>
        <color theme="1"/>
        <rFont val="Arial"/>
        <family val="2"/>
      </rPr>
      <t>Agosto 24 / 2021 – Mesa de trabajo</t>
    </r>
    <r>
      <rPr>
        <sz val="12"/>
        <color theme="1"/>
        <rFont val="Arial"/>
        <family val="2"/>
      </rPr>
      <t xml:space="preserve"> que permitió i) Presentación de las características, alcance, propósito, criterios de focalización e ingreso, beneficios y dinámica de atención; y, ii) Presentación propuesta de avanzada de identificación poblacional que insta a la identificación de hogares Rrom en pobreza por medio de las siguientes líneas: a.Modalidad 1: Acompañamiento a hogares pobres con jefatura femenina. (A).Identificación de potenciales beneficiarios por medio del cruce de las bases i) Focalización Tropa social, y, ii) Reporte Bogotá Solidaria Pueblo Rrom – Gitano de la SAE. B. Avanzada territorial para la identificación de potenciales beneficiarios, a partir del Reporte Bogotá Solidaria Pueblo Rrom – Gitano de la SAE (Variables: i) Estrato Socioeconómico 2, ii) Unidad de referencia: Hogares / jefe de hogar). De acuerdo con ello, se presentó a las autoridades Rrom el segmento de población previamente identificada en los listados de referencia: Total Hogares Rrom potenciales beneficiarios modalidad 1: 24 hogares (Kennedy: 23 hogares y Puente Aranda 1 hogar).
</t>
    </r>
    <r>
      <rPr>
        <b/>
        <u/>
        <sz val="12"/>
        <color theme="1"/>
        <rFont val="Arial"/>
        <family val="2"/>
      </rPr>
      <t>Agosto 27 / 2021 -</t>
    </r>
    <r>
      <rPr>
        <sz val="12"/>
        <color theme="1"/>
        <rFont val="Arial"/>
        <family val="2"/>
      </rPr>
      <t xml:space="preserve"> El referente Gitano de la DT- Subdirección de Gestión Integral Local,  intenta iniciar proceso de aplicación de instrumento de caracterización de hogares el 9 de septiembre / 2021, pero la autoridad Gitana Sandro Cristo solicita suspenderla.
</t>
    </r>
    <r>
      <rPr>
        <b/>
        <u/>
        <sz val="12"/>
        <color theme="1"/>
        <rFont val="Arial"/>
        <family val="2"/>
      </rPr>
      <t>Septiembre 1 / 2021 – Mesa de trabajo</t>
    </r>
    <r>
      <rPr>
        <sz val="12"/>
        <color theme="1"/>
        <rFont val="Arial"/>
        <family val="2"/>
      </rPr>
      <t xml:space="preserve"> para generar acuerdos que permitan el inicio de la validación de condiciones de los 23 hogares identificados por el servicio social “Tropa social a tu hogar” potenciales beneficiarios modalidad 1. Espacio en el que la autoridad gitana clarifica que debe desarrollarse el proceso de visita domiciliaria únicamente por personas de su propia etnia, motivo por el cual, se solicita el apoyo de los referentes gitanos vinculados a las diferentes dependencias de la Dirección Poblacional.  Se generan los siguientes acuerdos:
a. Realizar convocatoria y solicitud de los referentes gitanos de las SDIS para apoyo en la caracterización de Pobreza Oculta Pueblo Rrom.
b. Desarrollo de simulacro de aplicación del formulario de validación de condiciones, para verificar los tiempos para la caracterización de un hogar del pueblo Rrom en posible situación de Pobreza Oculta.
Por otra parte, se programa jornada de entrega de mercados – apoyos alimentarios a 70 hogares vulnerables del pueblo Rrom - Gitano.  
</t>
    </r>
  </si>
  <si>
    <r>
      <t xml:space="preserve">En la vigencia 2020 se contrató un referente avalado por el pueblo Rrom en el proyecto 7735 de la DT bajo el contrato 14831 - 2020 con fecha de inicio 22/12/20 con un plazo de 4 meses, por tanto la fecha fin es 21/04/21 por valor total de $20.672.000. 
</t>
    </r>
    <r>
      <rPr>
        <b/>
        <sz val="12"/>
        <color theme="1"/>
        <rFont val="Arial"/>
        <family val="2"/>
      </rPr>
      <t xml:space="preserve">NOTA: 1). </t>
    </r>
    <r>
      <rPr>
        <sz val="12"/>
        <color theme="1"/>
        <rFont val="Arial"/>
        <family val="2"/>
      </rPr>
      <t xml:space="preserve">Los recursos se presupuestaron en 2020 y se reservaron para pago y ejecución en 2021, por lo cual se refleja lo ejecutado hasta la fecha de corte del reporte. 2). Para 2021 hay un presupuesto programado por valor $53.230.000, que se proyecta ejecutar a partir del segundo trimestre 2021, en el marco de las dinámicas de gestión contractual de la entidad y de las articulaciones con el pueblo Rrom-gitano de Bogotá. </t>
    </r>
  </si>
  <si>
    <r>
      <t xml:space="preserve">En el 4to trimestre de la vigencia 2021 se mantuvo la contratación de un (1) referente Rrom-Gitano en la Dirección Territorial, así:
Un profesional en el proyecto 7735 contrato 7936 - 2021, fecha de inicio 25/06/21, plazo de 9  meses, fecha fin 24/03/22, por valor total de $47.907.360. 
</t>
    </r>
    <r>
      <rPr>
        <b/>
        <sz val="12"/>
        <color theme="1"/>
        <rFont val="Arial"/>
        <family val="2"/>
      </rPr>
      <t xml:space="preserve">NOTA: </t>
    </r>
    <r>
      <rPr>
        <sz val="12"/>
        <color theme="1"/>
        <rFont val="Arial"/>
        <family val="2"/>
      </rPr>
      <t>Frente a este contrato, en la vigencia 2021 se ejecutó un presupuesto de 27.679.808, quedando por ejecutar 20.227.552, correspondientes a los honorarios de diciembre 2021, enero, febrero, y 24 días de marzo de 2022.</t>
    </r>
  </si>
  <si>
    <t xml:space="preserve">Entre enero y diciembre de 2021 se dió cumplimiento  a la acción concertada con el pueblo Rrom - Gitanos. Para tal efecto:
-  El 15 de febrero de 2021 se lanzó la convocatoria Beca Grupos Étnicos – Pueblos Rrom – Gitanos, el cierre de esta convocatoria se llevó a cabo el 22 de abril. 
-  Entre los meses de febrero y abril se desarrollaron actividades de socialización del Portafolio de estímulos de la Entidad específicamente para poblacion perteneciente a lacomunidad Rrom – Gitanos.
-  El 20 de mayo de 2021 se nombraron tres jurados para realizar la evaluación de las propuestas presentadas.
-  El 20 de junio de 2021 se definieron los ganadores de la convocatoria resultando  ganadora la propuesta LE PARAMICHI KATAR AMARE PURÉ  "LAS HISTORIAS DE NUESTROS ANCESTROS" de la organización Pro Rrom que ejecutará  su propuesta artística  durante el segundo semestre de la presente vigencia.  Se otorgó un estímulo de $20 millones de pesos a la iniciativa seleccionada. El producto de la propuesta ganadora es un video de 24 minutos sobre las practicas ancestrales del pueblo Rrom. 
- El 22 de septiembre  en reunión de seguimiento el ganador manifestó que ya finalizó la elaboración del video. 
- El informe final fue entregado el 8 de noviembre.
Con la convocatoria realizada se  promueven, fortalecen y visibilizan experiencias de inclusión social y de ejercicio de derechos sociales y culturales, mediante el desarrollo de prácticas artísticas y/o culturales,  se visibilizan las prácticas, expresiones, lenguajes o saberes artísticos y culturales (vestuario, gastronomía, lenguaje, comunicación, arte propio, etc.)  de la población Rrom  y se vinculan sus tradiciones, cosmogonías, cosmovisiones, rituales, costumbres, hábitos, procesos identitarios, imaginarios, mundos simbólicos y lugares de intercambio, entre otros.
</t>
  </si>
  <si>
    <t>Entre enero y diciembre de 2021 la entidad suscribió el Convenio de Asociación FUGA-119-2021, con la Universidad Jorge Tadeo Lozano - UJTL con el objeto de aunar esfuerzos técnicos, administrativos y financieros para desarrollar el programa de formación en emprendimiento cultural y creativo. Mediante este convenio, se está desarrollando el programa de formación “Aula Creativa”; dirigido a emprendedores, creadores y gestores culturales de Bogotá, el cual consiste en 10 cursos gratuitos que incorporan temas de emprendimiento y modelo de negocio, procesos organizativos y cadenas de valor, comunicación digital, finanzas personales, gestión de proyectos, estrategias de financiación y diseño basado en innovación. Los cursos se están desarrollando de manera virtual de la mano de un equipo de expertos. Adicionalmente los participantes tienen la posibilidad de asistir a eventos complementarios como laboratorios de procesos de creación experimental, interacción en redes culturales y creativas, así como un ciclo con conferencistas internacionales. A  diciembre de 2021 se inscribieron dos miembros de la comunidad Rrom que se encuentran tomando los cursos de manera activa.  El 14 de diciembre se envió correo electrónico a las autoridades del pueblo Rrom para motivar la participación de miembros de su comunidad en los últimos 2 módulos del proceso de formación que inician el 15 de febrero de 2022.</t>
  </si>
  <si>
    <r>
      <t xml:space="preserve">Durante el tercer trimestre, siguiendo las líneas de trabajo y actividades que se plantaron en el documento de la estrategia, se tiene previsto iniciar el primer ciclo de diálogos en el último trimestre del año, sin embargo, en apoyo a la actividad sobre </t>
    </r>
    <r>
      <rPr>
        <i/>
        <sz val="10"/>
        <color theme="1"/>
        <rFont val="Arial"/>
        <family val="2"/>
      </rPr>
      <t>Educación ambiental para la infancia y adolescencia gitana</t>
    </r>
    <r>
      <rPr>
        <sz val="10"/>
        <color theme="1"/>
        <rFont val="Arial"/>
        <family val="2"/>
      </rPr>
      <t>, se iniciaron diálogos con el Colegio Gimnasio Maria Isabel a través de la profesora Milyer Montoya, con quien tambien, a través de la labor adelantada por los referentes gitanos de la SDA, se han realizado algunas acciones de educación ambiental con niños y niñas.</t>
    </r>
  </si>
  <si>
    <t>El día 31 de agosto del año en curso se realizó jornada virtual de capacitación con las autoridades gitanas en compañía de la Alcaldía Local del Kennedy. En la primera parte de la reunión se abordó, por parte de la SDP, lo relacionado con la formulación de proyectos de inversión local, haciendo énfasis en la manera como los pueblos gitanos pueden incidir, especialmente desde el proceso de presupuestos participativos. En la segunda parte se logró un diálogo con la Alcaldía Local de Kennedy, mediante la cual se retomaron compromisos previos en coherencia con lo establecido en el Artículo 66 del PDD.  
Se adjunta acta, listado de asistencia y presentación llevada a cabo por parte de la SDP en el marco de la jornada enunciada. 
No se ha ejecutado presupuesto, debido a que la jornada realizada se desarrolló de manera virtual por solicitud de las auroridades gitanas.</t>
  </si>
  <si>
    <t>Número de Ciudadanos Gitanos de Bogotá capacitados en habilidades financieras</t>
  </si>
  <si>
    <t>120 ciudadanos Gitanos de Bogotá capacitados en habilidades financieras durante el cuatrienio.</t>
  </si>
  <si>
    <t>La implementación del trazador en la SDH se lleva acabo con el personal contratado y de planta, por lo cual los recursos dispuestos para su cumplimiento no son exclusivos para esta acción y en su mayoría corresponden a funcionamiento.</t>
  </si>
  <si>
    <t> Desde la dirección de Servicio a la Ciudadanía durante el tercer trimestre del año 2021 se ha desgarrado el documento propuesta de modelo de atención diferencial para la población Rrom Fortalecer los canales (presenciales, virtuales y telefónicos) de dialogo e información al ciudadano, con enfoque diferencial a nivel territorial y distrital. de la ciudad de Bogotá, este se realiza dando respuesta a la adopción de la Política Pública Distrital establecida en el Decreto 582 de 2011, y con la implementación del Plan Integral de Acciones Afirmativas -PIAA- para el reconocimiento de la diversidad cultural y la garantía de los derechos del Pueblo Étnico Rrom o Gitano residente en Bogotá, D.C. contemplado en el Decreto 505 de 2017, surge el análisis de condiciones de calidad de vida, salud y enfermedad de la población Rrom en el Distrito, como el proceso que permite comprender desde un enfoque diferencial las necesidades en salud de la población
Se realiza teniendo en cuenta la Política de Atención Integral en Salud (PAIS) que busca orientar el Sistema hacia la generación de las mejores condiciones de la salud de la población mediante la regulación de las condiciones de intervención de los agentes hacia el “acceso a los servicios de salud de manera oportuna, eficaz y con calidad para la preservación, el mejoramiento y la promoción de la salud.
Se realiza la caracterización de la población Rrom georreferenciada en la localidad de Kennedy con 314 Rrom (80%), seguido de Puente Aranda con 30 personas (8%), Engativá con 15 (4%), Barrios Unidos con 9 (2%); Chapinero con 4 Rrom, Bosa con 3, Tunjuelito con 2, Teusaquillo 1 y Antonio Nariño 1, estas últimas corresponden al (1%) de la población. Se realiza un Protocolo de servicio a la ciudadanía con enfoque diferencial poblacional y de género, el cual será un documento guía para las diferentes Subredes, Capital salud, EAPB e IPS de la capital, para la atención de los diferentes grupos poblacionales.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</si>
</sst>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 #,##0;[Red]\-&quot;$&quot;\ #,##0"/>
    <numFmt numFmtId="164" formatCode="&quot;$&quot;#,##0;[Red]\-&quot;$&quot;#,##0"/>
    <numFmt numFmtId="165" formatCode="_-&quot;$&quot;* #,##0_-;\-&quot;$&quot;* #,##0_-;_-&quot;$&quot;* &quot;-&quot;_-;_-@_-"/>
    <numFmt numFmtId="166" formatCode="&quot;$&quot;\ #,##0"/>
    <numFmt numFmtId="167" formatCode="_-* #,##0_-;\-* #,##0_-;_-* &quot;-&quot;??_-;_-@"/>
    <numFmt numFmtId="168" formatCode="d/m/yyyy"/>
    <numFmt numFmtId="169" formatCode="_(* #,##0.00_);_(* \(#,##0.00\);_(* &quot;-&quot;??_);_(@_)"/>
    <numFmt numFmtId="170" formatCode="_-&quot;$&quot;\ * #,##0_-;\-&quot;$&quot;\ * #,##0_-;_-&quot;$&quot;\ * &quot;-&quot;_-;_-@"/>
    <numFmt numFmtId="171" formatCode="[$$-240A]\ #,##0"/>
    <numFmt numFmtId="172" formatCode="[$ $]#,##0"/>
    <numFmt numFmtId="173" formatCode="&quot;$&quot;\ #,##0;[Red]&quot;$&quot;\ #,##0"/>
    <numFmt numFmtId="174" formatCode="#,##0;[Red]#,##0"/>
    <numFmt numFmtId="175" formatCode="0.0%"/>
    <numFmt numFmtId="176" formatCode="_-[$$-240A]\ * #,##0_-;\-[$$-240A]\ * #,##0_-;_-[$$-240A]\ * &quot;-&quot;??_-;_-@"/>
    <numFmt numFmtId="177" formatCode="_-&quot;$&quot;\ * #,##0_-;\-&quot;$&quot;\ * #,##0_-;_-&quot;$&quot;\ * &quot;-&quot;??_-;_-@"/>
    <numFmt numFmtId="178" formatCode="_-[$$-409]* #,##0_ ;_-[$$-409]* \-#,##0\ ;_-[$$-409]* &quot;-&quot;??_ ;_-@_ "/>
    <numFmt numFmtId="179" formatCode="_-* #,##0_-;\-* #,##0_-;_-* &quot;-&quot;_-;_-@"/>
    <numFmt numFmtId="180" formatCode="_-* #,##0.00\ _€_-;\-* #,##0.00\ _€_-;_-* &quot;-&quot;??\ _€_-;_-@"/>
    <numFmt numFmtId="181" formatCode="_-[$$-409]* #,##0.00_ ;_-[$$-409]* \-#,##0.00\ ;_-[$$-409]* &quot;-&quot;??_ ;_-@_ "/>
    <numFmt numFmtId="182" formatCode="_-&quot;$&quot;* #,##0_-;\-&quot;$&quot;* #,##0_-;_-&quot;$&quot;* &quot;-&quot;??_-;_-@"/>
    <numFmt numFmtId="183" formatCode="_-&quot;$&quot;\ * #,##0.00_-;\-&quot;$&quot;\ * #,##0.00_-;_-&quot;$&quot;\ * &quot;-&quot;??_-;_-@"/>
    <numFmt numFmtId="184" formatCode="_-&quot;$&quot;* #,##0.00_-;\-&quot;$&quot;* #,##0.00_-;_-&quot;$&quot;* &quot;-&quot;??_-;_-@"/>
    <numFmt numFmtId="185" formatCode="_-&quot;$&quot;* #,##0_-;\-&quot;$&quot;* #,##0_-;_-&quot;$&quot;* &quot;-&quot;_-;_-@"/>
    <numFmt numFmtId="186" formatCode="0.00000000"/>
  </numFmts>
  <fonts count="42" x14ac:knownFonts="1">
    <font>
      <sz val="11"/>
      <color theme="1"/>
      <name val="Arial"/>
      <scheme val="minor"/>
    </font>
    <font>
      <b/>
      <sz val="14"/>
      <color theme="1"/>
      <name val="Arial Narrow"/>
      <family val="2"/>
    </font>
    <font>
      <sz val="11"/>
      <name val="Arial"/>
      <family val="2"/>
    </font>
    <font>
      <sz val="12"/>
      <color theme="1"/>
      <name val="Arial Narrow"/>
      <family val="2"/>
    </font>
    <font>
      <sz val="11"/>
      <color theme="1"/>
      <name val="Arial Narrow"/>
      <family val="2"/>
    </font>
    <font>
      <b/>
      <sz val="12"/>
      <color theme="1"/>
      <name val="Arial Narrow"/>
      <family val="2"/>
    </font>
    <font>
      <b/>
      <sz val="11"/>
      <color theme="1"/>
      <name val="Calibri"/>
      <family val="2"/>
    </font>
    <font>
      <sz val="11"/>
      <color theme="1"/>
      <name val="Arial"/>
      <family val="2"/>
    </font>
    <font>
      <sz val="11"/>
      <color theme="1"/>
      <name val="Arial"/>
      <family val="2"/>
      <scheme val="minor"/>
    </font>
    <font>
      <i/>
      <sz val="11"/>
      <color theme="1"/>
      <name val="Arial Narrow"/>
      <family val="2"/>
    </font>
    <font>
      <b/>
      <sz val="11"/>
      <color theme="1"/>
      <name val="Arial Narrow"/>
      <family val="2"/>
    </font>
    <font>
      <i/>
      <sz val="12"/>
      <color theme="1"/>
      <name val="Arial Narrow"/>
      <family val="2"/>
    </font>
    <font>
      <sz val="11"/>
      <color theme="1"/>
      <name val="Arial"/>
      <family val="2"/>
    </font>
    <font>
      <b/>
      <sz val="11"/>
      <color theme="1"/>
      <name val="Arial"/>
      <family val="2"/>
    </font>
    <font>
      <b/>
      <sz val="10"/>
      <color theme="1"/>
      <name val="Arial"/>
      <family val="2"/>
    </font>
    <font>
      <b/>
      <sz val="14"/>
      <color theme="1"/>
      <name val="Arial"/>
      <family val="2"/>
    </font>
    <font>
      <b/>
      <sz val="12"/>
      <color theme="1"/>
      <name val="Arial"/>
      <family val="2"/>
    </font>
    <font>
      <b/>
      <sz val="16"/>
      <color theme="1"/>
      <name val="Arial"/>
      <family val="2"/>
    </font>
    <font>
      <sz val="16"/>
      <color theme="1"/>
      <name val="Arial"/>
      <family val="2"/>
    </font>
    <font>
      <sz val="11"/>
      <name val="Arial"/>
      <family val="2"/>
    </font>
    <font>
      <sz val="14"/>
      <color theme="1"/>
      <name val="Arial"/>
      <family val="2"/>
    </font>
    <font>
      <sz val="10"/>
      <color theme="1"/>
      <name val="Arial"/>
      <family val="2"/>
    </font>
    <font>
      <u/>
      <sz val="10"/>
      <color theme="1"/>
      <name val="Arial"/>
      <family val="2"/>
    </font>
    <font>
      <i/>
      <sz val="11"/>
      <color theme="1"/>
      <name val="Arial"/>
      <family val="2"/>
    </font>
    <font>
      <i/>
      <sz val="10"/>
      <color theme="1"/>
      <name val="Arial"/>
      <family val="2"/>
    </font>
    <font>
      <sz val="10"/>
      <color rgb="FF0070C0"/>
      <name val="Arial"/>
      <family val="2"/>
    </font>
    <font>
      <sz val="12"/>
      <color theme="1"/>
      <name val="Arial"/>
      <family val="2"/>
    </font>
    <font>
      <sz val="12"/>
      <color rgb="FF000000"/>
      <name val="Arial"/>
      <family val="2"/>
    </font>
    <font>
      <sz val="12"/>
      <color rgb="FF202124"/>
      <name val="Arial"/>
      <family val="2"/>
    </font>
    <font>
      <sz val="10"/>
      <color rgb="FF000000"/>
      <name val="Arial"/>
      <family val="2"/>
    </font>
    <font>
      <sz val="12"/>
      <color rgb="FFFF0000"/>
      <name val="Arial"/>
      <family val="2"/>
    </font>
    <font>
      <b/>
      <u/>
      <sz val="12"/>
      <color theme="1"/>
      <name val="Arial"/>
      <family val="2"/>
    </font>
    <font>
      <u/>
      <sz val="12"/>
      <color theme="1"/>
      <name val="Arial"/>
      <family val="2"/>
    </font>
    <font>
      <sz val="11"/>
      <color rgb="FF000000"/>
      <name val="Arial"/>
      <family val="2"/>
    </font>
    <font>
      <sz val="9"/>
      <color rgb="FF000000"/>
      <name val="Arial"/>
      <family val="2"/>
    </font>
    <font>
      <sz val="11"/>
      <color theme="1"/>
      <name val="Calibri"/>
      <family val="2"/>
    </font>
    <font>
      <sz val="10"/>
      <name val="Arial"/>
      <family val="2"/>
    </font>
    <font>
      <sz val="12"/>
      <name val="Arial"/>
      <family val="2"/>
    </font>
    <font>
      <b/>
      <sz val="11"/>
      <color theme="1"/>
      <name val="Calibri"/>
      <family val="2"/>
    </font>
    <font>
      <sz val="11"/>
      <color theme="1"/>
      <name val="Arial Narrow"/>
      <family val="2"/>
    </font>
    <font>
      <sz val="10"/>
      <color theme="1"/>
      <name val="Calibri"/>
      <family val="2"/>
    </font>
    <font>
      <sz val="9"/>
      <name val="Arial"/>
      <family val="2"/>
    </font>
  </fonts>
  <fills count="19">
    <fill>
      <patternFill patternType="none"/>
    </fill>
    <fill>
      <patternFill patternType="gray125"/>
    </fill>
    <fill>
      <patternFill patternType="solid">
        <fgColor theme="0"/>
        <bgColor theme="0"/>
      </patternFill>
    </fill>
    <fill>
      <patternFill patternType="solid">
        <fgColor rgb="FFFFD965"/>
        <bgColor rgb="FFFFD965"/>
      </patternFill>
    </fill>
    <fill>
      <patternFill patternType="solid">
        <fgColor rgb="FFA5A5A5"/>
        <bgColor rgb="FFA5A5A5"/>
      </patternFill>
    </fill>
    <fill>
      <patternFill patternType="solid">
        <fgColor rgb="FFC5E0B3"/>
        <bgColor rgb="FFC5E0B3"/>
      </patternFill>
    </fill>
    <fill>
      <patternFill patternType="solid">
        <fgColor rgb="FFBDD6EE"/>
        <bgColor rgb="FFBDD6EE"/>
      </patternFill>
    </fill>
    <fill>
      <patternFill patternType="solid">
        <fgColor rgb="FFFFE598"/>
        <bgColor rgb="FFFFE598"/>
      </patternFill>
    </fill>
    <fill>
      <patternFill patternType="solid">
        <fgColor rgb="FFF4B083"/>
        <bgColor rgb="FFF4B083"/>
      </patternFill>
    </fill>
    <fill>
      <patternFill patternType="solid">
        <fgColor rgb="FFBFBFBF"/>
        <bgColor rgb="FFBFBFBF"/>
      </patternFill>
    </fill>
    <fill>
      <patternFill patternType="solid">
        <fgColor rgb="FFDEEAF6"/>
        <bgColor rgb="FFDEEAF6"/>
      </patternFill>
    </fill>
    <fill>
      <patternFill patternType="solid">
        <fgColor rgb="FFE2EFD9"/>
        <bgColor rgb="FFE2EFD9"/>
      </patternFill>
    </fill>
    <fill>
      <patternFill patternType="solid">
        <fgColor rgb="FFFEF2CB"/>
        <bgColor rgb="FFFEF2CB"/>
      </patternFill>
    </fill>
    <fill>
      <patternFill patternType="solid">
        <fgColor rgb="FFFBE4D5"/>
        <bgColor rgb="FFFBE4D5"/>
      </patternFill>
    </fill>
    <fill>
      <patternFill patternType="solid">
        <fgColor rgb="FFE5E5E5"/>
        <bgColor rgb="FFE5E5E5"/>
      </patternFill>
    </fill>
    <fill>
      <patternFill patternType="solid">
        <fgColor rgb="FFF7CAAC"/>
        <bgColor rgb="FFF7CAAC"/>
      </patternFill>
    </fill>
    <fill>
      <patternFill patternType="solid">
        <fgColor rgb="FFD8D8D8"/>
        <bgColor rgb="FFD8D8D8"/>
      </patternFill>
    </fill>
    <fill>
      <patternFill patternType="solid">
        <fgColor rgb="FFFFC000"/>
        <bgColor rgb="FFFFC000"/>
      </patternFill>
    </fill>
    <fill>
      <patternFill patternType="solid">
        <fgColor rgb="FFAEABAB"/>
        <bgColor rgb="FFAEABAB"/>
      </patternFill>
    </fill>
  </fills>
  <borders count="3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double">
        <color rgb="FF000000"/>
      </right>
      <top/>
      <bottom/>
      <diagonal/>
    </border>
    <border>
      <left/>
      <right style="double">
        <color rgb="FF000000"/>
      </right>
      <top/>
      <bottom/>
      <diagonal/>
    </border>
    <border>
      <left style="double">
        <color rgb="FF000000"/>
      </left>
      <right style="thin">
        <color rgb="FF000000"/>
      </right>
      <top style="double">
        <color rgb="FF000000"/>
      </top>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bottom/>
      <diagonal/>
    </border>
    <border>
      <left/>
      <right/>
      <top style="thin">
        <color rgb="FF000000"/>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8" fillId="0" borderId="0" applyFont="0" applyFill="0" applyBorder="0" applyAlignment="0" applyProtection="0"/>
    <xf numFmtId="9" fontId="8" fillId="0" borderId="0" applyFont="0" applyFill="0" applyBorder="0" applyAlignment="0" applyProtection="0"/>
  </cellStyleXfs>
  <cellXfs count="270">
    <xf numFmtId="0" fontId="0" fillId="0" borderId="0" xfId="0" applyFont="1" applyAlignment="1"/>
    <xf numFmtId="0" fontId="3" fillId="0" borderId="0" xfId="0" applyFont="1"/>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5" fillId="0" borderId="8" xfId="0" applyFont="1" applyBorder="1" applyAlignment="1">
      <alignment vertical="center" wrapText="1"/>
    </xf>
    <xf numFmtId="0" fontId="3" fillId="0" borderId="16" xfId="0" applyFont="1" applyBorder="1" applyAlignment="1">
      <alignment vertical="center" wrapText="1"/>
    </xf>
    <xf numFmtId="0" fontId="3" fillId="0" borderId="8" xfId="0" applyFont="1" applyBorder="1" applyAlignment="1">
      <alignment vertical="top" wrapText="1"/>
    </xf>
    <xf numFmtId="0" fontId="6" fillId="7" borderId="16"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12" borderId="16" xfId="0" applyFont="1" applyFill="1" applyBorder="1" applyAlignment="1">
      <alignment horizontal="center" vertical="center"/>
    </xf>
    <xf numFmtId="0" fontId="6" fillId="13" borderId="16" xfId="0" applyFont="1" applyFill="1" applyBorder="1" applyAlignment="1">
      <alignment horizontal="center" vertical="center"/>
    </xf>
    <xf numFmtId="0" fontId="6" fillId="14" borderId="16" xfId="0" applyFont="1" applyFill="1" applyBorder="1" applyAlignment="1">
      <alignment horizontal="center" vertical="center"/>
    </xf>
    <xf numFmtId="0" fontId="6" fillId="10" borderId="16" xfId="0" applyFont="1" applyFill="1" applyBorder="1" applyAlignment="1">
      <alignment horizontal="center"/>
    </xf>
    <xf numFmtId="0" fontId="6" fillId="11" borderId="16" xfId="0" applyFont="1" applyFill="1" applyBorder="1" applyAlignment="1">
      <alignment horizontal="center"/>
    </xf>
    <xf numFmtId="0" fontId="6" fillId="12" borderId="16" xfId="0" applyFont="1" applyFill="1" applyBorder="1" applyAlignment="1">
      <alignment horizontal="center"/>
    </xf>
    <xf numFmtId="0" fontId="6" fillId="13" borderId="16" xfId="0" applyFont="1" applyFill="1" applyBorder="1" applyAlignment="1">
      <alignment horizontal="center"/>
    </xf>
    <xf numFmtId="0" fontId="6" fillId="14" borderId="16" xfId="0" applyFont="1" applyFill="1" applyBorder="1" applyAlignment="1">
      <alignment horizontal="center"/>
    </xf>
    <xf numFmtId="0" fontId="7" fillId="2" borderId="16" xfId="0" applyFont="1" applyFill="1" applyBorder="1"/>
    <xf numFmtId="0" fontId="7" fillId="2" borderId="19" xfId="0" applyFont="1" applyFill="1" applyBorder="1"/>
    <xf numFmtId="0" fontId="7" fillId="2" borderId="16" xfId="0" applyFont="1" applyFill="1" applyBorder="1" applyAlignment="1">
      <alignment horizontal="left" vertical="center"/>
    </xf>
    <xf numFmtId="0" fontId="8" fillId="0" borderId="0" xfId="0" applyFont="1"/>
    <xf numFmtId="0" fontId="6" fillId="6" borderId="16" xfId="0" applyFont="1" applyFill="1" applyBorder="1" applyAlignment="1">
      <alignment vertical="center" wrapText="1"/>
    </xf>
    <xf numFmtId="0" fontId="6" fillId="5" borderId="16" xfId="0" applyFont="1" applyFill="1" applyBorder="1" applyAlignment="1">
      <alignment vertical="center" wrapText="1"/>
    </xf>
    <xf numFmtId="0" fontId="7" fillId="7" borderId="16" xfId="0" applyFont="1" applyFill="1" applyBorder="1"/>
    <xf numFmtId="0" fontId="7" fillId="15" borderId="16" xfId="0" applyFont="1" applyFill="1" applyBorder="1"/>
    <xf numFmtId="0" fontId="7" fillId="0" borderId="0" xfId="0" applyFont="1" applyAlignment="1">
      <alignment wrapText="1"/>
    </xf>
    <xf numFmtId="0" fontId="7" fillId="2" borderId="16" xfId="0" applyFont="1" applyFill="1" applyBorder="1" applyAlignment="1">
      <alignment vertical="center"/>
    </xf>
    <xf numFmtId="0" fontId="7" fillId="2" borderId="16" xfId="0" applyFont="1" applyFill="1" applyBorder="1" applyAlignment="1">
      <alignment wrapText="1"/>
    </xf>
    <xf numFmtId="0" fontId="7" fillId="0" borderId="0" xfId="0" applyFont="1" applyAlignment="1">
      <alignment horizontal="center" vertical="center"/>
    </xf>
    <xf numFmtId="0" fontId="7" fillId="2" borderId="16" xfId="0" applyFont="1" applyFill="1" applyBorder="1" applyAlignment="1">
      <alignment horizontal="center" vertical="center"/>
    </xf>
    <xf numFmtId="0" fontId="7" fillId="2" borderId="16" xfId="0" applyFont="1" applyFill="1" applyBorder="1" applyAlignment="1">
      <alignment vertical="center" wrapText="1"/>
    </xf>
    <xf numFmtId="0" fontId="7" fillId="2" borderId="16" xfId="0" applyFont="1" applyFill="1" applyBorder="1" applyAlignment="1">
      <alignment horizontal="center" vertical="center" wrapText="1"/>
    </xf>
    <xf numFmtId="0" fontId="7" fillId="0" borderId="0" xfId="0" applyFont="1" applyAlignment="1">
      <alignment vertical="center"/>
    </xf>
    <xf numFmtId="0" fontId="0" fillId="0" borderId="24" xfId="0" applyFont="1" applyBorder="1" applyAlignment="1">
      <alignment horizontal="center" vertical="center"/>
    </xf>
    <xf numFmtId="0" fontId="0" fillId="0" borderId="24" xfId="0" applyFont="1" applyBorder="1" applyAlignment="1">
      <alignment horizontal="center" vertical="center" wrapText="1"/>
    </xf>
    <xf numFmtId="0" fontId="17" fillId="18" borderId="16" xfId="0" applyFont="1" applyFill="1" applyBorder="1" applyAlignment="1">
      <alignment horizontal="right" vertical="center"/>
    </xf>
    <xf numFmtId="0" fontId="17" fillId="16" borderId="16" xfId="0" applyFont="1" applyFill="1" applyBorder="1" applyAlignment="1">
      <alignment horizontal="right" vertical="center"/>
    </xf>
    <xf numFmtId="0" fontId="15" fillId="0" borderId="1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20" fillId="0"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9" fontId="12" fillId="2" borderId="19"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19" xfId="0" applyFont="1" applyFill="1" applyBorder="1" applyAlignment="1">
      <alignment horizontal="center" vertical="center" wrapText="1"/>
    </xf>
    <xf numFmtId="9" fontId="12" fillId="0" borderId="19"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17" borderId="22"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17" borderId="2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11"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10" borderId="23"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2" fillId="0" borderId="25" xfId="0" applyFont="1" applyBorder="1" applyAlignment="1">
      <alignment horizontal="center" vertical="center"/>
    </xf>
    <xf numFmtId="0" fontId="12" fillId="0" borderId="25" xfId="0" applyFont="1" applyBorder="1" applyAlignment="1">
      <alignment horizontal="center" vertical="center" wrapText="1"/>
    </xf>
    <xf numFmtId="0" fontId="21" fillId="0" borderId="16" xfId="0" applyFont="1" applyBorder="1" applyAlignment="1">
      <alignment horizontal="center" vertical="center" wrapText="1"/>
    </xf>
    <xf numFmtId="14" fontId="21" fillId="0" borderId="16" xfId="0" applyNumberFormat="1" applyFont="1" applyBorder="1" applyAlignment="1">
      <alignment horizontal="center" vertical="center" wrapText="1"/>
    </xf>
    <xf numFmtId="166" fontId="21" fillId="0" borderId="1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49" fontId="21" fillId="0" borderId="16" xfId="0" applyNumberFormat="1" applyFont="1" applyBorder="1" applyAlignment="1">
      <alignment horizontal="center"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166" fontId="12"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14" fontId="27" fillId="0" borderId="16" xfId="0" applyNumberFormat="1" applyFont="1" applyBorder="1" applyAlignment="1">
      <alignment horizontal="center" vertical="center" wrapText="1"/>
    </xf>
    <xf numFmtId="167" fontId="28" fillId="0" borderId="16" xfId="0" applyNumberFormat="1" applyFont="1" applyBorder="1" applyAlignment="1">
      <alignment horizontal="center" vertical="center" wrapText="1"/>
    </xf>
    <xf numFmtId="0" fontId="28" fillId="0" borderId="16" xfId="0" applyFont="1" applyBorder="1" applyAlignment="1">
      <alignment horizontal="center" vertical="center" wrapText="1"/>
    </xf>
    <xf numFmtId="166" fontId="26" fillId="0" borderId="16" xfId="0" applyNumberFormat="1" applyFont="1" applyBorder="1" applyAlignment="1">
      <alignment horizontal="center" vertical="center" wrapText="1"/>
    </xf>
    <xf numFmtId="9" fontId="26" fillId="0" borderId="16" xfId="0" applyNumberFormat="1" applyFont="1" applyBorder="1" applyAlignment="1">
      <alignment horizontal="center" vertical="center" wrapText="1"/>
    </xf>
    <xf numFmtId="167" fontId="26" fillId="0" borderId="16" xfId="0" applyNumberFormat="1" applyFont="1" applyBorder="1" applyAlignment="1">
      <alignment horizontal="center" vertical="center" wrapText="1"/>
    </xf>
    <xf numFmtId="14" fontId="26" fillId="0" borderId="16" xfId="0" applyNumberFormat="1" applyFont="1" applyBorder="1" applyAlignment="1">
      <alignment horizontal="center" vertical="center" wrapText="1"/>
    </xf>
    <xf numFmtId="0" fontId="27" fillId="0" borderId="16" xfId="0" applyFont="1" applyBorder="1" applyAlignment="1">
      <alignment horizontal="center" vertical="center" wrapText="1"/>
    </xf>
    <xf numFmtId="0" fontId="29" fillId="0" borderId="16" xfId="0" applyFont="1" applyBorder="1" applyAlignment="1">
      <alignment horizontal="center" vertical="center" wrapText="1"/>
    </xf>
    <xf numFmtId="49" fontId="26" fillId="0" borderId="16" xfId="0" applyNumberFormat="1" applyFont="1" applyBorder="1" applyAlignment="1">
      <alignment horizontal="center" vertical="center" wrapText="1"/>
    </xf>
    <xf numFmtId="6" fontId="26" fillId="0" borderId="16" xfId="0" applyNumberFormat="1" applyFont="1" applyBorder="1" applyAlignment="1">
      <alignment horizontal="center" vertical="center" wrapText="1"/>
    </xf>
    <xf numFmtId="2" fontId="26" fillId="0" borderId="16" xfId="0" applyNumberFormat="1" applyFont="1" applyBorder="1" applyAlignment="1">
      <alignment horizontal="center" vertical="center" wrapText="1"/>
    </xf>
    <xf numFmtId="168" fontId="26" fillId="0" borderId="16" xfId="0" applyNumberFormat="1" applyFont="1" applyBorder="1" applyAlignment="1">
      <alignment horizontal="center" vertical="center" wrapText="1"/>
    </xf>
    <xf numFmtId="169" fontId="26" fillId="0" borderId="16"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10" fontId="26" fillId="0" borderId="16" xfId="0" applyNumberFormat="1" applyFont="1" applyBorder="1" applyAlignment="1">
      <alignment horizontal="center" vertical="center" wrapText="1"/>
    </xf>
    <xf numFmtId="170" fontId="26" fillId="0" borderId="16" xfId="0" applyNumberFormat="1" applyFont="1" applyBorder="1" applyAlignment="1">
      <alignment horizontal="center" vertical="center" wrapText="1"/>
    </xf>
    <xf numFmtId="9" fontId="26" fillId="2" borderId="16" xfId="0" applyNumberFormat="1" applyFont="1" applyFill="1" applyBorder="1" applyAlignment="1">
      <alignment horizontal="center" vertical="center" wrapText="1"/>
    </xf>
    <xf numFmtId="0" fontId="33" fillId="0" borderId="16" xfId="0" applyFont="1" applyBorder="1" applyAlignment="1">
      <alignment horizontal="center" vertical="center" wrapText="1"/>
    </xf>
    <xf numFmtId="168" fontId="21" fillId="0" borderId="16" xfId="0" applyNumberFormat="1" applyFont="1" applyBorder="1" applyAlignment="1">
      <alignment horizontal="center" vertical="center" wrapText="1"/>
    </xf>
    <xf numFmtId="171" fontId="21" fillId="0" borderId="16" xfId="0" applyNumberFormat="1" applyFont="1" applyBorder="1" applyAlignment="1">
      <alignment horizontal="center" vertical="center" wrapText="1"/>
    </xf>
    <xf numFmtId="170" fontId="21" fillId="0" borderId="16" xfId="0" applyNumberFormat="1" applyFont="1" applyBorder="1" applyAlignment="1">
      <alignment horizontal="center" vertical="center" wrapText="1"/>
    </xf>
    <xf numFmtId="166" fontId="27" fillId="0" borderId="16"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172" fontId="21"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9" fontId="33" fillId="0" borderId="16" xfId="0" applyNumberFormat="1" applyFont="1" applyBorder="1" applyAlignment="1">
      <alignment horizontal="center" vertical="center" wrapText="1"/>
    </xf>
    <xf numFmtId="9" fontId="12" fillId="0" borderId="16" xfId="0" applyNumberFormat="1" applyFont="1" applyBorder="1" applyAlignment="1">
      <alignment horizontal="center" vertical="center" wrapText="1"/>
    </xf>
    <xf numFmtId="173" fontId="12" fillId="0" borderId="16" xfId="0" applyNumberFormat="1" applyFont="1" applyBorder="1" applyAlignment="1">
      <alignment horizontal="center" vertical="center" wrapText="1"/>
    </xf>
    <xf numFmtId="174" fontId="12" fillId="0" borderId="16" xfId="0" applyNumberFormat="1" applyFont="1" applyBorder="1" applyAlignment="1">
      <alignment horizontal="center" vertical="center" wrapText="1"/>
    </xf>
    <xf numFmtId="0" fontId="14" fillId="0" borderId="16" xfId="0" applyFont="1" applyBorder="1" applyAlignment="1">
      <alignment horizontal="center" vertical="center" wrapText="1"/>
    </xf>
    <xf numFmtId="170" fontId="12" fillId="0" borderId="16" xfId="0" applyNumberFormat="1" applyFont="1" applyBorder="1" applyAlignment="1">
      <alignment horizontal="center" vertical="center" wrapText="1"/>
    </xf>
    <xf numFmtId="6" fontId="21" fillId="0" borderId="16" xfId="0" applyNumberFormat="1" applyFont="1" applyBorder="1" applyAlignment="1">
      <alignment horizontal="center" vertical="center" wrapText="1"/>
    </xf>
    <xf numFmtId="175" fontId="21" fillId="0" borderId="16" xfId="0" applyNumberFormat="1" applyFont="1" applyBorder="1" applyAlignment="1">
      <alignment horizontal="center" vertical="center" wrapText="1"/>
    </xf>
    <xf numFmtId="3" fontId="21" fillId="0" borderId="16" xfId="0" applyNumberFormat="1" applyFont="1" applyBorder="1" applyAlignment="1">
      <alignment horizontal="center" vertical="center" wrapText="1"/>
    </xf>
    <xf numFmtId="176" fontId="21" fillId="0" borderId="16" xfId="0" applyNumberFormat="1" applyFont="1" applyBorder="1" applyAlignment="1">
      <alignment horizontal="center" vertical="center" wrapText="1"/>
    </xf>
    <xf numFmtId="0" fontId="21" fillId="2" borderId="16" xfId="0" applyFont="1" applyFill="1" applyBorder="1" applyAlignment="1">
      <alignment horizontal="center" vertical="center" wrapText="1"/>
    </xf>
    <xf numFmtId="177" fontId="21" fillId="0" borderId="16" xfId="0" applyNumberFormat="1" applyFont="1" applyBorder="1" applyAlignment="1">
      <alignment horizontal="center" vertical="center" wrapText="1"/>
    </xf>
    <xf numFmtId="178" fontId="21" fillId="0" borderId="16" xfId="0" applyNumberFormat="1" applyFont="1" applyBorder="1" applyAlignment="1">
      <alignment horizontal="center" vertical="center" wrapText="1"/>
    </xf>
    <xf numFmtId="1" fontId="21" fillId="0" borderId="16" xfId="0" applyNumberFormat="1" applyFont="1" applyBorder="1" applyAlignment="1">
      <alignment horizontal="center" vertical="center" wrapText="1"/>
    </xf>
    <xf numFmtId="179" fontId="21" fillId="0" borderId="16" xfId="0" applyNumberFormat="1" applyFont="1" applyBorder="1" applyAlignment="1">
      <alignment horizontal="center" vertical="center" wrapText="1"/>
    </xf>
    <xf numFmtId="9" fontId="14" fillId="0" borderId="16" xfId="0" applyNumberFormat="1" applyFont="1" applyBorder="1" applyAlignment="1">
      <alignment horizontal="center" vertical="center" wrapText="1"/>
    </xf>
    <xf numFmtId="10" fontId="21" fillId="0" borderId="16" xfId="0" applyNumberFormat="1" applyFont="1" applyBorder="1" applyAlignment="1">
      <alignment horizontal="center" vertical="center" wrapText="1"/>
    </xf>
    <xf numFmtId="10" fontId="14" fillId="0" borderId="16" xfId="0" applyNumberFormat="1" applyFont="1" applyBorder="1" applyAlignment="1">
      <alignment horizontal="center" vertical="center" wrapText="1"/>
    </xf>
    <xf numFmtId="15" fontId="21" fillId="0" borderId="16" xfId="0" applyNumberFormat="1" applyFont="1" applyBorder="1" applyAlignment="1">
      <alignment horizontal="center" vertical="center" wrapText="1"/>
    </xf>
    <xf numFmtId="4" fontId="21" fillId="0" borderId="16" xfId="0" applyNumberFormat="1" applyFont="1" applyBorder="1" applyAlignment="1">
      <alignment horizontal="center" vertical="center" wrapText="1"/>
    </xf>
    <xf numFmtId="4" fontId="12" fillId="0" borderId="16" xfId="0" applyNumberFormat="1" applyFont="1" applyBorder="1" applyAlignment="1">
      <alignment horizontal="center" vertical="center" wrapText="1"/>
    </xf>
    <xf numFmtId="14" fontId="12" fillId="0" borderId="16" xfId="0" applyNumberFormat="1" applyFont="1" applyBorder="1" applyAlignment="1">
      <alignment horizontal="center" vertical="center" wrapText="1"/>
    </xf>
    <xf numFmtId="3" fontId="12" fillId="0" borderId="16" xfId="0" applyNumberFormat="1" applyFont="1" applyBorder="1" applyAlignment="1">
      <alignment horizontal="center" vertical="center" wrapText="1"/>
    </xf>
    <xf numFmtId="1" fontId="12" fillId="0" borderId="16" xfId="0" applyNumberFormat="1" applyFont="1" applyBorder="1" applyAlignment="1">
      <alignment horizontal="center" vertical="center" wrapText="1"/>
    </xf>
    <xf numFmtId="14" fontId="29" fillId="0" borderId="16" xfId="0" applyNumberFormat="1" applyFont="1" applyBorder="1" applyAlignment="1">
      <alignment horizontal="center" vertical="center" wrapText="1"/>
    </xf>
    <xf numFmtId="180" fontId="21" fillId="0" borderId="16" xfId="0" applyNumberFormat="1" applyFont="1" applyBorder="1" applyAlignment="1">
      <alignment horizontal="center" vertical="center" wrapText="1"/>
    </xf>
    <xf numFmtId="9" fontId="29" fillId="0" borderId="16" xfId="0" applyNumberFormat="1" applyFont="1" applyBorder="1" applyAlignment="1">
      <alignment horizontal="center" vertical="center" wrapText="1"/>
    </xf>
    <xf numFmtId="6" fontId="34" fillId="0" borderId="16" xfId="0" applyNumberFormat="1" applyFont="1" applyBorder="1" applyAlignment="1">
      <alignment horizontal="center" vertical="center" wrapText="1"/>
    </xf>
    <xf numFmtId="2" fontId="21" fillId="0" borderId="16" xfId="0" applyNumberFormat="1" applyFont="1" applyBorder="1" applyAlignment="1">
      <alignment horizontal="center" vertical="center" wrapText="1"/>
    </xf>
    <xf numFmtId="164" fontId="21" fillId="0" borderId="16" xfId="0" applyNumberFormat="1" applyFont="1" applyBorder="1" applyAlignment="1">
      <alignment horizontal="center" vertical="center" wrapText="1"/>
    </xf>
    <xf numFmtId="181" fontId="21" fillId="0" borderId="16" xfId="0" applyNumberFormat="1" applyFont="1" applyBorder="1" applyAlignment="1">
      <alignment horizontal="center" vertical="center" wrapText="1"/>
    </xf>
    <xf numFmtId="3" fontId="29" fillId="0" borderId="16" xfId="0" applyNumberFormat="1" applyFont="1" applyBorder="1" applyAlignment="1">
      <alignment horizontal="center" vertical="center" wrapText="1"/>
    </xf>
    <xf numFmtId="182" fontId="12" fillId="0" borderId="16" xfId="0" applyNumberFormat="1" applyFont="1" applyBorder="1" applyAlignment="1">
      <alignment horizontal="center" vertical="center" wrapText="1"/>
    </xf>
    <xf numFmtId="183" fontId="12" fillId="0" borderId="16" xfId="0" applyNumberFormat="1" applyFont="1" applyBorder="1" applyAlignment="1">
      <alignment horizontal="center" vertical="center" wrapText="1"/>
    </xf>
    <xf numFmtId="184" fontId="12" fillId="0" borderId="16" xfId="0" applyNumberFormat="1" applyFont="1" applyBorder="1" applyAlignment="1">
      <alignment horizontal="center" vertical="center" wrapText="1"/>
    </xf>
    <xf numFmtId="175" fontId="12" fillId="0" borderId="16" xfId="0" applyNumberFormat="1" applyFont="1" applyBorder="1" applyAlignment="1">
      <alignment horizontal="center" vertical="center" wrapText="1"/>
    </xf>
    <xf numFmtId="9" fontId="12" fillId="0" borderId="0" xfId="0" applyNumberFormat="1" applyFont="1" applyAlignment="1">
      <alignment horizontal="center" vertical="center" wrapText="1"/>
    </xf>
    <xf numFmtId="0" fontId="12" fillId="6" borderId="19" xfId="0" applyFont="1" applyFill="1" applyBorder="1" applyAlignment="1">
      <alignment horizontal="center" vertical="center" wrapText="1"/>
    </xf>
    <xf numFmtId="9" fontId="12" fillId="6" borderId="19"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14" fontId="21" fillId="0" borderId="23" xfId="0" applyNumberFormat="1" applyFont="1" applyBorder="1" applyAlignment="1">
      <alignment horizontal="center" vertical="center" wrapText="1"/>
    </xf>
    <xf numFmtId="14" fontId="35" fillId="0" borderId="16" xfId="0" applyNumberFormat="1" applyFont="1" applyBorder="1" applyAlignment="1">
      <alignment horizontal="center" vertical="center" wrapText="1"/>
    </xf>
    <xf numFmtId="14" fontId="35" fillId="0" borderId="16" xfId="0" applyNumberFormat="1" applyFont="1" applyBorder="1" applyAlignment="1">
      <alignment horizontal="center" vertical="center" wrapText="1"/>
    </xf>
    <xf numFmtId="14" fontId="21" fillId="0" borderId="16" xfId="0" applyNumberFormat="1" applyFont="1" applyFill="1" applyBorder="1" applyAlignment="1">
      <alignment horizontal="center" vertical="center" wrapText="1"/>
    </xf>
    <xf numFmtId="14" fontId="12" fillId="0" borderId="24" xfId="0" applyNumberFormat="1" applyFont="1" applyFill="1" applyBorder="1" applyAlignment="1">
      <alignment horizontal="center" vertical="center" wrapText="1"/>
    </xf>
    <xf numFmtId="14" fontId="12" fillId="0" borderId="24" xfId="0" applyNumberFormat="1" applyFont="1" applyFill="1" applyBorder="1" applyAlignment="1">
      <alignment horizontal="center" vertical="center"/>
    </xf>
    <xf numFmtId="15" fontId="35" fillId="0" borderId="16" xfId="0" applyNumberFormat="1" applyFont="1" applyFill="1" applyBorder="1" applyAlignment="1">
      <alignment horizontal="center" vertical="center" wrapText="1"/>
    </xf>
    <xf numFmtId="186" fontId="21" fillId="0" borderId="16" xfId="0" applyNumberFormat="1" applyFont="1" applyBorder="1" applyAlignment="1">
      <alignment horizontal="center" vertical="center" wrapText="1"/>
    </xf>
    <xf numFmtId="186" fontId="26" fillId="0" borderId="16" xfId="0" applyNumberFormat="1" applyFont="1" applyBorder="1" applyAlignment="1">
      <alignment horizontal="center" vertical="center" wrapText="1"/>
    </xf>
    <xf numFmtId="186" fontId="12" fillId="0" borderId="16" xfId="0" applyNumberFormat="1" applyFont="1" applyBorder="1" applyAlignment="1">
      <alignment horizontal="center" vertical="center" wrapText="1"/>
    </xf>
    <xf numFmtId="186" fontId="21" fillId="0" borderId="13" xfId="0" applyNumberFormat="1" applyFont="1" applyBorder="1" applyAlignment="1">
      <alignment horizontal="center" vertical="center" wrapText="1"/>
    </xf>
    <xf numFmtId="186" fontId="21" fillId="0" borderId="15" xfId="0" applyNumberFormat="1" applyFont="1" applyBorder="1" applyAlignment="1">
      <alignment horizontal="center" vertical="center" wrapText="1"/>
    </xf>
    <xf numFmtId="166" fontId="21" fillId="0" borderId="16" xfId="0" applyNumberFormat="1" applyFont="1" applyFill="1" applyBorder="1" applyAlignment="1">
      <alignment horizontal="center" vertical="center" wrapText="1"/>
    </xf>
    <xf numFmtId="9" fontId="21" fillId="0" borderId="16" xfId="2" applyFont="1" applyFill="1" applyBorder="1" applyAlignment="1">
      <alignment horizontal="center" vertical="center" wrapText="1"/>
    </xf>
    <xf numFmtId="9" fontId="21" fillId="0" borderId="16"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170" fontId="19" fillId="0" borderId="16" xfId="0" applyNumberFormat="1" applyFont="1" applyFill="1" applyBorder="1" applyAlignment="1">
      <alignment horizontal="center" vertical="center" wrapText="1"/>
    </xf>
    <xf numFmtId="9" fontId="19" fillId="0" borderId="16" xfId="0" applyNumberFormat="1" applyFont="1" applyFill="1" applyBorder="1" applyAlignment="1">
      <alignment horizontal="center" vertical="center" wrapText="1"/>
    </xf>
    <xf numFmtId="0" fontId="19" fillId="0" borderId="16" xfId="0" applyFont="1" applyFill="1" applyBorder="1" applyAlignment="1">
      <alignment horizontal="center" vertical="center" wrapText="1"/>
    </xf>
    <xf numFmtId="3" fontId="36" fillId="0" borderId="16" xfId="0" applyNumberFormat="1" applyFont="1" applyFill="1" applyBorder="1" applyAlignment="1">
      <alignment horizontal="center" vertical="center" wrapText="1"/>
    </xf>
    <xf numFmtId="9" fontId="36" fillId="0" borderId="16" xfId="0" applyNumberFormat="1" applyFont="1" applyFill="1" applyBorder="1" applyAlignment="1">
      <alignment horizontal="center" vertical="center" wrapText="1"/>
    </xf>
    <xf numFmtId="0" fontId="36" fillId="0" borderId="16" xfId="0" applyFont="1" applyFill="1" applyBorder="1" applyAlignment="1">
      <alignment horizontal="center" vertical="center" wrapText="1"/>
    </xf>
    <xf numFmtId="9" fontId="37" fillId="0" borderId="16" xfId="0" applyNumberFormat="1" applyFont="1" applyFill="1" applyBorder="1" applyAlignment="1">
      <alignment horizontal="center" vertical="center" wrapText="1"/>
    </xf>
    <xf numFmtId="166" fontId="36" fillId="0" borderId="16" xfId="0" applyNumberFormat="1" applyFont="1" applyFill="1" applyBorder="1" applyAlignment="1">
      <alignment horizontal="center" vertical="center" wrapText="1"/>
    </xf>
    <xf numFmtId="165" fontId="36" fillId="0" borderId="16" xfId="1" applyFont="1" applyFill="1" applyBorder="1" applyAlignment="1">
      <alignment horizontal="center" vertical="center" wrapText="1"/>
    </xf>
    <xf numFmtId="166" fontId="12" fillId="0" borderId="16"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1" fontId="19" fillId="0" borderId="16" xfId="0" applyNumberFormat="1" applyFont="1" applyFill="1" applyBorder="1" applyAlignment="1">
      <alignment horizontal="center" vertical="center" wrapText="1"/>
    </xf>
    <xf numFmtId="10" fontId="21" fillId="0" borderId="23" xfId="2" applyNumberFormat="1" applyFont="1" applyBorder="1" applyAlignment="1">
      <alignment horizontal="center" vertical="center" wrapText="1"/>
    </xf>
    <xf numFmtId="0" fontId="35" fillId="0" borderId="16" xfId="0" applyFont="1" applyFill="1" applyBorder="1" applyAlignment="1">
      <alignment horizontal="center" vertical="center" wrapText="1"/>
    </xf>
    <xf numFmtId="0" fontId="19" fillId="0" borderId="24" xfId="0" applyFont="1" applyFill="1" applyBorder="1" applyAlignment="1">
      <alignment horizontal="center" vertical="center" wrapText="1"/>
    </xf>
    <xf numFmtId="166" fontId="35" fillId="0" borderId="16" xfId="0" applyNumberFormat="1" applyFont="1" applyFill="1" applyBorder="1" applyAlignment="1">
      <alignment horizontal="center" vertical="center" wrapText="1"/>
    </xf>
    <xf numFmtId="170" fontId="35" fillId="0" borderId="16" xfId="0" applyNumberFormat="1" applyFont="1" applyFill="1" applyBorder="1" applyAlignment="1">
      <alignment horizontal="center" vertical="center" wrapText="1"/>
    </xf>
    <xf numFmtId="170" fontId="35" fillId="0" borderId="16" xfId="0" applyNumberFormat="1" applyFont="1" applyBorder="1" applyAlignment="1">
      <alignment horizontal="center" vertical="center" wrapText="1"/>
    </xf>
    <xf numFmtId="0" fontId="35" fillId="0" borderId="16" xfId="0" applyFont="1" applyBorder="1" applyAlignment="1">
      <alignment horizontal="center" vertical="center" wrapText="1"/>
    </xf>
    <xf numFmtId="166" fontId="35" fillId="0" borderId="16" xfId="0" applyNumberFormat="1" applyFont="1" applyBorder="1" applyAlignment="1">
      <alignment horizontal="center" vertical="center" wrapText="1"/>
    </xf>
    <xf numFmtId="0" fontId="38" fillId="7" borderId="16" xfId="0" applyFont="1" applyFill="1" applyBorder="1" applyAlignment="1">
      <alignment horizontal="center" vertical="center" wrapText="1"/>
    </xf>
    <xf numFmtId="0" fontId="38" fillId="12" borderId="16" xfId="0" applyFont="1" applyFill="1" applyBorder="1" applyAlignment="1">
      <alignment horizontal="center" vertical="center"/>
    </xf>
    <xf numFmtId="0" fontId="38" fillId="12" borderId="16" xfId="0" applyFont="1" applyFill="1" applyBorder="1" applyAlignment="1">
      <alignment horizontal="center"/>
    </xf>
    <xf numFmtId="0" fontId="12" fillId="2" borderId="16" xfId="0" applyFont="1" applyFill="1" applyBorder="1"/>
    <xf numFmtId="0" fontId="35" fillId="0" borderId="2" xfId="0" applyFont="1" applyBorder="1" applyAlignment="1">
      <alignment horizontal="center" vertical="center" wrapText="1"/>
    </xf>
    <xf numFmtId="0" fontId="39" fillId="0" borderId="16"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36" fillId="0" borderId="16" xfId="0" applyFont="1" applyBorder="1" applyAlignment="1">
      <alignment horizontal="center" vertical="center" wrapText="1"/>
    </xf>
    <xf numFmtId="9" fontId="36" fillId="0" borderId="16" xfId="0" applyNumberFormat="1" applyFont="1" applyBorder="1" applyAlignment="1">
      <alignment horizontal="center" vertical="center" wrapText="1"/>
    </xf>
    <xf numFmtId="0" fontId="19" fillId="0" borderId="16" xfId="0" applyFont="1" applyBorder="1" applyAlignment="1">
      <alignment horizontal="center" vertical="center" wrapText="1"/>
    </xf>
    <xf numFmtId="166" fontId="19" fillId="0" borderId="16" xfId="0" applyNumberFormat="1" applyFont="1" applyFill="1" applyBorder="1" applyAlignment="1">
      <alignment horizontal="center" vertical="center" wrapText="1"/>
    </xf>
    <xf numFmtId="3" fontId="19" fillId="0" borderId="16" xfId="0" applyNumberFormat="1" applyFont="1" applyFill="1" applyBorder="1" applyAlignment="1">
      <alignment horizontal="center" vertical="center" wrapText="1"/>
    </xf>
    <xf numFmtId="0" fontId="41" fillId="0" borderId="16" xfId="0" applyFont="1" applyFill="1" applyBorder="1" applyAlignment="1">
      <alignment horizontal="center" vertical="center" wrapText="1"/>
    </xf>
    <xf numFmtId="166" fontId="19" fillId="0" borderId="16" xfId="0" applyNumberFormat="1" applyFont="1" applyFill="1" applyBorder="1" applyAlignment="1">
      <alignment horizontal="center" vertical="center"/>
    </xf>
    <xf numFmtId="0" fontId="37" fillId="0" borderId="16" xfId="0" applyFont="1" applyFill="1" applyBorder="1" applyAlignment="1">
      <alignment horizontal="center" vertical="center" wrapText="1"/>
    </xf>
    <xf numFmtId="166" fontId="37" fillId="0" borderId="16" xfId="0" applyNumberFormat="1" applyFont="1" applyFill="1" applyBorder="1" applyAlignment="1">
      <alignment horizontal="center" vertical="center" wrapText="1"/>
    </xf>
    <xf numFmtId="6" fontId="36" fillId="0" borderId="16" xfId="0" applyNumberFormat="1" applyFont="1" applyFill="1" applyBorder="1" applyAlignment="1">
      <alignment horizontal="center" vertical="center" wrapText="1"/>
    </xf>
    <xf numFmtId="175" fontId="19" fillId="0" borderId="16" xfId="0" applyNumberFormat="1" applyFont="1" applyFill="1" applyBorder="1" applyAlignment="1">
      <alignment horizontal="center" vertical="center" wrapText="1"/>
    </xf>
    <xf numFmtId="185" fontId="19" fillId="0" borderId="16"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3" borderId="14" xfId="0" applyFont="1" applyFill="1" applyBorder="1" applyAlignment="1">
      <alignment horizontal="center" vertical="center" wrapText="1"/>
    </xf>
    <xf numFmtId="0" fontId="21" fillId="0" borderId="24"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24" xfId="0" applyFont="1" applyBorder="1" applyAlignment="1">
      <alignment horizontal="center" vertical="center"/>
    </xf>
    <xf numFmtId="0" fontId="26" fillId="0" borderId="24" xfId="0" applyFont="1" applyBorder="1" applyAlignment="1">
      <alignment horizontal="center" vertical="center" wrapText="1"/>
    </xf>
    <xf numFmtId="46" fontId="26" fillId="0" borderId="24"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5" fillId="5"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5" fillId="6" borderId="1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 fillId="0" borderId="7" xfId="0" applyFont="1" applyBorder="1"/>
    <xf numFmtId="0" fontId="2" fillId="0" borderId="18" xfId="0" applyFont="1" applyBorder="1"/>
    <xf numFmtId="0" fontId="1" fillId="2" borderId="1" xfId="0" applyFont="1" applyFill="1" applyBorder="1" applyAlignment="1">
      <alignment horizontal="center" vertical="center" wrapText="1"/>
    </xf>
    <xf numFmtId="0" fontId="2" fillId="0" borderId="2" xfId="0" applyFont="1" applyBorder="1"/>
    <xf numFmtId="0" fontId="4" fillId="2" borderId="1"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2" fillId="0" borderId="9" xfId="0" applyFont="1" applyBorder="1"/>
    <xf numFmtId="0" fontId="5" fillId="3"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5" fillId="3" borderId="13" xfId="0" applyFont="1" applyFill="1" applyBorder="1" applyAlignment="1">
      <alignment horizontal="center" vertical="center" wrapText="1"/>
    </xf>
    <xf numFmtId="0" fontId="7" fillId="2" borderId="13" xfId="0" applyFont="1" applyFill="1" applyBorder="1" applyAlignment="1">
      <alignment horizontal="left" vertical="center"/>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xf numFmtId="0" fontId="20" fillId="0" borderId="20" xfId="0" applyFont="1" applyFill="1" applyBorder="1" applyAlignment="1">
      <alignment horizontal="center" vertical="center" wrapText="1"/>
    </xf>
    <xf numFmtId="0" fontId="19" fillId="0" borderId="21" xfId="0" applyFont="1" applyFill="1" applyBorder="1" applyAlignment="1">
      <alignment horizontal="center" vertical="center"/>
    </xf>
    <xf numFmtId="0" fontId="19" fillId="0" borderId="2" xfId="0" applyFont="1" applyFill="1" applyBorder="1" applyAlignment="1">
      <alignment horizontal="center" vertical="center"/>
    </xf>
    <xf numFmtId="0" fontId="16" fillId="17" borderId="1" xfId="0" applyFont="1" applyFill="1" applyBorder="1" applyAlignment="1">
      <alignment horizontal="center" vertical="center" wrapText="1"/>
    </xf>
    <xf numFmtId="0" fontId="16" fillId="17" borderId="21" xfId="0" applyFont="1" applyFill="1" applyBorder="1" applyAlignment="1">
      <alignment horizontal="center" vertical="center" wrapText="1"/>
    </xf>
    <xf numFmtId="0" fontId="16" fillId="17" borderId="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9" fillId="0" borderId="2"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5"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2" xfId="0" applyFont="1" applyFill="1" applyBorder="1" applyAlignment="1">
      <alignment horizontal="center" vertical="center" wrapText="1"/>
    </xf>
    <xf numFmtId="0" fontId="14" fillId="17" borderId="21"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7" fillId="18" borderId="22" xfId="0" applyFont="1" applyFill="1" applyBorder="1" applyAlignment="1">
      <alignment horizontal="center" vertical="center" textRotation="90" wrapTex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7" fillId="18" borderId="1" xfId="0" applyFont="1" applyFill="1" applyBorder="1" applyAlignment="1">
      <alignment horizontal="center" vertical="center"/>
    </xf>
    <xf numFmtId="0" fontId="19" fillId="0" borderId="21" xfId="0" applyFont="1" applyBorder="1" applyAlignment="1">
      <alignment horizontal="center" vertical="center"/>
    </xf>
    <xf numFmtId="0" fontId="18" fillId="18" borderId="1" xfId="0" applyFont="1" applyFill="1" applyBorder="1" applyAlignment="1">
      <alignment horizontal="left" vertical="center"/>
    </xf>
    <xf numFmtId="0" fontId="19" fillId="0" borderId="21" xfId="0" applyFont="1" applyBorder="1" applyAlignment="1">
      <alignment horizontal="left" vertical="center"/>
    </xf>
    <xf numFmtId="0" fontId="19" fillId="0" borderId="2" xfId="0" applyFont="1" applyBorder="1" applyAlignment="1">
      <alignment horizontal="left" vertical="center"/>
    </xf>
    <xf numFmtId="0" fontId="18" fillId="16" borderId="1" xfId="0" applyFont="1" applyFill="1" applyBorder="1" applyAlignment="1">
      <alignment horizontal="left" vertical="center" wrapText="1"/>
    </xf>
    <xf numFmtId="14" fontId="18" fillId="18" borderId="1" xfId="0" applyNumberFormat="1" applyFont="1" applyFill="1" applyBorder="1" applyAlignment="1">
      <alignment horizontal="left" vertical="center"/>
    </xf>
    <xf numFmtId="0" fontId="18" fillId="16" borderId="1" xfId="0" applyFont="1" applyFill="1" applyBorder="1" applyAlignment="1">
      <alignment horizontal="left" vertical="center"/>
    </xf>
    <xf numFmtId="0" fontId="18" fillId="18" borderId="1" xfId="0" applyFont="1" applyFill="1" applyBorder="1" applyAlignment="1">
      <alignment horizontal="left" vertical="center" wrapText="1"/>
    </xf>
    <xf numFmtId="0" fontId="16" fillId="17" borderId="28" xfId="0" applyFont="1" applyFill="1" applyBorder="1" applyAlignment="1">
      <alignment horizontal="center" vertical="center" wrapText="1"/>
    </xf>
    <xf numFmtId="0" fontId="16" fillId="17" borderId="29" xfId="0" applyFont="1" applyFill="1" applyBorder="1" applyAlignment="1">
      <alignment horizontal="center" vertical="center" wrapText="1"/>
    </xf>
    <xf numFmtId="0" fontId="16" fillId="17" borderId="30" xfId="0" applyFont="1" applyFill="1" applyBorder="1" applyAlignment="1">
      <alignment horizontal="center" vertical="center" wrapText="1"/>
    </xf>
    <xf numFmtId="0" fontId="14" fillId="17" borderId="24" xfId="0" applyFont="1" applyFill="1" applyBorder="1" applyAlignment="1">
      <alignment horizontal="center" vertical="center" wrapText="1"/>
    </xf>
    <xf numFmtId="0" fontId="12" fillId="0" borderId="27" xfId="0" applyFont="1" applyBorder="1" applyAlignment="1">
      <alignment horizontal="center"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4" sqref="A14"/>
    </sheetView>
  </sheetViews>
  <sheetFormatPr baseColWidth="10" defaultRowHeight="14.25" x14ac:dyDescent="0.2"/>
  <cols>
    <col min="1" max="1" width="61.25" customWidth="1"/>
  </cols>
  <sheetData>
    <row r="1" spans="1:1" ht="42.4" customHeight="1" x14ac:dyDescent="0.2">
      <c r="A1" s="178" t="s">
        <v>52</v>
      </c>
    </row>
    <row r="2" spans="1:1" ht="15" x14ac:dyDescent="0.2">
      <c r="A2" s="179" t="s">
        <v>57</v>
      </c>
    </row>
    <row r="3" spans="1:1" ht="15" x14ac:dyDescent="0.25">
      <c r="A3" s="180" t="s">
        <v>59</v>
      </c>
    </row>
    <row r="4" spans="1:1" x14ac:dyDescent="0.2">
      <c r="A4" s="181" t="s">
        <v>69</v>
      </c>
    </row>
    <row r="5" spans="1:1" x14ac:dyDescent="0.2">
      <c r="A5" s="181" t="s">
        <v>73</v>
      </c>
    </row>
    <row r="6" spans="1:1" x14ac:dyDescent="0.2">
      <c r="A6" s="181" t="s">
        <v>78</v>
      </c>
    </row>
    <row r="7" spans="1:1" x14ac:dyDescent="0.2">
      <c r="A7" s="181" t="s">
        <v>82</v>
      </c>
    </row>
    <row r="8" spans="1:1" x14ac:dyDescent="0.2">
      <c r="A8" s="181" t="s">
        <v>86</v>
      </c>
    </row>
    <row r="9" spans="1:1" x14ac:dyDescent="0.2">
      <c r="A9" s="181" t="s">
        <v>91</v>
      </c>
    </row>
    <row r="10" spans="1:1" x14ac:dyDescent="0.2">
      <c r="A10" s="181" t="s">
        <v>96</v>
      </c>
    </row>
    <row r="11" spans="1:1" x14ac:dyDescent="0.2">
      <c r="A11" s="181" t="s">
        <v>100</v>
      </c>
    </row>
    <row r="12" spans="1:1" x14ac:dyDescent="0.2">
      <c r="A12" s="181"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B1"/>
    </sheetView>
  </sheetViews>
  <sheetFormatPr baseColWidth="10" defaultColWidth="12.75" defaultRowHeight="15" customHeight="1" x14ac:dyDescent="0.2"/>
  <cols>
    <col min="1" max="1" width="17.25" customWidth="1"/>
    <col min="2" max="2" width="98" customWidth="1"/>
    <col min="3" max="3" width="14.75" customWidth="1"/>
    <col min="4" max="26" width="11" customWidth="1"/>
  </cols>
  <sheetData>
    <row r="1" spans="1:26" ht="45.75" customHeight="1" x14ac:dyDescent="0.25">
      <c r="A1" s="215" t="s">
        <v>0</v>
      </c>
      <c r="B1" s="216"/>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217" t="s">
        <v>1</v>
      </c>
      <c r="B2" s="216"/>
      <c r="C2" s="1"/>
      <c r="D2" s="1"/>
      <c r="E2" s="1"/>
      <c r="F2" s="1"/>
      <c r="G2" s="1"/>
      <c r="H2" s="1"/>
      <c r="I2" s="1"/>
      <c r="J2" s="1"/>
      <c r="K2" s="1"/>
      <c r="L2" s="1"/>
      <c r="M2" s="1"/>
      <c r="N2" s="1"/>
      <c r="O2" s="1"/>
      <c r="P2" s="1"/>
      <c r="Q2" s="1"/>
      <c r="R2" s="1"/>
      <c r="S2" s="1"/>
      <c r="T2" s="1"/>
      <c r="U2" s="1"/>
      <c r="V2" s="1"/>
      <c r="W2" s="1"/>
      <c r="X2" s="1"/>
      <c r="Y2" s="1"/>
      <c r="Z2" s="1"/>
    </row>
    <row r="3" spans="1:26" ht="15.75" x14ac:dyDescent="0.25">
      <c r="A3" s="2" t="s">
        <v>2</v>
      </c>
      <c r="B3" s="3" t="s">
        <v>3</v>
      </c>
      <c r="C3" s="1"/>
      <c r="D3" s="1"/>
      <c r="E3" s="1"/>
      <c r="F3" s="1"/>
      <c r="G3" s="1"/>
      <c r="H3" s="1"/>
      <c r="I3" s="1"/>
      <c r="J3" s="1"/>
      <c r="K3" s="1"/>
      <c r="L3" s="1"/>
      <c r="M3" s="1"/>
      <c r="N3" s="1"/>
      <c r="O3" s="1"/>
      <c r="P3" s="1"/>
      <c r="Q3" s="1"/>
      <c r="R3" s="1"/>
      <c r="S3" s="1"/>
      <c r="T3" s="1"/>
      <c r="U3" s="1"/>
      <c r="V3" s="1"/>
      <c r="W3" s="1"/>
      <c r="X3" s="1"/>
      <c r="Y3" s="1"/>
      <c r="Z3" s="1"/>
    </row>
    <row r="4" spans="1:26" ht="31.5" x14ac:dyDescent="0.25">
      <c r="A4" s="218" t="s">
        <v>4</v>
      </c>
      <c r="B4" s="4" t="s">
        <v>5</v>
      </c>
      <c r="C4" s="1"/>
      <c r="D4" s="1"/>
      <c r="E4" s="1"/>
      <c r="F4" s="1"/>
      <c r="G4" s="1"/>
      <c r="H4" s="1"/>
      <c r="I4" s="1"/>
      <c r="J4" s="1"/>
      <c r="K4" s="1"/>
      <c r="L4" s="1"/>
      <c r="M4" s="1"/>
      <c r="N4" s="1"/>
      <c r="O4" s="1"/>
      <c r="P4" s="1"/>
      <c r="Q4" s="1"/>
      <c r="R4" s="1"/>
      <c r="S4" s="1"/>
      <c r="T4" s="1"/>
      <c r="U4" s="1"/>
      <c r="V4" s="1"/>
      <c r="W4" s="1"/>
      <c r="X4" s="1"/>
      <c r="Y4" s="1"/>
      <c r="Z4" s="1"/>
    </row>
    <row r="5" spans="1:26" ht="31.5" x14ac:dyDescent="0.25">
      <c r="A5" s="213"/>
      <c r="B5" s="5" t="s">
        <v>6</v>
      </c>
      <c r="C5" s="1"/>
      <c r="D5" s="1"/>
      <c r="E5" s="1"/>
      <c r="F5" s="1"/>
      <c r="G5" s="1"/>
      <c r="H5" s="1"/>
      <c r="I5" s="1"/>
      <c r="J5" s="1"/>
      <c r="K5" s="1"/>
      <c r="L5" s="1"/>
      <c r="M5" s="1"/>
      <c r="N5" s="1"/>
      <c r="O5" s="1"/>
      <c r="P5" s="1"/>
      <c r="Q5" s="1"/>
      <c r="R5" s="1"/>
      <c r="S5" s="1"/>
      <c r="T5" s="1"/>
      <c r="U5" s="1"/>
      <c r="V5" s="1"/>
      <c r="W5" s="1"/>
      <c r="X5" s="1"/>
      <c r="Y5" s="1"/>
      <c r="Z5" s="1"/>
    </row>
    <row r="6" spans="1:26" ht="31.5" x14ac:dyDescent="0.25">
      <c r="A6" s="213"/>
      <c r="B6" s="6" t="s">
        <v>7</v>
      </c>
      <c r="C6" s="1"/>
      <c r="D6" s="1"/>
      <c r="E6" s="1"/>
      <c r="F6" s="1"/>
      <c r="G6" s="1"/>
      <c r="H6" s="1"/>
      <c r="I6" s="1"/>
      <c r="J6" s="1"/>
      <c r="K6" s="1"/>
      <c r="L6" s="1"/>
      <c r="M6" s="1"/>
      <c r="N6" s="1"/>
      <c r="O6" s="1"/>
      <c r="P6" s="1"/>
      <c r="Q6" s="1"/>
      <c r="R6" s="1"/>
      <c r="S6" s="1"/>
      <c r="T6" s="1"/>
      <c r="U6" s="1"/>
      <c r="V6" s="1"/>
      <c r="W6" s="1"/>
      <c r="X6" s="1"/>
      <c r="Y6" s="1"/>
      <c r="Z6" s="1"/>
    </row>
    <row r="7" spans="1:26" ht="31.5" x14ac:dyDescent="0.25">
      <c r="A7" s="219"/>
      <c r="B7" s="6" t="s">
        <v>8</v>
      </c>
      <c r="C7" s="1"/>
      <c r="D7" s="1"/>
      <c r="E7" s="1"/>
      <c r="F7" s="1"/>
      <c r="G7" s="1"/>
      <c r="H7" s="1"/>
      <c r="I7" s="1"/>
      <c r="J7" s="1"/>
      <c r="K7" s="1"/>
      <c r="L7" s="1"/>
      <c r="M7" s="1"/>
      <c r="N7" s="1"/>
      <c r="O7" s="1"/>
      <c r="P7" s="1"/>
      <c r="Q7" s="1"/>
      <c r="R7" s="1"/>
      <c r="S7" s="1"/>
      <c r="T7" s="1"/>
      <c r="U7" s="1"/>
      <c r="V7" s="1"/>
      <c r="W7" s="1"/>
      <c r="X7" s="1"/>
      <c r="Y7" s="1"/>
      <c r="Z7" s="1"/>
    </row>
    <row r="8" spans="1:26" ht="31.5" x14ac:dyDescent="0.25">
      <c r="A8" s="220" t="s">
        <v>9</v>
      </c>
      <c r="B8" s="5" t="s">
        <v>10</v>
      </c>
      <c r="C8" s="1"/>
      <c r="D8" s="1"/>
      <c r="E8" s="1"/>
      <c r="F8" s="1"/>
      <c r="G8" s="1"/>
      <c r="H8" s="1"/>
      <c r="I8" s="1"/>
      <c r="J8" s="1"/>
      <c r="K8" s="1"/>
      <c r="L8" s="1"/>
      <c r="M8" s="1"/>
      <c r="N8" s="1"/>
      <c r="O8" s="1"/>
      <c r="P8" s="1"/>
      <c r="Q8" s="1"/>
      <c r="R8" s="1"/>
      <c r="S8" s="1"/>
      <c r="T8" s="1"/>
      <c r="U8" s="1"/>
      <c r="V8" s="1"/>
      <c r="W8" s="1"/>
      <c r="X8" s="1"/>
      <c r="Y8" s="1"/>
      <c r="Z8" s="1"/>
    </row>
    <row r="9" spans="1:26" ht="65.25" customHeight="1" x14ac:dyDescent="0.25">
      <c r="A9" s="221"/>
      <c r="B9" s="5" t="s">
        <v>11</v>
      </c>
      <c r="C9" s="1"/>
      <c r="D9" s="1"/>
      <c r="E9" s="1"/>
      <c r="F9" s="1"/>
      <c r="G9" s="1"/>
      <c r="H9" s="1"/>
      <c r="I9" s="1"/>
      <c r="J9" s="1"/>
      <c r="K9" s="1"/>
      <c r="L9" s="1"/>
      <c r="M9" s="1"/>
      <c r="N9" s="1"/>
      <c r="O9" s="1"/>
      <c r="P9" s="1"/>
      <c r="Q9" s="1"/>
      <c r="R9" s="1"/>
      <c r="S9" s="1"/>
      <c r="T9" s="1"/>
      <c r="U9" s="1"/>
      <c r="V9" s="1"/>
      <c r="W9" s="1"/>
      <c r="X9" s="1"/>
      <c r="Y9" s="1"/>
      <c r="Z9" s="1"/>
    </row>
    <row r="10" spans="1:26" ht="51" customHeight="1" x14ac:dyDescent="0.25">
      <c r="A10" s="222"/>
      <c r="B10" s="5" t="s">
        <v>12</v>
      </c>
      <c r="C10" s="1"/>
      <c r="D10" s="1"/>
      <c r="E10" s="1"/>
      <c r="F10" s="1"/>
      <c r="G10" s="1"/>
      <c r="H10" s="1"/>
      <c r="I10" s="1"/>
      <c r="J10" s="1"/>
      <c r="K10" s="1"/>
      <c r="L10" s="1"/>
      <c r="M10" s="1"/>
      <c r="N10" s="1"/>
      <c r="O10" s="1"/>
      <c r="P10" s="1"/>
      <c r="Q10" s="1"/>
      <c r="R10" s="1"/>
      <c r="S10" s="1"/>
      <c r="T10" s="1"/>
      <c r="U10" s="1"/>
      <c r="V10" s="1"/>
      <c r="W10" s="1"/>
      <c r="X10" s="1"/>
      <c r="Y10" s="1"/>
      <c r="Z10" s="1"/>
    </row>
    <row r="11" spans="1:26" ht="33.75" customHeight="1" x14ac:dyDescent="0.25">
      <c r="A11" s="223" t="s">
        <v>13</v>
      </c>
      <c r="B11" s="6" t="s">
        <v>14</v>
      </c>
      <c r="C11" s="1"/>
      <c r="D11" s="1"/>
      <c r="E11" s="1"/>
      <c r="F11" s="1"/>
      <c r="G11" s="1"/>
      <c r="H11" s="1"/>
      <c r="I11" s="1"/>
      <c r="J11" s="1"/>
      <c r="K11" s="1"/>
      <c r="L11" s="1"/>
      <c r="M11" s="1"/>
      <c r="N11" s="1"/>
      <c r="O11" s="1"/>
      <c r="P11" s="1"/>
      <c r="Q11" s="1"/>
      <c r="R11" s="1"/>
      <c r="S11" s="1"/>
      <c r="T11" s="1"/>
      <c r="U11" s="1"/>
      <c r="V11" s="1"/>
      <c r="W11" s="1"/>
      <c r="X11" s="1"/>
      <c r="Y11" s="1"/>
      <c r="Z11" s="1"/>
    </row>
    <row r="12" spans="1:26" ht="51" customHeight="1" x14ac:dyDescent="0.25">
      <c r="A12" s="209"/>
      <c r="B12" s="6" t="s">
        <v>15</v>
      </c>
      <c r="C12" s="1"/>
      <c r="D12" s="1"/>
      <c r="E12" s="1"/>
      <c r="F12" s="1"/>
      <c r="G12" s="1"/>
      <c r="H12" s="1"/>
      <c r="I12" s="1"/>
      <c r="J12" s="1"/>
      <c r="K12" s="1"/>
      <c r="L12" s="1"/>
      <c r="M12" s="1"/>
      <c r="N12" s="1"/>
      <c r="O12" s="1"/>
      <c r="P12" s="1"/>
      <c r="Q12" s="1"/>
      <c r="R12" s="1"/>
      <c r="S12" s="1"/>
      <c r="T12" s="1"/>
      <c r="U12" s="1"/>
      <c r="V12" s="1"/>
      <c r="W12" s="1"/>
      <c r="X12" s="1"/>
      <c r="Y12" s="1"/>
      <c r="Z12" s="1"/>
    </row>
    <row r="13" spans="1:26" ht="31.5" x14ac:dyDescent="0.25">
      <c r="A13" s="209"/>
      <c r="B13" s="6" t="s">
        <v>16</v>
      </c>
      <c r="C13" s="1"/>
      <c r="D13" s="1"/>
      <c r="E13" s="1"/>
      <c r="F13" s="1"/>
      <c r="G13" s="1"/>
      <c r="H13" s="1"/>
      <c r="I13" s="1"/>
      <c r="J13" s="1"/>
      <c r="K13" s="1"/>
      <c r="L13" s="1"/>
      <c r="M13" s="1"/>
      <c r="N13" s="1"/>
      <c r="O13" s="1"/>
      <c r="P13" s="1"/>
      <c r="Q13" s="1"/>
      <c r="R13" s="1"/>
      <c r="S13" s="1"/>
      <c r="T13" s="1"/>
      <c r="U13" s="1"/>
      <c r="V13" s="1"/>
      <c r="W13" s="1"/>
      <c r="X13" s="1"/>
      <c r="Y13" s="1"/>
      <c r="Z13" s="1"/>
    </row>
    <row r="14" spans="1:26" ht="71.25" customHeight="1" x14ac:dyDescent="0.25">
      <c r="A14" s="210"/>
      <c r="B14" s="6" t="s">
        <v>17</v>
      </c>
      <c r="C14" s="1"/>
      <c r="D14" s="1"/>
      <c r="E14" s="1"/>
      <c r="F14" s="1"/>
      <c r="G14" s="1"/>
      <c r="H14" s="1"/>
      <c r="I14" s="1"/>
      <c r="J14" s="1"/>
      <c r="K14" s="1"/>
      <c r="L14" s="1"/>
      <c r="M14" s="1"/>
      <c r="N14" s="1"/>
      <c r="O14" s="1"/>
      <c r="P14" s="1"/>
      <c r="Q14" s="1"/>
      <c r="R14" s="1"/>
      <c r="S14" s="1"/>
      <c r="T14" s="1"/>
      <c r="U14" s="1"/>
      <c r="V14" s="1"/>
      <c r="W14" s="1"/>
      <c r="X14" s="1"/>
      <c r="Y14" s="1"/>
      <c r="Z14" s="1"/>
    </row>
    <row r="15" spans="1:26" ht="31.5" customHeight="1" x14ac:dyDescent="0.25">
      <c r="A15" s="223" t="s">
        <v>18</v>
      </c>
      <c r="B15" s="6" t="s">
        <v>19</v>
      </c>
      <c r="C15" s="1"/>
      <c r="D15" s="1"/>
      <c r="E15" s="1"/>
      <c r="F15" s="1"/>
      <c r="G15" s="1"/>
      <c r="H15" s="1"/>
      <c r="I15" s="1"/>
      <c r="J15" s="1"/>
      <c r="K15" s="1"/>
      <c r="L15" s="1"/>
      <c r="M15" s="1"/>
      <c r="N15" s="1"/>
      <c r="O15" s="1"/>
      <c r="P15" s="1"/>
      <c r="Q15" s="1"/>
      <c r="R15" s="1"/>
      <c r="S15" s="1"/>
      <c r="T15" s="1"/>
      <c r="U15" s="1"/>
      <c r="V15" s="1"/>
      <c r="W15" s="1"/>
      <c r="X15" s="1"/>
      <c r="Y15" s="1"/>
      <c r="Z15" s="1"/>
    </row>
    <row r="16" spans="1:26" ht="31.5" customHeight="1" x14ac:dyDescent="0.25">
      <c r="A16" s="210"/>
      <c r="B16" s="6" t="s">
        <v>20</v>
      </c>
      <c r="C16" s="1"/>
      <c r="D16" s="1"/>
      <c r="E16" s="1"/>
      <c r="F16" s="1"/>
      <c r="G16" s="1"/>
      <c r="H16" s="1"/>
      <c r="I16" s="1"/>
      <c r="J16" s="1"/>
      <c r="K16" s="1"/>
      <c r="L16" s="1"/>
      <c r="M16" s="1"/>
      <c r="N16" s="1"/>
      <c r="O16" s="1"/>
      <c r="P16" s="1"/>
      <c r="Q16" s="1"/>
      <c r="R16" s="1"/>
      <c r="S16" s="1"/>
      <c r="T16" s="1"/>
      <c r="U16" s="1"/>
      <c r="V16" s="1"/>
      <c r="W16" s="1"/>
      <c r="X16" s="1"/>
      <c r="Y16" s="1"/>
      <c r="Z16" s="1"/>
    </row>
    <row r="17" spans="1:26" ht="47.25" customHeight="1" x14ac:dyDescent="0.25">
      <c r="A17" s="223" t="s">
        <v>21</v>
      </c>
      <c r="B17" s="6" t="s">
        <v>22</v>
      </c>
      <c r="C17" s="1"/>
      <c r="D17" s="1"/>
      <c r="E17" s="1"/>
      <c r="F17" s="1"/>
      <c r="G17" s="1"/>
      <c r="H17" s="1"/>
      <c r="I17" s="1"/>
      <c r="J17" s="1"/>
      <c r="K17" s="1"/>
      <c r="L17" s="1"/>
      <c r="M17" s="1"/>
      <c r="N17" s="1"/>
      <c r="O17" s="1"/>
      <c r="P17" s="1"/>
      <c r="Q17" s="1"/>
      <c r="R17" s="1"/>
      <c r="S17" s="1"/>
      <c r="T17" s="1"/>
      <c r="U17" s="1"/>
      <c r="V17" s="1"/>
      <c r="W17" s="1"/>
      <c r="X17" s="1"/>
      <c r="Y17" s="1"/>
      <c r="Z17" s="1"/>
    </row>
    <row r="18" spans="1:26" ht="53.25" customHeight="1" x14ac:dyDescent="0.25">
      <c r="A18" s="210"/>
      <c r="B18" s="5" t="s">
        <v>23</v>
      </c>
      <c r="C18" s="1"/>
      <c r="D18" s="1"/>
      <c r="E18" s="1"/>
      <c r="F18" s="1"/>
      <c r="G18" s="1"/>
      <c r="H18" s="1"/>
      <c r="I18" s="1"/>
      <c r="J18" s="1"/>
      <c r="K18" s="1"/>
      <c r="L18" s="1"/>
      <c r="M18" s="1"/>
      <c r="N18" s="1"/>
      <c r="O18" s="1"/>
      <c r="P18" s="1"/>
      <c r="Q18" s="1"/>
      <c r="R18" s="1"/>
      <c r="S18" s="1"/>
      <c r="T18" s="1"/>
      <c r="U18" s="1"/>
      <c r="V18" s="1"/>
      <c r="W18" s="1"/>
      <c r="X18" s="1"/>
      <c r="Y18" s="1"/>
      <c r="Z18" s="1"/>
    </row>
    <row r="19" spans="1:26" ht="46.5" customHeight="1" x14ac:dyDescent="0.25">
      <c r="A19" s="208" t="s">
        <v>24</v>
      </c>
      <c r="B19" s="5" t="s">
        <v>25</v>
      </c>
      <c r="C19" s="1"/>
      <c r="D19" s="1"/>
      <c r="E19" s="1"/>
      <c r="F19" s="1"/>
      <c r="G19" s="1"/>
      <c r="H19" s="1"/>
      <c r="I19" s="1"/>
      <c r="J19" s="1"/>
      <c r="K19" s="1"/>
      <c r="L19" s="1"/>
      <c r="M19" s="1"/>
      <c r="N19" s="1"/>
      <c r="O19" s="1"/>
      <c r="P19" s="1"/>
      <c r="Q19" s="1"/>
      <c r="R19" s="1"/>
      <c r="S19" s="1"/>
      <c r="T19" s="1"/>
      <c r="U19" s="1"/>
      <c r="V19" s="1"/>
      <c r="W19" s="1"/>
      <c r="X19" s="1"/>
      <c r="Y19" s="1"/>
      <c r="Z19" s="1"/>
    </row>
    <row r="20" spans="1:26" ht="92.25" customHeight="1" x14ac:dyDescent="0.25">
      <c r="A20" s="209"/>
      <c r="B20" s="5" t="s">
        <v>26</v>
      </c>
      <c r="C20" s="1" t="s">
        <v>27</v>
      </c>
      <c r="D20" s="1"/>
      <c r="E20" s="1"/>
      <c r="F20" s="1"/>
      <c r="G20" s="1"/>
      <c r="H20" s="1"/>
      <c r="I20" s="1"/>
      <c r="J20" s="1"/>
      <c r="K20" s="1"/>
      <c r="L20" s="1"/>
      <c r="M20" s="1"/>
      <c r="N20" s="1"/>
      <c r="O20" s="1"/>
      <c r="P20" s="1"/>
      <c r="Q20" s="1"/>
      <c r="R20" s="1"/>
      <c r="S20" s="1"/>
      <c r="T20" s="1"/>
      <c r="U20" s="1"/>
      <c r="V20" s="1"/>
      <c r="W20" s="1"/>
      <c r="X20" s="1"/>
      <c r="Y20" s="1"/>
      <c r="Z20" s="1"/>
    </row>
    <row r="21" spans="1:26" ht="65.25" customHeight="1" x14ac:dyDescent="0.25">
      <c r="A21" s="209"/>
      <c r="B21" s="5" t="s">
        <v>28</v>
      </c>
      <c r="C21" s="1" t="s">
        <v>29</v>
      </c>
      <c r="D21" s="1"/>
      <c r="E21" s="1"/>
      <c r="F21" s="1"/>
      <c r="G21" s="1"/>
      <c r="H21" s="1"/>
      <c r="I21" s="1"/>
      <c r="J21" s="1"/>
      <c r="K21" s="1"/>
      <c r="L21" s="1"/>
      <c r="M21" s="1"/>
      <c r="N21" s="1"/>
      <c r="O21" s="1"/>
      <c r="P21" s="1"/>
      <c r="Q21" s="1"/>
      <c r="R21" s="1"/>
      <c r="S21" s="1"/>
      <c r="T21" s="1"/>
      <c r="U21" s="1"/>
      <c r="V21" s="1"/>
      <c r="W21" s="1"/>
      <c r="X21" s="1"/>
      <c r="Y21" s="1"/>
      <c r="Z21" s="1"/>
    </row>
    <row r="22" spans="1:26" ht="56.25" customHeight="1" x14ac:dyDescent="0.25">
      <c r="A22" s="210"/>
      <c r="B22" s="6" t="s">
        <v>30</v>
      </c>
      <c r="C22" s="1"/>
      <c r="D22" s="1"/>
      <c r="E22" s="1"/>
      <c r="F22" s="1"/>
      <c r="G22" s="1"/>
      <c r="H22" s="1"/>
      <c r="I22" s="1"/>
      <c r="J22" s="1"/>
      <c r="K22" s="1"/>
      <c r="L22" s="1"/>
      <c r="M22" s="1"/>
      <c r="N22" s="1"/>
      <c r="O22" s="1"/>
      <c r="P22" s="1"/>
      <c r="Q22" s="1"/>
      <c r="R22" s="1"/>
      <c r="S22" s="1"/>
      <c r="T22" s="1"/>
      <c r="U22" s="1"/>
      <c r="V22" s="1"/>
      <c r="W22" s="1"/>
      <c r="X22" s="1"/>
      <c r="Y22" s="1"/>
      <c r="Z22" s="1"/>
    </row>
    <row r="23" spans="1:26" ht="69" customHeight="1" x14ac:dyDescent="0.25">
      <c r="A23" s="211" t="s">
        <v>31</v>
      </c>
      <c r="B23" s="5" t="s">
        <v>32</v>
      </c>
      <c r="C23" s="1"/>
      <c r="D23" s="1"/>
      <c r="E23" s="1"/>
      <c r="F23" s="1"/>
      <c r="G23" s="1"/>
      <c r="H23" s="1"/>
      <c r="I23" s="1"/>
      <c r="J23" s="1"/>
      <c r="K23" s="1"/>
      <c r="L23" s="1"/>
      <c r="M23" s="1"/>
      <c r="N23" s="1"/>
      <c r="O23" s="1"/>
      <c r="P23" s="1"/>
      <c r="Q23" s="1"/>
      <c r="R23" s="1"/>
      <c r="S23" s="1"/>
      <c r="T23" s="1"/>
      <c r="U23" s="1"/>
      <c r="V23" s="1"/>
      <c r="W23" s="1"/>
      <c r="X23" s="1"/>
      <c r="Y23" s="1"/>
      <c r="Z23" s="1"/>
    </row>
    <row r="24" spans="1:26" ht="31.5" customHeight="1" x14ac:dyDescent="0.25">
      <c r="A24" s="209"/>
      <c r="B24" s="5" t="s">
        <v>33</v>
      </c>
      <c r="C24" s="1"/>
      <c r="D24" s="1"/>
      <c r="E24" s="1"/>
      <c r="F24" s="1"/>
      <c r="G24" s="1"/>
      <c r="H24" s="1"/>
      <c r="I24" s="1"/>
      <c r="J24" s="1"/>
      <c r="K24" s="1"/>
      <c r="L24" s="1"/>
      <c r="M24" s="1"/>
      <c r="N24" s="1"/>
      <c r="O24" s="1"/>
      <c r="P24" s="1"/>
      <c r="Q24" s="1"/>
      <c r="R24" s="1"/>
      <c r="S24" s="1"/>
      <c r="T24" s="1"/>
      <c r="U24" s="1"/>
      <c r="V24" s="1"/>
      <c r="W24" s="1"/>
      <c r="X24" s="1"/>
      <c r="Y24" s="1"/>
      <c r="Z24" s="1"/>
    </row>
    <row r="25" spans="1:26" ht="63.75" customHeight="1" x14ac:dyDescent="0.25">
      <c r="A25" s="209"/>
      <c r="B25" s="5" t="s">
        <v>34</v>
      </c>
      <c r="C25" s="1"/>
      <c r="D25" s="1"/>
      <c r="E25" s="1"/>
      <c r="F25" s="1"/>
      <c r="G25" s="1"/>
      <c r="H25" s="1"/>
      <c r="I25" s="1"/>
      <c r="J25" s="1"/>
      <c r="K25" s="1"/>
      <c r="L25" s="1"/>
      <c r="M25" s="1"/>
      <c r="N25" s="1"/>
      <c r="O25" s="1"/>
      <c r="P25" s="1"/>
      <c r="Q25" s="1"/>
      <c r="R25" s="1"/>
      <c r="S25" s="1"/>
      <c r="T25" s="1"/>
      <c r="U25" s="1"/>
      <c r="V25" s="1"/>
      <c r="W25" s="1"/>
      <c r="X25" s="1"/>
      <c r="Y25" s="1"/>
      <c r="Z25" s="1"/>
    </row>
    <row r="26" spans="1:26" ht="58.5" customHeight="1" x14ac:dyDescent="0.25">
      <c r="A26" s="209"/>
      <c r="B26" s="6" t="s">
        <v>35</v>
      </c>
      <c r="C26" s="1"/>
      <c r="D26" s="1"/>
      <c r="E26" s="1"/>
      <c r="F26" s="1"/>
      <c r="G26" s="1"/>
      <c r="H26" s="1"/>
      <c r="I26" s="1"/>
      <c r="J26" s="1"/>
      <c r="K26" s="1"/>
      <c r="L26" s="1"/>
      <c r="M26" s="1"/>
      <c r="N26" s="1"/>
      <c r="O26" s="1"/>
      <c r="P26" s="1"/>
      <c r="Q26" s="1"/>
      <c r="R26" s="1"/>
      <c r="S26" s="1"/>
      <c r="T26" s="1"/>
      <c r="U26" s="1"/>
      <c r="V26" s="1"/>
      <c r="W26" s="1"/>
      <c r="X26" s="1"/>
      <c r="Y26" s="1"/>
      <c r="Z26" s="1"/>
    </row>
    <row r="27" spans="1:26" ht="69.75" customHeight="1" x14ac:dyDescent="0.25">
      <c r="A27" s="209"/>
      <c r="B27" s="7" t="s">
        <v>36</v>
      </c>
      <c r="C27" s="1"/>
      <c r="D27" s="1"/>
      <c r="E27" s="1"/>
      <c r="F27" s="1"/>
      <c r="G27" s="1"/>
      <c r="H27" s="1"/>
      <c r="I27" s="1"/>
      <c r="J27" s="1"/>
      <c r="K27" s="1"/>
      <c r="L27" s="1"/>
      <c r="M27" s="1"/>
      <c r="N27" s="1"/>
      <c r="O27" s="1"/>
      <c r="P27" s="1"/>
      <c r="Q27" s="1"/>
      <c r="R27" s="1"/>
      <c r="S27" s="1"/>
      <c r="T27" s="1"/>
      <c r="U27" s="1"/>
      <c r="V27" s="1"/>
      <c r="W27" s="1"/>
      <c r="X27" s="1"/>
      <c r="Y27" s="1"/>
      <c r="Z27" s="1"/>
    </row>
    <row r="28" spans="1:26" ht="64.5" customHeight="1" x14ac:dyDescent="0.25">
      <c r="A28" s="209"/>
      <c r="B28" s="6" t="s">
        <v>37</v>
      </c>
      <c r="C28" s="1"/>
      <c r="D28" s="1"/>
      <c r="E28" s="1"/>
      <c r="F28" s="1"/>
      <c r="G28" s="1"/>
      <c r="H28" s="1"/>
      <c r="I28" s="1"/>
      <c r="J28" s="1"/>
      <c r="K28" s="1"/>
      <c r="L28" s="1"/>
      <c r="M28" s="1"/>
      <c r="N28" s="1"/>
      <c r="O28" s="1"/>
      <c r="P28" s="1"/>
      <c r="Q28" s="1"/>
      <c r="R28" s="1"/>
      <c r="S28" s="1"/>
      <c r="T28" s="1"/>
      <c r="U28" s="1"/>
      <c r="V28" s="1"/>
      <c r="W28" s="1"/>
      <c r="X28" s="1"/>
      <c r="Y28" s="1"/>
      <c r="Z28" s="1"/>
    </row>
    <row r="29" spans="1:26" ht="120" customHeight="1" x14ac:dyDescent="0.25">
      <c r="A29" s="210"/>
      <c r="B29" s="6" t="s">
        <v>38</v>
      </c>
      <c r="C29" s="1"/>
      <c r="D29" s="1"/>
      <c r="E29" s="1"/>
      <c r="F29" s="1"/>
      <c r="G29" s="1"/>
      <c r="H29" s="1"/>
      <c r="I29" s="1"/>
      <c r="J29" s="1"/>
      <c r="K29" s="1"/>
      <c r="L29" s="1"/>
      <c r="M29" s="1"/>
      <c r="N29" s="1"/>
      <c r="O29" s="1"/>
      <c r="P29" s="1"/>
      <c r="Q29" s="1"/>
      <c r="R29" s="1"/>
      <c r="S29" s="1"/>
      <c r="T29" s="1"/>
      <c r="U29" s="1"/>
      <c r="V29" s="1"/>
      <c r="W29" s="1"/>
      <c r="X29" s="1"/>
      <c r="Y29" s="1"/>
      <c r="Z29" s="1"/>
    </row>
    <row r="30" spans="1:26" ht="38.25" customHeight="1" x14ac:dyDescent="0.25">
      <c r="A30" s="212" t="s">
        <v>39</v>
      </c>
      <c r="B30" s="8" t="s">
        <v>40</v>
      </c>
      <c r="C30" s="1"/>
      <c r="D30" s="1"/>
      <c r="E30" s="1"/>
      <c r="F30" s="1"/>
      <c r="G30" s="1"/>
      <c r="H30" s="1"/>
      <c r="I30" s="1"/>
      <c r="J30" s="1"/>
      <c r="K30" s="1"/>
      <c r="L30" s="1"/>
      <c r="M30" s="1"/>
      <c r="N30" s="1"/>
      <c r="O30" s="1"/>
      <c r="P30" s="1"/>
      <c r="Q30" s="1"/>
      <c r="R30" s="1"/>
      <c r="S30" s="1"/>
      <c r="T30" s="1"/>
      <c r="U30" s="1"/>
      <c r="V30" s="1"/>
      <c r="W30" s="1"/>
      <c r="X30" s="1"/>
      <c r="Y30" s="1"/>
      <c r="Z30" s="1"/>
    </row>
    <row r="31" spans="1:26" ht="39" customHeight="1" x14ac:dyDescent="0.25">
      <c r="A31" s="213"/>
      <c r="B31" s="6" t="s">
        <v>41</v>
      </c>
      <c r="C31" s="1"/>
      <c r="D31" s="1"/>
      <c r="E31" s="1"/>
      <c r="F31" s="1"/>
      <c r="G31" s="1"/>
      <c r="H31" s="1"/>
      <c r="I31" s="1"/>
      <c r="J31" s="1"/>
      <c r="K31" s="1"/>
      <c r="L31" s="1"/>
      <c r="M31" s="1"/>
      <c r="N31" s="1"/>
      <c r="O31" s="1"/>
      <c r="P31" s="1"/>
      <c r="Q31" s="1"/>
      <c r="R31" s="1"/>
      <c r="S31" s="1"/>
      <c r="T31" s="1"/>
      <c r="U31" s="1"/>
      <c r="V31" s="1"/>
      <c r="W31" s="1"/>
      <c r="X31" s="1"/>
      <c r="Y31" s="1"/>
      <c r="Z31" s="1"/>
    </row>
    <row r="32" spans="1:26" ht="44.25" customHeight="1" x14ac:dyDescent="0.25">
      <c r="A32" s="214"/>
      <c r="B32" s="6" t="s">
        <v>42</v>
      </c>
      <c r="C32" s="1"/>
      <c r="D32" s="1"/>
      <c r="E32" s="1"/>
      <c r="F32" s="1"/>
      <c r="G32" s="1"/>
      <c r="H32" s="1"/>
      <c r="I32" s="1"/>
      <c r="J32" s="1"/>
      <c r="K32" s="1"/>
      <c r="L32" s="1"/>
      <c r="M32" s="1"/>
      <c r="N32" s="1"/>
      <c r="O32" s="1"/>
      <c r="P32" s="1"/>
      <c r="Q32" s="1"/>
      <c r="R32" s="1"/>
      <c r="S32" s="1"/>
      <c r="T32" s="1"/>
      <c r="U32" s="1"/>
      <c r="V32" s="1"/>
      <c r="W32" s="1"/>
      <c r="X32" s="1"/>
      <c r="Y32" s="1"/>
      <c r="Z32" s="1"/>
    </row>
    <row r="33" spans="1:26" ht="36" customHeight="1" x14ac:dyDescent="0.25">
      <c r="A33" s="212" t="s">
        <v>43</v>
      </c>
      <c r="B33" s="8" t="s">
        <v>44</v>
      </c>
      <c r="C33" s="1"/>
      <c r="D33" s="1"/>
      <c r="E33" s="1"/>
      <c r="F33" s="1"/>
      <c r="G33" s="1"/>
      <c r="H33" s="1"/>
      <c r="I33" s="1"/>
      <c r="J33" s="1"/>
      <c r="K33" s="1"/>
      <c r="L33" s="1"/>
      <c r="M33" s="1"/>
      <c r="N33" s="1"/>
      <c r="O33" s="1"/>
      <c r="P33" s="1"/>
      <c r="Q33" s="1"/>
      <c r="R33" s="1"/>
      <c r="S33" s="1"/>
      <c r="T33" s="1"/>
      <c r="U33" s="1"/>
      <c r="V33" s="1"/>
      <c r="W33" s="1"/>
      <c r="X33" s="1"/>
      <c r="Y33" s="1"/>
      <c r="Z33" s="1"/>
    </row>
    <row r="34" spans="1:26" ht="36" customHeight="1" x14ac:dyDescent="0.25">
      <c r="A34" s="213"/>
      <c r="B34" s="6" t="s">
        <v>45</v>
      </c>
      <c r="C34" s="1"/>
      <c r="D34" s="1"/>
      <c r="E34" s="1"/>
      <c r="F34" s="1"/>
      <c r="G34" s="1"/>
      <c r="H34" s="1"/>
      <c r="I34" s="1"/>
      <c r="J34" s="1"/>
      <c r="K34" s="1"/>
      <c r="L34" s="1"/>
      <c r="M34" s="1"/>
      <c r="N34" s="1"/>
      <c r="O34" s="1"/>
      <c r="P34" s="1"/>
      <c r="Q34" s="1"/>
      <c r="R34" s="1"/>
      <c r="S34" s="1"/>
      <c r="T34" s="1"/>
      <c r="U34" s="1"/>
      <c r="V34" s="1"/>
      <c r="W34" s="1"/>
      <c r="X34" s="1"/>
      <c r="Y34" s="1"/>
      <c r="Z34" s="1"/>
    </row>
    <row r="35" spans="1:26" ht="36" customHeight="1" x14ac:dyDescent="0.25">
      <c r="A35" s="213"/>
      <c r="B35" s="6" t="s">
        <v>46</v>
      </c>
      <c r="C35" s="1"/>
      <c r="D35" s="1"/>
      <c r="E35" s="1"/>
      <c r="F35" s="1"/>
      <c r="G35" s="1"/>
      <c r="H35" s="1"/>
      <c r="I35" s="1"/>
      <c r="J35" s="1"/>
      <c r="K35" s="1"/>
      <c r="L35" s="1"/>
      <c r="M35" s="1"/>
      <c r="N35" s="1"/>
      <c r="O35" s="1"/>
      <c r="P35" s="1"/>
      <c r="Q35" s="1"/>
      <c r="R35" s="1"/>
      <c r="S35" s="1"/>
      <c r="T35" s="1"/>
      <c r="U35" s="1"/>
      <c r="V35" s="1"/>
      <c r="W35" s="1"/>
      <c r="X35" s="1"/>
      <c r="Y35" s="1"/>
      <c r="Z35" s="1"/>
    </row>
    <row r="36" spans="1:26" ht="50.25" customHeight="1" x14ac:dyDescent="0.25">
      <c r="A36" s="213"/>
      <c r="B36" s="8" t="s">
        <v>47</v>
      </c>
      <c r="C36" s="1"/>
      <c r="D36" s="1"/>
      <c r="E36" s="1"/>
      <c r="F36" s="1"/>
      <c r="G36" s="1"/>
      <c r="H36" s="1"/>
      <c r="I36" s="1"/>
      <c r="J36" s="1"/>
      <c r="K36" s="1"/>
      <c r="L36" s="1"/>
      <c r="M36" s="1"/>
      <c r="N36" s="1"/>
      <c r="O36" s="1"/>
      <c r="P36" s="1"/>
      <c r="Q36" s="1"/>
      <c r="R36" s="1"/>
      <c r="S36" s="1"/>
      <c r="T36" s="1"/>
      <c r="U36" s="1"/>
      <c r="V36" s="1"/>
      <c r="W36" s="1"/>
      <c r="X36" s="1"/>
      <c r="Y36" s="1"/>
      <c r="Z36" s="1"/>
    </row>
    <row r="37" spans="1:26" ht="50.25" customHeight="1" x14ac:dyDescent="0.25">
      <c r="A37" s="213"/>
      <c r="B37" s="6" t="s">
        <v>48</v>
      </c>
      <c r="C37" s="1"/>
      <c r="D37" s="1"/>
      <c r="E37" s="1"/>
      <c r="F37" s="1"/>
      <c r="G37" s="1"/>
      <c r="H37" s="1"/>
      <c r="I37" s="1"/>
      <c r="J37" s="1"/>
      <c r="K37" s="1"/>
      <c r="L37" s="1"/>
      <c r="M37" s="1"/>
      <c r="N37" s="1"/>
      <c r="O37" s="1"/>
      <c r="P37" s="1"/>
      <c r="Q37" s="1"/>
      <c r="R37" s="1"/>
      <c r="S37" s="1"/>
      <c r="T37" s="1"/>
      <c r="U37" s="1"/>
      <c r="V37" s="1"/>
      <c r="W37" s="1"/>
      <c r="X37" s="1"/>
      <c r="Y37" s="1"/>
      <c r="Z37" s="1"/>
    </row>
    <row r="38" spans="1:26" ht="50.25" customHeight="1" x14ac:dyDescent="0.25">
      <c r="A38" s="214"/>
      <c r="B38" s="6" t="s">
        <v>49</v>
      </c>
      <c r="C38" s="1"/>
      <c r="D38" s="1"/>
      <c r="E38" s="1"/>
      <c r="F38" s="1"/>
      <c r="G38" s="1"/>
      <c r="H38" s="1"/>
      <c r="I38" s="1"/>
      <c r="J38" s="1"/>
      <c r="K38" s="1"/>
      <c r="L38" s="1"/>
      <c r="M38" s="1"/>
      <c r="N38" s="1"/>
      <c r="O38" s="1"/>
      <c r="P38" s="1"/>
      <c r="Q38" s="1"/>
      <c r="R38" s="1"/>
      <c r="S38" s="1"/>
      <c r="T38" s="1"/>
      <c r="U38" s="1"/>
      <c r="V38" s="1"/>
      <c r="W38" s="1"/>
      <c r="X38" s="1"/>
      <c r="Y38" s="1"/>
      <c r="Z38" s="1"/>
    </row>
    <row r="39" spans="1:26" ht="15.7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19:A22"/>
    <mergeCell ref="A23:A29"/>
    <mergeCell ref="A30:A32"/>
    <mergeCell ref="A33:A38"/>
    <mergeCell ref="A1:B1"/>
    <mergeCell ref="A2:B2"/>
    <mergeCell ref="A4:A7"/>
    <mergeCell ref="A8:A10"/>
    <mergeCell ref="A11:A14"/>
    <mergeCell ref="A15:A16"/>
    <mergeCell ref="A17:A18"/>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baseColWidth="10" defaultColWidth="12.75" defaultRowHeight="15" customHeight="1" x14ac:dyDescent="0.2"/>
  <cols>
    <col min="1" max="1" width="35.375" customWidth="1"/>
    <col min="2" max="2" width="49.375" customWidth="1"/>
    <col min="3" max="3" width="35.375" customWidth="1"/>
    <col min="4" max="4" width="49.375" customWidth="1"/>
    <col min="5" max="7" width="69" customWidth="1"/>
    <col min="8" max="26" width="11.25" customWidth="1"/>
  </cols>
  <sheetData>
    <row r="1" spans="1:7" ht="13.5" customHeight="1" x14ac:dyDescent="0.2">
      <c r="A1" s="225" t="s">
        <v>50</v>
      </c>
      <c r="B1" s="216"/>
      <c r="C1" s="226" t="s">
        <v>51</v>
      </c>
      <c r="D1" s="216"/>
      <c r="E1" s="9" t="s">
        <v>52</v>
      </c>
      <c r="F1" s="10" t="s">
        <v>53</v>
      </c>
      <c r="G1" s="11" t="s">
        <v>54</v>
      </c>
    </row>
    <row r="2" spans="1:7" ht="13.5" customHeight="1" x14ac:dyDescent="0.2">
      <c r="A2" s="227" t="s">
        <v>55</v>
      </c>
      <c r="B2" s="216"/>
      <c r="C2" s="228" t="s">
        <v>56</v>
      </c>
      <c r="D2" s="216"/>
      <c r="E2" s="12" t="s">
        <v>57</v>
      </c>
      <c r="F2" s="13" t="s">
        <v>58</v>
      </c>
      <c r="G2" s="14" t="s">
        <v>58</v>
      </c>
    </row>
    <row r="3" spans="1:7" ht="13.5" customHeight="1" x14ac:dyDescent="0.25">
      <c r="A3" s="15" t="s">
        <v>59</v>
      </c>
      <c r="B3" s="15" t="s">
        <v>60</v>
      </c>
      <c r="C3" s="16" t="s">
        <v>59</v>
      </c>
      <c r="D3" s="16" t="s">
        <v>60</v>
      </c>
      <c r="E3" s="17" t="s">
        <v>59</v>
      </c>
      <c r="F3" s="18" t="s">
        <v>61</v>
      </c>
      <c r="G3" s="19" t="s">
        <v>61</v>
      </c>
    </row>
    <row r="4" spans="1:7" ht="13.5" customHeight="1" x14ac:dyDescent="0.2">
      <c r="A4" s="224" t="s">
        <v>62</v>
      </c>
      <c r="B4" s="20" t="s">
        <v>63</v>
      </c>
      <c r="C4" s="224" t="s">
        <v>64</v>
      </c>
      <c r="D4" s="20" t="s">
        <v>65</v>
      </c>
      <c r="E4" s="20"/>
      <c r="F4" s="20" t="s">
        <v>66</v>
      </c>
      <c r="G4" s="20" t="s">
        <v>66</v>
      </c>
    </row>
    <row r="5" spans="1:7" ht="13.5" customHeight="1" x14ac:dyDescent="0.2">
      <c r="A5" s="209"/>
      <c r="B5" s="20" t="s">
        <v>67</v>
      </c>
      <c r="C5" s="209"/>
      <c r="D5" s="20" t="s">
        <v>68</v>
      </c>
      <c r="E5" s="20" t="s">
        <v>69</v>
      </c>
      <c r="F5" s="20" t="s">
        <v>70</v>
      </c>
      <c r="G5" s="20" t="s">
        <v>70</v>
      </c>
    </row>
    <row r="6" spans="1:7" ht="13.5" customHeight="1" x14ac:dyDescent="0.2">
      <c r="A6" s="209"/>
      <c r="B6" s="20" t="s">
        <v>71</v>
      </c>
      <c r="C6" s="210"/>
      <c r="D6" s="20" t="s">
        <v>72</v>
      </c>
      <c r="E6" s="20" t="s">
        <v>73</v>
      </c>
      <c r="F6" s="20" t="s">
        <v>74</v>
      </c>
      <c r="G6" s="20" t="s">
        <v>74</v>
      </c>
    </row>
    <row r="7" spans="1:7" ht="13.5" customHeight="1" x14ac:dyDescent="0.2">
      <c r="A7" s="209"/>
      <c r="B7" s="20" t="s">
        <v>75</v>
      </c>
      <c r="C7" s="224" t="s">
        <v>76</v>
      </c>
      <c r="D7" s="20" t="s">
        <v>77</v>
      </c>
      <c r="E7" s="20" t="s">
        <v>78</v>
      </c>
      <c r="F7" s="20" t="s">
        <v>79</v>
      </c>
      <c r="G7" s="20" t="s">
        <v>79</v>
      </c>
    </row>
    <row r="8" spans="1:7" ht="13.5" customHeight="1" x14ac:dyDescent="0.2">
      <c r="A8" s="209"/>
      <c r="B8" s="20" t="s">
        <v>80</v>
      </c>
      <c r="C8" s="209"/>
      <c r="D8" s="20" t="s">
        <v>81</v>
      </c>
      <c r="E8" s="20" t="s">
        <v>82</v>
      </c>
      <c r="F8" s="20" t="s">
        <v>83</v>
      </c>
      <c r="G8" s="20" t="s">
        <v>83</v>
      </c>
    </row>
    <row r="9" spans="1:7" ht="13.5" customHeight="1" x14ac:dyDescent="0.2">
      <c r="A9" s="209"/>
      <c r="B9" s="20" t="s">
        <v>84</v>
      </c>
      <c r="C9" s="210"/>
      <c r="D9" s="20" t="s">
        <v>85</v>
      </c>
      <c r="E9" s="20" t="s">
        <v>86</v>
      </c>
      <c r="F9" s="20" t="s">
        <v>87</v>
      </c>
      <c r="G9" s="20" t="s">
        <v>87</v>
      </c>
    </row>
    <row r="10" spans="1:7" ht="13.5" customHeight="1" x14ac:dyDescent="0.2">
      <c r="A10" s="210"/>
      <c r="B10" s="20" t="s">
        <v>88</v>
      </c>
      <c r="C10" s="224" t="s">
        <v>89</v>
      </c>
      <c r="D10" s="20" t="s">
        <v>90</v>
      </c>
      <c r="E10" s="20" t="s">
        <v>91</v>
      </c>
      <c r="F10" s="20" t="s">
        <v>92</v>
      </c>
      <c r="G10" s="20" t="s">
        <v>92</v>
      </c>
    </row>
    <row r="11" spans="1:7" ht="13.5" customHeight="1" x14ac:dyDescent="0.2">
      <c r="A11" s="224" t="s">
        <v>93</v>
      </c>
      <c r="B11" s="20" t="s">
        <v>94</v>
      </c>
      <c r="C11" s="209"/>
      <c r="D11" s="20" t="s">
        <v>95</v>
      </c>
      <c r="E11" s="20" t="s">
        <v>96</v>
      </c>
      <c r="F11" s="20" t="s">
        <v>97</v>
      </c>
      <c r="G11" s="20" t="s">
        <v>97</v>
      </c>
    </row>
    <row r="12" spans="1:7" ht="13.5" customHeight="1" x14ac:dyDescent="0.2">
      <c r="A12" s="209"/>
      <c r="B12" s="20" t="s">
        <v>98</v>
      </c>
      <c r="C12" s="209"/>
      <c r="D12" s="20" t="s">
        <v>99</v>
      </c>
      <c r="E12" s="20" t="s">
        <v>100</v>
      </c>
      <c r="F12" s="21"/>
      <c r="G12" s="21"/>
    </row>
    <row r="13" spans="1:7" ht="13.5" customHeight="1" x14ac:dyDescent="0.2">
      <c r="A13" s="209"/>
      <c r="B13" s="20" t="s">
        <v>101</v>
      </c>
      <c r="C13" s="209"/>
      <c r="D13" s="20" t="s">
        <v>102</v>
      </c>
      <c r="E13" s="20" t="s">
        <v>103</v>
      </c>
      <c r="F13" s="21"/>
      <c r="G13" s="21"/>
    </row>
    <row r="14" spans="1:7" ht="13.5" customHeight="1" x14ac:dyDescent="0.2">
      <c r="A14" s="209"/>
      <c r="B14" s="20" t="s">
        <v>104</v>
      </c>
      <c r="C14" s="209"/>
      <c r="D14" s="20" t="s">
        <v>105</v>
      </c>
      <c r="E14" s="21"/>
      <c r="F14" s="21"/>
      <c r="G14" s="21"/>
    </row>
    <row r="15" spans="1:7" ht="13.5" customHeight="1" x14ac:dyDescent="0.2">
      <c r="A15" s="210"/>
      <c r="B15" s="20" t="s">
        <v>106</v>
      </c>
      <c r="C15" s="210"/>
      <c r="D15" s="20" t="s">
        <v>107</v>
      </c>
      <c r="E15" s="21"/>
      <c r="F15" s="21"/>
      <c r="G15" s="21"/>
    </row>
    <row r="16" spans="1:7" ht="13.5" customHeight="1" x14ac:dyDescent="0.2">
      <c r="A16" s="224" t="s">
        <v>108</v>
      </c>
      <c r="B16" s="20" t="s">
        <v>109</v>
      </c>
      <c r="C16" s="224" t="s">
        <v>110</v>
      </c>
      <c r="D16" s="20" t="s">
        <v>111</v>
      </c>
      <c r="E16" s="21"/>
      <c r="F16" s="21"/>
      <c r="G16" s="21"/>
    </row>
    <row r="17" spans="1:7" ht="13.5" customHeight="1" x14ac:dyDescent="0.2">
      <c r="A17" s="209"/>
      <c r="B17" s="20" t="s">
        <v>112</v>
      </c>
      <c r="C17" s="209"/>
      <c r="D17" s="20" t="s">
        <v>113</v>
      </c>
      <c r="E17" s="21"/>
      <c r="F17" s="21"/>
      <c r="G17" s="21"/>
    </row>
    <row r="18" spans="1:7" ht="13.5" customHeight="1" x14ac:dyDescent="0.2">
      <c r="A18" s="210"/>
      <c r="B18" s="20" t="s">
        <v>114</v>
      </c>
      <c r="C18" s="209"/>
      <c r="D18" s="20" t="s">
        <v>115</v>
      </c>
      <c r="E18" s="21"/>
      <c r="F18" s="21"/>
      <c r="G18" s="21"/>
    </row>
    <row r="19" spans="1:7" ht="13.5" customHeight="1" x14ac:dyDescent="0.2">
      <c r="A19" s="22" t="s">
        <v>116</v>
      </c>
      <c r="B19" s="20" t="s">
        <v>117</v>
      </c>
      <c r="C19" s="209"/>
      <c r="D19" s="20" t="s">
        <v>118</v>
      </c>
      <c r="E19" s="21"/>
      <c r="F19" s="21"/>
      <c r="G19" s="21"/>
    </row>
    <row r="20" spans="1:7" ht="13.5" customHeight="1" x14ac:dyDescent="0.2">
      <c r="A20" s="224" t="s">
        <v>119</v>
      </c>
      <c r="B20" s="20" t="s">
        <v>120</v>
      </c>
      <c r="C20" s="209"/>
      <c r="D20" s="20" t="s">
        <v>121</v>
      </c>
      <c r="E20" s="21"/>
      <c r="F20" s="21"/>
      <c r="G20" s="21"/>
    </row>
    <row r="21" spans="1:7" ht="13.5" customHeight="1" x14ac:dyDescent="0.2">
      <c r="A21" s="209"/>
      <c r="B21" s="20" t="s">
        <v>122</v>
      </c>
      <c r="C21" s="210"/>
      <c r="D21" s="20" t="s">
        <v>123</v>
      </c>
      <c r="E21" s="21"/>
      <c r="F21" s="21"/>
      <c r="G21" s="21"/>
    </row>
    <row r="22" spans="1:7" ht="13.5" customHeight="1" x14ac:dyDescent="0.2">
      <c r="A22" s="210"/>
      <c r="B22" s="20" t="s">
        <v>124</v>
      </c>
      <c r="C22" s="224" t="s">
        <v>125</v>
      </c>
      <c r="D22" s="20" t="s">
        <v>126</v>
      </c>
      <c r="E22" s="21"/>
      <c r="F22" s="21"/>
      <c r="G22" s="21"/>
    </row>
    <row r="23" spans="1:7" ht="13.5" customHeight="1" x14ac:dyDescent="0.2">
      <c r="A23" s="224" t="s">
        <v>127</v>
      </c>
      <c r="B23" s="20" t="s">
        <v>128</v>
      </c>
      <c r="C23" s="209"/>
      <c r="D23" s="20" t="s">
        <v>129</v>
      </c>
      <c r="E23" s="21"/>
      <c r="F23" s="21"/>
      <c r="G23" s="21"/>
    </row>
    <row r="24" spans="1:7" ht="13.5" customHeight="1" x14ac:dyDescent="0.2">
      <c r="A24" s="209"/>
      <c r="B24" s="20" t="s">
        <v>130</v>
      </c>
      <c r="C24" s="209"/>
      <c r="D24" s="20" t="s">
        <v>131</v>
      </c>
      <c r="E24" s="21"/>
      <c r="F24" s="21"/>
      <c r="G24" s="21"/>
    </row>
    <row r="25" spans="1:7" ht="13.5" customHeight="1" x14ac:dyDescent="0.2">
      <c r="A25" s="209"/>
      <c r="B25" s="20" t="s">
        <v>132</v>
      </c>
      <c r="C25" s="209"/>
      <c r="D25" s="20" t="s">
        <v>133</v>
      </c>
      <c r="E25" s="21"/>
      <c r="F25" s="21"/>
      <c r="G25" s="21"/>
    </row>
    <row r="26" spans="1:7" ht="13.5" customHeight="1" x14ac:dyDescent="0.2">
      <c r="A26" s="210"/>
      <c r="B26" s="20" t="s">
        <v>134</v>
      </c>
      <c r="C26" s="209"/>
      <c r="D26" s="20" t="s">
        <v>135</v>
      </c>
      <c r="E26" s="21"/>
      <c r="F26" s="21"/>
      <c r="G26" s="21"/>
    </row>
    <row r="27" spans="1:7" ht="13.5" customHeight="1" x14ac:dyDescent="0.2">
      <c r="A27" s="224" t="s">
        <v>136</v>
      </c>
      <c r="B27" s="20" t="s">
        <v>137</v>
      </c>
      <c r="C27" s="210"/>
      <c r="D27" s="20" t="s">
        <v>138</v>
      </c>
      <c r="E27" s="21"/>
      <c r="F27" s="21"/>
      <c r="G27" s="21"/>
    </row>
    <row r="28" spans="1:7" ht="13.5" customHeight="1" x14ac:dyDescent="0.2">
      <c r="A28" s="209"/>
      <c r="B28" s="20" t="s">
        <v>139</v>
      </c>
      <c r="C28" s="224" t="s">
        <v>140</v>
      </c>
      <c r="D28" s="20" t="s">
        <v>141</v>
      </c>
      <c r="E28" s="21"/>
      <c r="F28" s="21"/>
      <c r="G28" s="21"/>
    </row>
    <row r="29" spans="1:7" ht="13.5" customHeight="1" x14ac:dyDescent="0.2">
      <c r="A29" s="210"/>
      <c r="B29" s="20" t="s">
        <v>142</v>
      </c>
      <c r="C29" s="209"/>
      <c r="D29" s="20" t="s">
        <v>143</v>
      </c>
      <c r="E29" s="21"/>
      <c r="F29" s="21"/>
      <c r="G29" s="21"/>
    </row>
    <row r="30" spans="1:7" ht="13.5" customHeight="1" x14ac:dyDescent="0.2">
      <c r="A30" s="21"/>
      <c r="B30" s="21"/>
      <c r="C30" s="209"/>
      <c r="D30" s="20" t="s">
        <v>144</v>
      </c>
      <c r="E30" s="21"/>
      <c r="F30" s="21"/>
      <c r="G30" s="21"/>
    </row>
    <row r="31" spans="1:7" ht="13.5" customHeight="1" x14ac:dyDescent="0.2">
      <c r="A31" s="21"/>
      <c r="B31" s="21"/>
      <c r="C31" s="209"/>
      <c r="D31" s="20" t="s">
        <v>145</v>
      </c>
      <c r="E31" s="21"/>
      <c r="F31" s="21"/>
      <c r="G31" s="21"/>
    </row>
    <row r="32" spans="1:7" ht="13.5" customHeight="1" x14ac:dyDescent="0.2">
      <c r="A32" s="21"/>
      <c r="B32" s="21"/>
      <c r="C32" s="209"/>
      <c r="D32" s="20" t="s">
        <v>146</v>
      </c>
      <c r="E32" s="21"/>
      <c r="F32" s="21"/>
      <c r="G32" s="21"/>
    </row>
    <row r="33" spans="1:7" ht="13.5" customHeight="1" x14ac:dyDescent="0.2">
      <c r="A33" s="21"/>
      <c r="B33" s="21"/>
      <c r="C33" s="209"/>
      <c r="D33" s="20" t="s">
        <v>147</v>
      </c>
      <c r="E33" s="21"/>
      <c r="F33" s="21"/>
      <c r="G33" s="21"/>
    </row>
    <row r="34" spans="1:7" ht="13.5" customHeight="1" x14ac:dyDescent="0.2">
      <c r="A34" s="21"/>
      <c r="B34" s="21"/>
      <c r="C34" s="209"/>
      <c r="D34" s="20" t="s">
        <v>148</v>
      </c>
      <c r="E34" s="21"/>
      <c r="F34" s="21"/>
      <c r="G34" s="21"/>
    </row>
    <row r="35" spans="1:7" ht="13.5" customHeight="1" x14ac:dyDescent="0.2">
      <c r="A35" s="21"/>
      <c r="B35" s="21"/>
      <c r="C35" s="209"/>
      <c r="D35" s="20" t="s">
        <v>149</v>
      </c>
      <c r="E35" s="21"/>
      <c r="F35" s="21"/>
      <c r="G35" s="21"/>
    </row>
    <row r="36" spans="1:7" ht="13.5" customHeight="1" x14ac:dyDescent="0.2">
      <c r="A36" s="21"/>
      <c r="B36" s="21"/>
      <c r="C36" s="210"/>
      <c r="D36" s="20" t="s">
        <v>150</v>
      </c>
      <c r="E36" s="21"/>
      <c r="F36" s="21"/>
      <c r="G36" s="21"/>
    </row>
    <row r="37" spans="1:7" ht="13.5" customHeight="1" x14ac:dyDescent="0.2">
      <c r="A37" s="21"/>
      <c r="B37" s="21"/>
      <c r="C37" s="224" t="s">
        <v>151</v>
      </c>
      <c r="D37" s="20" t="s">
        <v>152</v>
      </c>
      <c r="E37" s="21"/>
      <c r="F37" s="21"/>
      <c r="G37" s="21"/>
    </row>
    <row r="38" spans="1:7" ht="13.5" customHeight="1" x14ac:dyDescent="0.2">
      <c r="A38" s="21"/>
      <c r="B38" s="21"/>
      <c r="C38" s="209"/>
      <c r="D38" s="20" t="s">
        <v>153</v>
      </c>
      <c r="E38" s="21"/>
      <c r="F38" s="21"/>
      <c r="G38" s="21"/>
    </row>
    <row r="39" spans="1:7" ht="13.5" customHeight="1" x14ac:dyDescent="0.2">
      <c r="A39" s="21"/>
      <c r="B39" s="21"/>
      <c r="C39" s="209"/>
      <c r="D39" s="20" t="s">
        <v>154</v>
      </c>
      <c r="E39" s="21"/>
      <c r="F39" s="21"/>
      <c r="G39" s="21"/>
    </row>
    <row r="40" spans="1:7" ht="13.5" customHeight="1" x14ac:dyDescent="0.2">
      <c r="A40" s="21"/>
      <c r="B40" s="21"/>
      <c r="C40" s="209"/>
      <c r="D40" s="20" t="s">
        <v>155</v>
      </c>
      <c r="E40" s="21"/>
      <c r="F40" s="21"/>
      <c r="G40" s="21"/>
    </row>
    <row r="41" spans="1:7" ht="13.5" customHeight="1" x14ac:dyDescent="0.2">
      <c r="A41" s="21"/>
      <c r="B41" s="21"/>
      <c r="C41" s="209"/>
      <c r="D41" s="20" t="s">
        <v>156</v>
      </c>
      <c r="E41" s="21"/>
      <c r="F41" s="21"/>
      <c r="G41" s="21"/>
    </row>
    <row r="42" spans="1:7" ht="13.5" customHeight="1" x14ac:dyDescent="0.2">
      <c r="A42" s="21"/>
      <c r="B42" s="21"/>
      <c r="C42" s="209"/>
      <c r="D42" s="20" t="s">
        <v>157</v>
      </c>
      <c r="E42" s="21"/>
      <c r="F42" s="21"/>
      <c r="G42" s="21"/>
    </row>
    <row r="43" spans="1:7" ht="13.5" customHeight="1" x14ac:dyDescent="0.2">
      <c r="A43" s="21"/>
      <c r="B43" s="21"/>
      <c r="C43" s="209"/>
      <c r="D43" s="20" t="s">
        <v>158</v>
      </c>
      <c r="E43" s="21"/>
      <c r="F43" s="21"/>
      <c r="G43" s="21"/>
    </row>
    <row r="44" spans="1:7" ht="13.5" customHeight="1" x14ac:dyDescent="0.2">
      <c r="A44" s="21"/>
      <c r="B44" s="21"/>
      <c r="C44" s="210"/>
      <c r="D44" s="20" t="s">
        <v>159</v>
      </c>
      <c r="E44" s="21"/>
      <c r="F44" s="21"/>
      <c r="G44" s="21"/>
    </row>
    <row r="45" spans="1:7" ht="13.5" customHeight="1" x14ac:dyDescent="0.2">
      <c r="A45" s="21"/>
      <c r="B45" s="21"/>
      <c r="C45" s="224" t="s">
        <v>160</v>
      </c>
      <c r="D45" s="20" t="s">
        <v>161</v>
      </c>
      <c r="E45" s="21"/>
      <c r="F45" s="21"/>
      <c r="G45" s="21"/>
    </row>
    <row r="46" spans="1:7" ht="13.5" customHeight="1" x14ac:dyDescent="0.2">
      <c r="A46" s="21"/>
      <c r="B46" s="21"/>
      <c r="C46" s="209"/>
      <c r="D46" s="20" t="s">
        <v>162</v>
      </c>
      <c r="E46" s="21"/>
      <c r="F46" s="21"/>
      <c r="G46" s="21"/>
    </row>
    <row r="47" spans="1:7" ht="13.5" customHeight="1" x14ac:dyDescent="0.2">
      <c r="A47" s="21"/>
      <c r="B47" s="21"/>
      <c r="C47" s="209"/>
      <c r="D47" s="20" t="s">
        <v>163</v>
      </c>
      <c r="E47" s="21"/>
      <c r="F47" s="21"/>
      <c r="G47" s="21"/>
    </row>
    <row r="48" spans="1:7" ht="13.5" customHeight="1" x14ac:dyDescent="0.2">
      <c r="A48" s="21"/>
      <c r="B48" s="21"/>
      <c r="C48" s="209"/>
      <c r="D48" s="20" t="s">
        <v>164</v>
      </c>
      <c r="E48" s="21"/>
      <c r="F48" s="21"/>
      <c r="G48" s="21"/>
    </row>
    <row r="49" spans="1:7" ht="13.5" customHeight="1" x14ac:dyDescent="0.2">
      <c r="A49" s="21"/>
      <c r="B49" s="21"/>
      <c r="C49" s="209"/>
      <c r="D49" s="20" t="s">
        <v>165</v>
      </c>
      <c r="E49" s="21"/>
      <c r="F49" s="21"/>
      <c r="G49" s="21"/>
    </row>
    <row r="50" spans="1:7" ht="13.5" customHeight="1" x14ac:dyDescent="0.2">
      <c r="A50" s="21"/>
      <c r="B50" s="21"/>
      <c r="C50" s="209"/>
      <c r="D50" s="20" t="s">
        <v>166</v>
      </c>
      <c r="E50" s="21"/>
      <c r="F50" s="21"/>
      <c r="G50" s="21"/>
    </row>
    <row r="51" spans="1:7" ht="13.5" customHeight="1" x14ac:dyDescent="0.2">
      <c r="A51" s="21"/>
      <c r="B51" s="21"/>
      <c r="C51" s="210"/>
      <c r="D51" s="20" t="s">
        <v>167</v>
      </c>
      <c r="E51" s="21"/>
      <c r="F51" s="21"/>
      <c r="G51" s="21"/>
    </row>
    <row r="52" spans="1:7" ht="13.5" customHeight="1" x14ac:dyDescent="0.2">
      <c r="A52" s="21"/>
      <c r="B52" s="21"/>
      <c r="C52" s="224" t="s">
        <v>168</v>
      </c>
      <c r="D52" s="20" t="s">
        <v>169</v>
      </c>
      <c r="E52" s="21"/>
      <c r="F52" s="21"/>
      <c r="G52" s="21"/>
    </row>
    <row r="53" spans="1:7" ht="13.5" customHeight="1" x14ac:dyDescent="0.2">
      <c r="A53" s="21"/>
      <c r="B53" s="21"/>
      <c r="C53" s="209"/>
      <c r="D53" s="20" t="s">
        <v>170</v>
      </c>
      <c r="E53" s="21"/>
      <c r="F53" s="21"/>
      <c r="G53" s="21"/>
    </row>
    <row r="54" spans="1:7" ht="13.5" customHeight="1" x14ac:dyDescent="0.2">
      <c r="A54" s="21"/>
      <c r="B54" s="21"/>
      <c r="C54" s="209"/>
      <c r="D54" s="20" t="s">
        <v>171</v>
      </c>
      <c r="E54" s="21"/>
      <c r="F54" s="21"/>
      <c r="G54" s="21"/>
    </row>
    <row r="55" spans="1:7" ht="13.5" customHeight="1" x14ac:dyDescent="0.2">
      <c r="A55" s="21"/>
      <c r="B55" s="21"/>
      <c r="C55" s="209"/>
      <c r="D55" s="20" t="s">
        <v>172</v>
      </c>
      <c r="E55" s="21"/>
      <c r="F55" s="21"/>
      <c r="G55" s="21"/>
    </row>
    <row r="56" spans="1:7" ht="13.5" customHeight="1" x14ac:dyDescent="0.2">
      <c r="A56" s="21"/>
      <c r="B56" s="21"/>
      <c r="C56" s="209"/>
      <c r="D56" s="20" t="s">
        <v>173</v>
      </c>
      <c r="E56" s="21"/>
      <c r="F56" s="21"/>
      <c r="G56" s="21"/>
    </row>
    <row r="57" spans="1:7" ht="13.5" customHeight="1" x14ac:dyDescent="0.2">
      <c r="A57" s="21"/>
      <c r="B57" s="21"/>
      <c r="C57" s="209"/>
      <c r="D57" s="20" t="s">
        <v>174</v>
      </c>
      <c r="E57" s="21"/>
      <c r="F57" s="21"/>
      <c r="G57" s="21"/>
    </row>
    <row r="58" spans="1:7" ht="13.5" customHeight="1" x14ac:dyDescent="0.2">
      <c r="A58" s="21"/>
      <c r="B58" s="21"/>
      <c r="C58" s="210"/>
      <c r="D58" s="20" t="s">
        <v>175</v>
      </c>
      <c r="E58" s="21"/>
      <c r="F58" s="21"/>
      <c r="G58" s="21"/>
    </row>
    <row r="59" spans="1:7" ht="13.5" customHeight="1" x14ac:dyDescent="0.2">
      <c r="A59" s="21"/>
      <c r="B59" s="21"/>
      <c r="C59" s="21"/>
      <c r="D59" s="21"/>
      <c r="E59" s="21"/>
      <c r="F59" s="21"/>
      <c r="G59" s="21"/>
    </row>
    <row r="60" spans="1:7" ht="13.5" customHeight="1" x14ac:dyDescent="0.2">
      <c r="A60" s="21"/>
      <c r="B60" s="21"/>
      <c r="C60" s="21"/>
      <c r="D60" s="21"/>
      <c r="E60" s="21"/>
      <c r="F60" s="21"/>
      <c r="G60" s="21"/>
    </row>
    <row r="61" spans="1:7" ht="13.5" customHeight="1" x14ac:dyDescent="0.2">
      <c r="A61" s="21"/>
      <c r="B61" s="21"/>
      <c r="C61" s="21"/>
      <c r="D61" s="21"/>
      <c r="E61" s="21"/>
      <c r="F61" s="21"/>
      <c r="G61" s="21"/>
    </row>
    <row r="62" spans="1:7" ht="13.5" customHeight="1" x14ac:dyDescent="0.2">
      <c r="A62" s="21"/>
      <c r="B62" s="21"/>
      <c r="C62" s="21"/>
      <c r="D62" s="21"/>
      <c r="E62" s="21"/>
      <c r="F62" s="21"/>
      <c r="G62" s="21"/>
    </row>
    <row r="63" spans="1:7" ht="13.5" customHeight="1" x14ac:dyDescent="0.2">
      <c r="A63" s="21"/>
      <c r="B63" s="21"/>
      <c r="C63" s="21"/>
      <c r="D63" s="21"/>
      <c r="E63" s="21"/>
      <c r="F63" s="21"/>
      <c r="G63" s="21"/>
    </row>
    <row r="64" spans="1:7" ht="13.5" customHeight="1" x14ac:dyDescent="0.2">
      <c r="A64" s="21"/>
      <c r="B64" s="21"/>
      <c r="C64" s="21"/>
      <c r="D64" s="21"/>
      <c r="E64" s="21"/>
      <c r="F64" s="21"/>
      <c r="G64" s="21"/>
    </row>
    <row r="65" spans="1:7" ht="13.5" customHeight="1" x14ac:dyDescent="0.2">
      <c r="A65" s="21"/>
      <c r="B65" s="21"/>
      <c r="C65" s="21"/>
      <c r="D65" s="21"/>
      <c r="E65" s="21"/>
      <c r="F65" s="21"/>
      <c r="G65" s="21"/>
    </row>
    <row r="66" spans="1:7" ht="13.5" customHeight="1" x14ac:dyDescent="0.2">
      <c r="A66" s="21"/>
      <c r="B66" s="21"/>
      <c r="C66" s="21"/>
      <c r="D66" s="21"/>
      <c r="E66" s="21"/>
      <c r="F66" s="21"/>
      <c r="G66" s="21"/>
    </row>
    <row r="67" spans="1:7" ht="13.5" customHeight="1" x14ac:dyDescent="0.2">
      <c r="A67" s="21"/>
      <c r="B67" s="21"/>
      <c r="C67" s="21"/>
      <c r="D67" s="21"/>
      <c r="E67" s="21"/>
      <c r="F67" s="21"/>
      <c r="G67" s="21"/>
    </row>
    <row r="68" spans="1:7" ht="13.5" customHeight="1" x14ac:dyDescent="0.2">
      <c r="A68" s="21"/>
      <c r="B68" s="21"/>
      <c r="C68" s="21"/>
      <c r="D68" s="21"/>
      <c r="E68" s="21"/>
      <c r="F68" s="21"/>
      <c r="G68" s="21"/>
    </row>
    <row r="69" spans="1:7" ht="13.5" customHeight="1" x14ac:dyDescent="0.2">
      <c r="A69" s="21"/>
      <c r="B69" s="21"/>
      <c r="C69" s="21"/>
      <c r="D69" s="21"/>
      <c r="E69" s="21"/>
      <c r="F69" s="21"/>
      <c r="G69" s="21"/>
    </row>
    <row r="70" spans="1:7" ht="13.5" customHeight="1" x14ac:dyDescent="0.2">
      <c r="A70" s="21"/>
      <c r="B70" s="21"/>
      <c r="C70" s="21"/>
      <c r="D70" s="21"/>
      <c r="E70" s="21"/>
      <c r="F70" s="21"/>
      <c r="G70" s="21"/>
    </row>
    <row r="71" spans="1:7" ht="13.5" customHeight="1" x14ac:dyDescent="0.2">
      <c r="A71" s="21"/>
      <c r="B71" s="21"/>
      <c r="C71" s="21"/>
      <c r="D71" s="21"/>
      <c r="E71" s="21"/>
      <c r="F71" s="21"/>
      <c r="G71" s="21"/>
    </row>
    <row r="72" spans="1:7" ht="13.5" customHeight="1" x14ac:dyDescent="0.2">
      <c r="A72" s="21"/>
      <c r="B72" s="21"/>
      <c r="C72" s="21"/>
      <c r="D72" s="21"/>
      <c r="E72" s="21"/>
      <c r="F72" s="21"/>
      <c r="G72" s="21"/>
    </row>
    <row r="73" spans="1:7" ht="13.5" customHeight="1" x14ac:dyDescent="0.2">
      <c r="A73" s="21"/>
      <c r="B73" s="21"/>
      <c r="C73" s="21"/>
      <c r="D73" s="21"/>
      <c r="E73" s="21"/>
      <c r="F73" s="21"/>
      <c r="G73" s="21"/>
    </row>
    <row r="74" spans="1:7" ht="13.5" customHeight="1" x14ac:dyDescent="0.2">
      <c r="A74" s="21"/>
      <c r="B74" s="21"/>
      <c r="C74" s="21"/>
      <c r="D74" s="21"/>
      <c r="E74" s="21"/>
      <c r="F74" s="21"/>
      <c r="G74" s="21"/>
    </row>
    <row r="75" spans="1:7" ht="13.5" customHeight="1" x14ac:dyDescent="0.2">
      <c r="A75" s="21"/>
      <c r="B75" s="21"/>
      <c r="C75" s="21"/>
      <c r="D75" s="21"/>
      <c r="E75" s="21"/>
      <c r="F75" s="21"/>
      <c r="G75" s="21"/>
    </row>
    <row r="76" spans="1:7" ht="13.5" customHeight="1" x14ac:dyDescent="0.2">
      <c r="A76" s="21"/>
      <c r="B76" s="21"/>
      <c r="C76" s="21"/>
      <c r="D76" s="21"/>
      <c r="E76" s="21"/>
      <c r="F76" s="21"/>
      <c r="G76" s="21"/>
    </row>
    <row r="77" spans="1:7" ht="13.5" customHeight="1" x14ac:dyDescent="0.2">
      <c r="A77" s="21"/>
      <c r="B77" s="21"/>
      <c r="C77" s="21"/>
      <c r="D77" s="21"/>
      <c r="E77" s="21"/>
      <c r="F77" s="21"/>
      <c r="G77" s="21"/>
    </row>
    <row r="78" spans="1:7" ht="13.5" customHeight="1" x14ac:dyDescent="0.2">
      <c r="A78" s="21"/>
      <c r="B78" s="21"/>
      <c r="C78" s="21"/>
      <c r="D78" s="21"/>
      <c r="E78" s="21"/>
      <c r="F78" s="21"/>
      <c r="G78" s="21"/>
    </row>
    <row r="79" spans="1:7" ht="13.5" customHeight="1" x14ac:dyDescent="0.2">
      <c r="A79" s="21"/>
      <c r="B79" s="21"/>
      <c r="C79" s="21"/>
      <c r="D79" s="21"/>
      <c r="E79" s="21"/>
      <c r="F79" s="21"/>
      <c r="G79" s="21"/>
    </row>
    <row r="80" spans="1:7" ht="13.5" customHeight="1" x14ac:dyDescent="0.2">
      <c r="A80" s="21"/>
      <c r="B80" s="21"/>
      <c r="C80" s="21"/>
      <c r="D80" s="21"/>
      <c r="E80" s="21"/>
      <c r="F80" s="21"/>
      <c r="G80" s="21"/>
    </row>
    <row r="81" spans="1:7" ht="13.5" customHeight="1" x14ac:dyDescent="0.2">
      <c r="A81" s="21"/>
      <c r="B81" s="21"/>
      <c r="C81" s="21"/>
      <c r="D81" s="21"/>
      <c r="E81" s="21"/>
      <c r="F81" s="21"/>
      <c r="G81" s="21"/>
    </row>
    <row r="82" spans="1:7" ht="13.5" customHeight="1" x14ac:dyDescent="0.2">
      <c r="A82" s="21"/>
      <c r="B82" s="21"/>
      <c r="C82" s="21"/>
      <c r="D82" s="21"/>
      <c r="E82" s="21"/>
      <c r="F82" s="21"/>
      <c r="G82" s="21"/>
    </row>
    <row r="83" spans="1:7" ht="13.5" customHeight="1" x14ac:dyDescent="0.2">
      <c r="A83" s="21"/>
      <c r="B83" s="21"/>
      <c r="C83" s="21"/>
      <c r="D83" s="21"/>
      <c r="E83" s="21"/>
      <c r="F83" s="21"/>
      <c r="G83" s="21"/>
    </row>
    <row r="84" spans="1:7" ht="13.5" customHeight="1" x14ac:dyDescent="0.2">
      <c r="A84" s="21"/>
      <c r="B84" s="21"/>
      <c r="C84" s="21"/>
      <c r="D84" s="21"/>
      <c r="E84" s="21"/>
      <c r="F84" s="21"/>
      <c r="G84" s="21"/>
    </row>
    <row r="85" spans="1:7" ht="13.5" customHeight="1" x14ac:dyDescent="0.2">
      <c r="A85" s="21"/>
      <c r="B85" s="21"/>
      <c r="C85" s="21"/>
      <c r="D85" s="21"/>
      <c r="E85" s="21"/>
      <c r="F85" s="21"/>
      <c r="G85" s="21"/>
    </row>
    <row r="86" spans="1:7" ht="13.5" customHeight="1" x14ac:dyDescent="0.2">
      <c r="A86" s="21"/>
      <c r="B86" s="21"/>
      <c r="C86" s="21"/>
      <c r="D86" s="21"/>
      <c r="E86" s="21"/>
      <c r="F86" s="21"/>
      <c r="G86" s="21"/>
    </row>
    <row r="87" spans="1:7" ht="13.5" customHeight="1" x14ac:dyDescent="0.2">
      <c r="A87" s="21"/>
      <c r="B87" s="21"/>
      <c r="C87" s="21"/>
      <c r="D87" s="21"/>
      <c r="E87" s="21"/>
      <c r="F87" s="21"/>
      <c r="G87" s="21"/>
    </row>
    <row r="88" spans="1:7" ht="13.5" customHeight="1" x14ac:dyDescent="0.2">
      <c r="A88" s="21"/>
      <c r="B88" s="21"/>
      <c r="C88" s="21"/>
      <c r="D88" s="21"/>
      <c r="E88" s="21"/>
      <c r="F88" s="21"/>
      <c r="G88" s="21"/>
    </row>
    <row r="89" spans="1:7" ht="13.5" customHeight="1" x14ac:dyDescent="0.2">
      <c r="A89" s="21"/>
      <c r="B89" s="21"/>
      <c r="C89" s="21"/>
      <c r="D89" s="21"/>
      <c r="E89" s="21"/>
      <c r="F89" s="21"/>
      <c r="G89" s="21"/>
    </row>
    <row r="90" spans="1:7" ht="13.5" customHeight="1" x14ac:dyDescent="0.2">
      <c r="A90" s="21"/>
      <c r="B90" s="21"/>
      <c r="C90" s="21"/>
      <c r="D90" s="21"/>
      <c r="E90" s="21"/>
      <c r="F90" s="21"/>
      <c r="G90" s="21"/>
    </row>
    <row r="91" spans="1:7" ht="13.5" customHeight="1" x14ac:dyDescent="0.2">
      <c r="A91" s="21"/>
      <c r="B91" s="21"/>
      <c r="C91" s="21"/>
      <c r="D91" s="21"/>
      <c r="E91" s="21"/>
      <c r="F91" s="21"/>
      <c r="G91" s="21"/>
    </row>
    <row r="92" spans="1:7" ht="13.5" customHeight="1" x14ac:dyDescent="0.2">
      <c r="A92" s="21"/>
      <c r="B92" s="21"/>
      <c r="C92" s="21"/>
      <c r="D92" s="21"/>
      <c r="E92" s="21"/>
      <c r="F92" s="21"/>
      <c r="G92" s="21"/>
    </row>
    <row r="93" spans="1:7" ht="13.5" customHeight="1" x14ac:dyDescent="0.2">
      <c r="A93" s="21"/>
      <c r="B93" s="21"/>
      <c r="C93" s="21"/>
      <c r="D93" s="21"/>
      <c r="E93" s="21"/>
      <c r="F93" s="21"/>
      <c r="G93" s="21"/>
    </row>
    <row r="94" spans="1:7" ht="13.5" customHeight="1" x14ac:dyDescent="0.2">
      <c r="A94" s="21"/>
      <c r="B94" s="21"/>
      <c r="C94" s="21"/>
      <c r="D94" s="21"/>
      <c r="E94" s="21"/>
      <c r="F94" s="21"/>
      <c r="G94" s="21"/>
    </row>
    <row r="95" spans="1:7" ht="13.5" customHeight="1" x14ac:dyDescent="0.2">
      <c r="A95" s="21"/>
      <c r="B95" s="21"/>
      <c r="C95" s="21"/>
      <c r="D95" s="21"/>
      <c r="E95" s="21"/>
      <c r="F95" s="21"/>
      <c r="G95" s="21"/>
    </row>
    <row r="96" spans="1:7" ht="13.5" customHeight="1" x14ac:dyDescent="0.2">
      <c r="A96" s="21"/>
      <c r="B96" s="21"/>
      <c r="C96" s="21"/>
      <c r="D96" s="21"/>
      <c r="E96" s="21"/>
      <c r="F96" s="21"/>
      <c r="G96" s="21"/>
    </row>
    <row r="97" spans="1:7" ht="13.5" customHeight="1" x14ac:dyDescent="0.2">
      <c r="A97" s="21"/>
      <c r="B97" s="21"/>
      <c r="C97" s="21"/>
      <c r="D97" s="21"/>
      <c r="E97" s="21"/>
      <c r="F97" s="21"/>
      <c r="G97" s="21"/>
    </row>
    <row r="98" spans="1:7" ht="13.5" customHeight="1" x14ac:dyDescent="0.2">
      <c r="A98" s="21"/>
      <c r="B98" s="21"/>
      <c r="C98" s="21"/>
      <c r="D98" s="21"/>
      <c r="E98" s="21"/>
      <c r="F98" s="21"/>
      <c r="G98" s="21"/>
    </row>
    <row r="99" spans="1:7" ht="13.5" customHeight="1" x14ac:dyDescent="0.2">
      <c r="A99" s="21"/>
      <c r="B99" s="21"/>
      <c r="C99" s="21"/>
      <c r="D99" s="21"/>
      <c r="E99" s="21"/>
      <c r="F99" s="21"/>
      <c r="G99" s="21"/>
    </row>
    <row r="100" spans="1:7" ht="13.5" customHeight="1" x14ac:dyDescent="0.2">
      <c r="A100" s="21"/>
      <c r="B100" s="21"/>
      <c r="C100" s="21"/>
      <c r="D100" s="21"/>
      <c r="E100" s="21"/>
      <c r="F100" s="21"/>
      <c r="G100" s="21"/>
    </row>
    <row r="101" spans="1:7" ht="13.5" customHeight="1" x14ac:dyDescent="0.2">
      <c r="A101" s="21"/>
      <c r="B101" s="21"/>
      <c r="C101" s="21"/>
      <c r="D101" s="21"/>
      <c r="E101" s="21"/>
      <c r="F101" s="21"/>
      <c r="G101" s="21"/>
    </row>
    <row r="102" spans="1:7" ht="13.5" customHeight="1" x14ac:dyDescent="0.2">
      <c r="A102" s="21"/>
      <c r="B102" s="21"/>
      <c r="C102" s="21"/>
      <c r="D102" s="21"/>
      <c r="E102" s="21"/>
      <c r="F102" s="21"/>
      <c r="G102" s="21"/>
    </row>
    <row r="103" spans="1:7" ht="13.5" customHeight="1" x14ac:dyDescent="0.2">
      <c r="A103" s="21"/>
      <c r="B103" s="21"/>
      <c r="C103" s="21"/>
      <c r="D103" s="21"/>
      <c r="E103" s="21"/>
      <c r="F103" s="21"/>
      <c r="G103" s="21"/>
    </row>
    <row r="104" spans="1:7" ht="13.5" customHeight="1" x14ac:dyDescent="0.2">
      <c r="A104" s="21"/>
      <c r="B104" s="21"/>
      <c r="C104" s="21"/>
      <c r="D104" s="21"/>
      <c r="E104" s="21"/>
      <c r="F104" s="21"/>
      <c r="G104" s="21"/>
    </row>
    <row r="105" spans="1:7" ht="13.5" customHeight="1" x14ac:dyDescent="0.2">
      <c r="A105" s="21"/>
      <c r="B105" s="21"/>
      <c r="C105" s="21"/>
      <c r="D105" s="21"/>
      <c r="E105" s="21"/>
      <c r="F105" s="21"/>
      <c r="G105" s="21"/>
    </row>
    <row r="106" spans="1:7" ht="13.5" customHeight="1" x14ac:dyDescent="0.2">
      <c r="A106" s="21"/>
      <c r="B106" s="21"/>
      <c r="C106" s="21"/>
      <c r="D106" s="21"/>
      <c r="E106" s="21"/>
      <c r="F106" s="21"/>
      <c r="G106" s="21"/>
    </row>
    <row r="107" spans="1:7" ht="13.5" customHeight="1" x14ac:dyDescent="0.2">
      <c r="A107" s="21"/>
      <c r="B107" s="21"/>
      <c r="C107" s="21"/>
      <c r="D107" s="21"/>
      <c r="E107" s="21"/>
      <c r="F107" s="21"/>
      <c r="G107" s="21"/>
    </row>
    <row r="108" spans="1:7" ht="13.5" customHeight="1" x14ac:dyDescent="0.2">
      <c r="A108" s="21"/>
      <c r="B108" s="21"/>
      <c r="C108" s="21"/>
      <c r="D108" s="21"/>
      <c r="E108" s="21"/>
      <c r="F108" s="21"/>
      <c r="G108" s="21"/>
    </row>
    <row r="109" spans="1:7" ht="13.5" customHeight="1" x14ac:dyDescent="0.2">
      <c r="A109" s="21"/>
      <c r="B109" s="21"/>
      <c r="C109" s="21"/>
      <c r="D109" s="21"/>
      <c r="E109" s="21"/>
      <c r="F109" s="21"/>
      <c r="G109" s="21"/>
    </row>
    <row r="110" spans="1:7" ht="13.5" customHeight="1" x14ac:dyDescent="0.2">
      <c r="A110" s="21"/>
      <c r="B110" s="21"/>
      <c r="C110" s="21"/>
      <c r="D110" s="21"/>
      <c r="E110" s="21"/>
      <c r="F110" s="21"/>
      <c r="G110" s="21"/>
    </row>
    <row r="111" spans="1:7" ht="13.5" customHeight="1" x14ac:dyDescent="0.2">
      <c r="A111" s="21"/>
      <c r="B111" s="21"/>
      <c r="C111" s="21"/>
      <c r="D111" s="21"/>
      <c r="E111" s="21"/>
      <c r="F111" s="21"/>
      <c r="G111" s="21"/>
    </row>
    <row r="112" spans="1:7" ht="13.5" customHeight="1" x14ac:dyDescent="0.2">
      <c r="A112" s="21"/>
      <c r="B112" s="21"/>
      <c r="C112" s="21"/>
      <c r="D112" s="21"/>
      <c r="E112" s="21"/>
      <c r="F112" s="21"/>
      <c r="G112" s="21"/>
    </row>
    <row r="113" spans="1:7" ht="13.5" customHeight="1" x14ac:dyDescent="0.2">
      <c r="A113" s="21"/>
      <c r="B113" s="21"/>
      <c r="C113" s="21"/>
      <c r="D113" s="21"/>
      <c r="E113" s="21"/>
      <c r="F113" s="21"/>
      <c r="G113" s="21"/>
    </row>
    <row r="114" spans="1:7" ht="13.5" customHeight="1" x14ac:dyDescent="0.2">
      <c r="A114" s="21"/>
      <c r="B114" s="21"/>
      <c r="C114" s="21"/>
      <c r="D114" s="21"/>
      <c r="E114" s="21"/>
      <c r="F114" s="21"/>
      <c r="G114" s="21"/>
    </row>
    <row r="115" spans="1:7" ht="13.5" customHeight="1" x14ac:dyDescent="0.2">
      <c r="A115" s="21"/>
      <c r="B115" s="21"/>
      <c r="C115" s="21"/>
      <c r="D115" s="21"/>
      <c r="E115" s="21"/>
      <c r="F115" s="21"/>
      <c r="G115" s="21"/>
    </row>
    <row r="116" spans="1:7" ht="13.5" customHeight="1" x14ac:dyDescent="0.2">
      <c r="A116" s="21"/>
      <c r="B116" s="21"/>
      <c r="C116" s="21"/>
      <c r="D116" s="21"/>
      <c r="E116" s="21"/>
      <c r="F116" s="21"/>
      <c r="G116" s="21"/>
    </row>
    <row r="117" spans="1:7" ht="13.5" customHeight="1" x14ac:dyDescent="0.2">
      <c r="A117" s="21"/>
      <c r="B117" s="21"/>
      <c r="C117" s="21"/>
      <c r="D117" s="21"/>
      <c r="E117" s="21"/>
      <c r="F117" s="21"/>
      <c r="G117" s="21"/>
    </row>
    <row r="118" spans="1:7" ht="13.5" customHeight="1" x14ac:dyDescent="0.2">
      <c r="A118" s="21"/>
      <c r="B118" s="21"/>
      <c r="C118" s="21"/>
      <c r="D118" s="21"/>
      <c r="E118" s="21"/>
      <c r="F118" s="21"/>
      <c r="G118" s="21"/>
    </row>
    <row r="119" spans="1:7" ht="13.5" customHeight="1" x14ac:dyDescent="0.2">
      <c r="A119" s="21"/>
      <c r="B119" s="21"/>
      <c r="C119" s="21"/>
      <c r="D119" s="21"/>
      <c r="E119" s="21"/>
      <c r="F119" s="21"/>
      <c r="G119" s="21"/>
    </row>
    <row r="120" spans="1:7" ht="13.5" customHeight="1" x14ac:dyDescent="0.2">
      <c r="A120" s="21"/>
      <c r="B120" s="21"/>
      <c r="C120" s="21"/>
      <c r="D120" s="21"/>
      <c r="E120" s="21"/>
      <c r="F120" s="21"/>
      <c r="G120" s="21"/>
    </row>
    <row r="121" spans="1:7" ht="13.5" customHeight="1" x14ac:dyDescent="0.2">
      <c r="A121" s="21"/>
      <c r="B121" s="21"/>
      <c r="C121" s="21"/>
      <c r="D121" s="21"/>
      <c r="E121" s="21"/>
      <c r="F121" s="21"/>
      <c r="G121" s="21"/>
    </row>
    <row r="122" spans="1:7" ht="13.5" customHeight="1" x14ac:dyDescent="0.2">
      <c r="A122" s="21"/>
      <c r="B122" s="21"/>
      <c r="C122" s="21"/>
      <c r="D122" s="21"/>
      <c r="E122" s="21"/>
      <c r="F122" s="21"/>
      <c r="G122" s="21"/>
    </row>
    <row r="123" spans="1:7" ht="13.5" customHeight="1" x14ac:dyDescent="0.2">
      <c r="A123" s="21"/>
      <c r="B123" s="21"/>
      <c r="C123" s="21"/>
      <c r="D123" s="21"/>
      <c r="E123" s="21"/>
      <c r="F123" s="21"/>
      <c r="G123" s="21"/>
    </row>
    <row r="124" spans="1:7" ht="13.5" customHeight="1" x14ac:dyDescent="0.2">
      <c r="A124" s="21"/>
      <c r="B124" s="21"/>
      <c r="C124" s="21"/>
      <c r="D124" s="21"/>
      <c r="E124" s="21"/>
      <c r="F124" s="21"/>
      <c r="G124" s="21"/>
    </row>
    <row r="125" spans="1:7" ht="13.5" customHeight="1" x14ac:dyDescent="0.2">
      <c r="A125" s="21"/>
      <c r="B125" s="21"/>
      <c r="C125" s="21"/>
      <c r="D125" s="21"/>
      <c r="E125" s="21"/>
      <c r="F125" s="21"/>
      <c r="G125" s="21"/>
    </row>
    <row r="126" spans="1:7" ht="13.5" customHeight="1" x14ac:dyDescent="0.2">
      <c r="A126" s="21"/>
      <c r="B126" s="21"/>
      <c r="C126" s="21"/>
      <c r="D126" s="21"/>
      <c r="E126" s="21"/>
      <c r="F126" s="21"/>
      <c r="G126" s="21"/>
    </row>
    <row r="127" spans="1:7" ht="13.5" customHeight="1" x14ac:dyDescent="0.2">
      <c r="A127" s="21"/>
      <c r="B127" s="21"/>
      <c r="C127" s="21"/>
      <c r="D127" s="21"/>
      <c r="E127" s="21"/>
      <c r="F127" s="21"/>
      <c r="G127" s="21"/>
    </row>
    <row r="128" spans="1:7" ht="13.5" customHeight="1" x14ac:dyDescent="0.2">
      <c r="A128" s="21"/>
      <c r="B128" s="21"/>
      <c r="C128" s="21"/>
      <c r="D128" s="21"/>
      <c r="E128" s="21"/>
      <c r="F128" s="21"/>
      <c r="G128" s="21"/>
    </row>
    <row r="129" spans="1:7" ht="13.5" customHeight="1" x14ac:dyDescent="0.2">
      <c r="A129" s="21"/>
      <c r="B129" s="21"/>
      <c r="C129" s="21"/>
      <c r="D129" s="21"/>
      <c r="E129" s="21"/>
      <c r="F129" s="21"/>
      <c r="G129" s="21"/>
    </row>
    <row r="130" spans="1:7" ht="13.5" customHeight="1" x14ac:dyDescent="0.2">
      <c r="A130" s="21"/>
      <c r="B130" s="21"/>
      <c r="C130" s="21"/>
      <c r="D130" s="21"/>
      <c r="E130" s="21"/>
      <c r="F130" s="21"/>
      <c r="G130" s="21"/>
    </row>
    <row r="131" spans="1:7" ht="13.5" customHeight="1" x14ac:dyDescent="0.2">
      <c r="A131" s="21"/>
      <c r="B131" s="21"/>
      <c r="C131" s="21"/>
      <c r="D131" s="21"/>
      <c r="E131" s="21"/>
      <c r="F131" s="21"/>
      <c r="G131" s="21"/>
    </row>
    <row r="132" spans="1:7" ht="13.5" customHeight="1" x14ac:dyDescent="0.2">
      <c r="A132" s="21"/>
      <c r="B132" s="21"/>
      <c r="C132" s="21"/>
      <c r="D132" s="21"/>
      <c r="E132" s="21"/>
      <c r="F132" s="21"/>
      <c r="G132" s="21"/>
    </row>
    <row r="133" spans="1:7" ht="13.5" customHeight="1" x14ac:dyDescent="0.2">
      <c r="A133" s="21"/>
      <c r="B133" s="21"/>
      <c r="C133" s="21"/>
      <c r="D133" s="21"/>
      <c r="E133" s="21"/>
      <c r="F133" s="21"/>
      <c r="G133" s="21"/>
    </row>
    <row r="134" spans="1:7" ht="13.5" customHeight="1" x14ac:dyDescent="0.2">
      <c r="A134" s="21"/>
      <c r="B134" s="21"/>
      <c r="C134" s="21"/>
      <c r="D134" s="21"/>
      <c r="E134" s="21"/>
      <c r="F134" s="21"/>
      <c r="G134" s="21"/>
    </row>
    <row r="135" spans="1:7" ht="13.5" customHeight="1" x14ac:dyDescent="0.2">
      <c r="A135" s="21"/>
      <c r="B135" s="21"/>
      <c r="C135" s="21"/>
      <c r="D135" s="21"/>
      <c r="E135" s="21"/>
      <c r="F135" s="21"/>
      <c r="G135" s="21"/>
    </row>
    <row r="136" spans="1:7" ht="13.5" customHeight="1" x14ac:dyDescent="0.2">
      <c r="A136" s="21"/>
      <c r="B136" s="21"/>
      <c r="C136" s="21"/>
      <c r="D136" s="21"/>
      <c r="E136" s="21"/>
      <c r="F136" s="21"/>
      <c r="G136" s="21"/>
    </row>
    <row r="137" spans="1:7" ht="13.5" customHeight="1" x14ac:dyDescent="0.2">
      <c r="A137" s="21"/>
      <c r="B137" s="21"/>
      <c r="C137" s="21"/>
      <c r="D137" s="21"/>
      <c r="E137" s="21"/>
      <c r="F137" s="21"/>
      <c r="G137" s="21"/>
    </row>
    <row r="138" spans="1:7" ht="13.5" customHeight="1" x14ac:dyDescent="0.2">
      <c r="A138" s="21"/>
      <c r="B138" s="21"/>
      <c r="C138" s="21"/>
      <c r="D138" s="21"/>
      <c r="E138" s="21"/>
      <c r="F138" s="21"/>
      <c r="G138" s="21"/>
    </row>
    <row r="139" spans="1:7" ht="13.5" customHeight="1" x14ac:dyDescent="0.2">
      <c r="A139" s="21"/>
      <c r="B139" s="21"/>
      <c r="C139" s="21"/>
      <c r="D139" s="21"/>
      <c r="E139" s="21"/>
      <c r="F139" s="21"/>
      <c r="G139" s="21"/>
    </row>
    <row r="140" spans="1:7" ht="13.5" customHeight="1" x14ac:dyDescent="0.2">
      <c r="A140" s="21"/>
      <c r="B140" s="21"/>
      <c r="C140" s="21"/>
      <c r="D140" s="21"/>
      <c r="E140" s="21"/>
      <c r="F140" s="21"/>
      <c r="G140" s="21"/>
    </row>
    <row r="141" spans="1:7" ht="13.5" customHeight="1" x14ac:dyDescent="0.2">
      <c r="A141" s="21"/>
      <c r="B141" s="21"/>
      <c r="C141" s="21"/>
      <c r="D141" s="21"/>
      <c r="E141" s="21"/>
      <c r="F141" s="21"/>
      <c r="G141" s="21"/>
    </row>
    <row r="142" spans="1:7" ht="13.5" customHeight="1" x14ac:dyDescent="0.2">
      <c r="A142" s="21"/>
      <c r="B142" s="21"/>
      <c r="C142" s="21"/>
      <c r="D142" s="21"/>
      <c r="E142" s="21"/>
      <c r="F142" s="21"/>
      <c r="G142" s="21"/>
    </row>
    <row r="143" spans="1:7" ht="13.5" customHeight="1" x14ac:dyDescent="0.2">
      <c r="A143" s="21"/>
      <c r="B143" s="21"/>
      <c r="C143" s="21"/>
      <c r="D143" s="21"/>
      <c r="E143" s="21"/>
      <c r="F143" s="21"/>
      <c r="G143" s="21"/>
    </row>
    <row r="144" spans="1:7" ht="13.5" customHeight="1" x14ac:dyDescent="0.2">
      <c r="A144" s="21"/>
      <c r="B144" s="21"/>
      <c r="C144" s="21"/>
      <c r="D144" s="21"/>
      <c r="E144" s="21"/>
      <c r="F144" s="21"/>
      <c r="G144" s="21"/>
    </row>
    <row r="145" spans="1:7" ht="13.5" customHeight="1" x14ac:dyDescent="0.2">
      <c r="A145" s="21"/>
      <c r="B145" s="21"/>
      <c r="C145" s="21"/>
      <c r="D145" s="21"/>
      <c r="E145" s="21"/>
      <c r="F145" s="21"/>
      <c r="G145" s="21"/>
    </row>
    <row r="146" spans="1:7" ht="13.5" customHeight="1" x14ac:dyDescent="0.2">
      <c r="A146" s="21"/>
      <c r="B146" s="21"/>
      <c r="C146" s="21"/>
      <c r="D146" s="21"/>
      <c r="E146" s="21"/>
      <c r="F146" s="21"/>
      <c r="G146" s="21"/>
    </row>
    <row r="147" spans="1:7" ht="13.5" customHeight="1" x14ac:dyDescent="0.2">
      <c r="A147" s="21"/>
      <c r="B147" s="21"/>
      <c r="C147" s="21"/>
      <c r="D147" s="21"/>
      <c r="E147" s="21"/>
      <c r="F147" s="21"/>
      <c r="G147" s="21"/>
    </row>
    <row r="148" spans="1:7" ht="13.5" customHeight="1" x14ac:dyDescent="0.2">
      <c r="A148" s="21"/>
      <c r="B148" s="21"/>
      <c r="C148" s="21"/>
      <c r="D148" s="21"/>
      <c r="E148" s="21"/>
      <c r="F148" s="21"/>
      <c r="G148" s="21"/>
    </row>
    <row r="149" spans="1:7" ht="13.5" customHeight="1" x14ac:dyDescent="0.2">
      <c r="A149" s="21"/>
      <c r="B149" s="21"/>
      <c r="C149" s="21"/>
      <c r="D149" s="21"/>
      <c r="E149" s="21"/>
      <c r="F149" s="21"/>
      <c r="G149" s="21"/>
    </row>
    <row r="150" spans="1:7" ht="13.5" customHeight="1" x14ac:dyDescent="0.2">
      <c r="A150" s="21"/>
      <c r="B150" s="21"/>
      <c r="C150" s="21"/>
      <c r="D150" s="21"/>
      <c r="E150" s="21"/>
      <c r="F150" s="21"/>
      <c r="G150" s="21"/>
    </row>
    <row r="151" spans="1:7" ht="13.5" customHeight="1" x14ac:dyDescent="0.2">
      <c r="A151" s="21"/>
      <c r="B151" s="21"/>
      <c r="C151" s="21"/>
      <c r="D151" s="21"/>
      <c r="E151" s="21"/>
      <c r="F151" s="21"/>
      <c r="G151" s="21"/>
    </row>
    <row r="152" spans="1:7" ht="13.5" customHeight="1" x14ac:dyDescent="0.2">
      <c r="A152" s="21"/>
      <c r="B152" s="21"/>
      <c r="C152" s="21"/>
      <c r="D152" s="21"/>
      <c r="E152" s="21"/>
      <c r="F152" s="21"/>
      <c r="G152" s="21"/>
    </row>
    <row r="153" spans="1:7" ht="13.5" customHeight="1" x14ac:dyDescent="0.2">
      <c r="A153" s="21"/>
      <c r="B153" s="21"/>
      <c r="C153" s="21"/>
      <c r="D153" s="21"/>
      <c r="E153" s="21"/>
      <c r="F153" s="21"/>
      <c r="G153" s="21"/>
    </row>
    <row r="154" spans="1:7" ht="13.5" customHeight="1" x14ac:dyDescent="0.2">
      <c r="A154" s="21"/>
      <c r="B154" s="21"/>
      <c r="C154" s="21"/>
      <c r="D154" s="21"/>
      <c r="E154" s="21"/>
      <c r="F154" s="21"/>
      <c r="G154" s="21"/>
    </row>
    <row r="155" spans="1:7" ht="13.5" customHeight="1" x14ac:dyDescent="0.2">
      <c r="A155" s="21"/>
      <c r="B155" s="21"/>
      <c r="C155" s="21"/>
      <c r="D155" s="21"/>
      <c r="E155" s="21"/>
      <c r="F155" s="21"/>
      <c r="G155" s="21"/>
    </row>
    <row r="156" spans="1:7" ht="13.5" customHeight="1" x14ac:dyDescent="0.2">
      <c r="A156" s="21"/>
      <c r="B156" s="21"/>
      <c r="C156" s="21"/>
      <c r="D156" s="21"/>
      <c r="E156" s="21"/>
      <c r="F156" s="21"/>
      <c r="G156" s="21"/>
    </row>
    <row r="157" spans="1:7" ht="13.5" customHeight="1" x14ac:dyDescent="0.2">
      <c r="A157" s="21"/>
      <c r="B157" s="21"/>
      <c r="C157" s="21"/>
      <c r="D157" s="21"/>
      <c r="E157" s="21"/>
      <c r="F157" s="21"/>
      <c r="G157" s="21"/>
    </row>
    <row r="158" spans="1:7" ht="13.5" customHeight="1" x14ac:dyDescent="0.2">
      <c r="A158" s="21"/>
      <c r="B158" s="21"/>
      <c r="C158" s="21"/>
      <c r="D158" s="21"/>
      <c r="E158" s="21"/>
      <c r="F158" s="21"/>
      <c r="G158" s="21"/>
    </row>
    <row r="159" spans="1:7" ht="13.5" customHeight="1" x14ac:dyDescent="0.2">
      <c r="A159" s="21"/>
      <c r="B159" s="21"/>
      <c r="C159" s="21"/>
      <c r="D159" s="21"/>
      <c r="E159" s="21"/>
      <c r="F159" s="21"/>
      <c r="G159" s="21"/>
    </row>
    <row r="160" spans="1:7" ht="13.5" customHeight="1" x14ac:dyDescent="0.2">
      <c r="A160" s="21"/>
      <c r="B160" s="21"/>
      <c r="C160" s="21"/>
      <c r="D160" s="21"/>
      <c r="E160" s="21"/>
      <c r="F160" s="21"/>
      <c r="G160" s="21"/>
    </row>
    <row r="161" spans="1:7" ht="13.5" customHeight="1" x14ac:dyDescent="0.2">
      <c r="A161" s="21"/>
      <c r="B161" s="21"/>
      <c r="C161" s="21"/>
      <c r="D161" s="21"/>
      <c r="E161" s="21"/>
      <c r="F161" s="21"/>
      <c r="G161" s="21"/>
    </row>
    <row r="162" spans="1:7" ht="13.5" customHeight="1" x14ac:dyDescent="0.2">
      <c r="A162" s="21"/>
      <c r="B162" s="21"/>
      <c r="C162" s="21"/>
      <c r="D162" s="21"/>
      <c r="E162" s="21"/>
      <c r="F162" s="21"/>
      <c r="G162" s="21"/>
    </row>
    <row r="163" spans="1:7" ht="13.5" customHeight="1" x14ac:dyDescent="0.2">
      <c r="A163" s="21"/>
      <c r="B163" s="21"/>
      <c r="C163" s="21"/>
      <c r="D163" s="21"/>
      <c r="E163" s="21"/>
      <c r="F163" s="21"/>
      <c r="G163" s="21"/>
    </row>
    <row r="164" spans="1:7" ht="13.5" customHeight="1" x14ac:dyDescent="0.2">
      <c r="A164" s="21"/>
      <c r="B164" s="21"/>
      <c r="C164" s="21"/>
      <c r="D164" s="21"/>
      <c r="E164" s="21"/>
      <c r="F164" s="21"/>
      <c r="G164" s="21"/>
    </row>
    <row r="165" spans="1:7" ht="13.5" customHeight="1" x14ac:dyDescent="0.2">
      <c r="A165" s="21"/>
      <c r="B165" s="21"/>
      <c r="C165" s="21"/>
      <c r="D165" s="21"/>
      <c r="E165" s="21"/>
      <c r="F165" s="21"/>
      <c r="G165" s="21"/>
    </row>
    <row r="166" spans="1:7" ht="13.5" customHeight="1" x14ac:dyDescent="0.2">
      <c r="A166" s="21"/>
      <c r="B166" s="21"/>
      <c r="C166" s="21"/>
      <c r="D166" s="21"/>
      <c r="E166" s="21"/>
      <c r="F166" s="21"/>
      <c r="G166" s="21"/>
    </row>
    <row r="167" spans="1:7" ht="13.5" customHeight="1" x14ac:dyDescent="0.2">
      <c r="A167" s="21"/>
      <c r="B167" s="21"/>
      <c r="C167" s="21"/>
      <c r="D167" s="21"/>
      <c r="E167" s="21"/>
      <c r="F167" s="21"/>
      <c r="G167" s="21"/>
    </row>
    <row r="168" spans="1:7" ht="13.5" customHeight="1" x14ac:dyDescent="0.2">
      <c r="A168" s="21"/>
      <c r="B168" s="21"/>
      <c r="C168" s="21"/>
      <c r="D168" s="21"/>
      <c r="E168" s="21"/>
      <c r="F168" s="21"/>
      <c r="G168" s="21"/>
    </row>
    <row r="169" spans="1:7" ht="13.5" customHeight="1" x14ac:dyDescent="0.2">
      <c r="A169" s="21"/>
      <c r="B169" s="21"/>
      <c r="C169" s="21"/>
      <c r="D169" s="21"/>
      <c r="E169" s="21"/>
      <c r="F169" s="21"/>
      <c r="G169" s="21"/>
    </row>
    <row r="170" spans="1:7" ht="13.5" customHeight="1" x14ac:dyDescent="0.2">
      <c r="A170" s="21"/>
      <c r="B170" s="21"/>
      <c r="C170" s="21"/>
      <c r="D170" s="21"/>
      <c r="E170" s="21"/>
      <c r="F170" s="21"/>
      <c r="G170" s="21"/>
    </row>
    <row r="171" spans="1:7" ht="13.5" customHeight="1" x14ac:dyDescent="0.2">
      <c r="A171" s="21"/>
      <c r="B171" s="21"/>
      <c r="C171" s="21"/>
      <c r="D171" s="21"/>
      <c r="E171" s="21"/>
      <c r="F171" s="21"/>
      <c r="G171" s="21"/>
    </row>
    <row r="172" spans="1:7" ht="13.5" customHeight="1" x14ac:dyDescent="0.2">
      <c r="A172" s="21"/>
      <c r="B172" s="21"/>
      <c r="C172" s="21"/>
      <c r="D172" s="21"/>
      <c r="E172" s="21"/>
      <c r="F172" s="21"/>
      <c r="G172" s="21"/>
    </row>
    <row r="173" spans="1:7" ht="13.5" customHeight="1" x14ac:dyDescent="0.2">
      <c r="A173" s="21"/>
      <c r="B173" s="21"/>
      <c r="C173" s="21"/>
      <c r="D173" s="21"/>
      <c r="E173" s="21"/>
      <c r="F173" s="21"/>
      <c r="G173" s="21"/>
    </row>
    <row r="174" spans="1:7" ht="13.5" customHeight="1" x14ac:dyDescent="0.2">
      <c r="A174" s="21"/>
      <c r="B174" s="21"/>
      <c r="C174" s="21"/>
      <c r="D174" s="21"/>
      <c r="E174" s="21"/>
      <c r="F174" s="21"/>
      <c r="G174" s="21"/>
    </row>
    <row r="175" spans="1:7" ht="13.5" customHeight="1" x14ac:dyDescent="0.2">
      <c r="A175" s="21"/>
      <c r="B175" s="21"/>
      <c r="C175" s="21"/>
      <c r="D175" s="21"/>
      <c r="E175" s="21"/>
      <c r="F175" s="21"/>
      <c r="G175" s="21"/>
    </row>
    <row r="176" spans="1:7" ht="13.5" customHeight="1" x14ac:dyDescent="0.2">
      <c r="A176" s="21"/>
      <c r="B176" s="21"/>
      <c r="C176" s="21"/>
      <c r="D176" s="21"/>
      <c r="E176" s="21"/>
      <c r="F176" s="21"/>
      <c r="G176" s="21"/>
    </row>
    <row r="177" spans="1:7" ht="13.5" customHeight="1" x14ac:dyDescent="0.2">
      <c r="A177" s="21"/>
      <c r="B177" s="21"/>
      <c r="C177" s="21"/>
      <c r="D177" s="21"/>
      <c r="E177" s="21"/>
      <c r="F177" s="21"/>
      <c r="G177" s="21"/>
    </row>
    <row r="178" spans="1:7" ht="13.5" customHeight="1" x14ac:dyDescent="0.2">
      <c r="A178" s="21"/>
      <c r="B178" s="21"/>
      <c r="C178" s="21"/>
      <c r="D178" s="21"/>
      <c r="E178" s="21"/>
      <c r="F178" s="21"/>
      <c r="G178" s="21"/>
    </row>
    <row r="179" spans="1:7" ht="13.5" customHeight="1" x14ac:dyDescent="0.2">
      <c r="A179" s="21"/>
      <c r="B179" s="21"/>
      <c r="C179" s="21"/>
      <c r="D179" s="21"/>
      <c r="E179" s="21"/>
      <c r="F179" s="21"/>
      <c r="G179" s="21"/>
    </row>
    <row r="180" spans="1:7" ht="13.5" customHeight="1" x14ac:dyDescent="0.2">
      <c r="A180" s="21"/>
      <c r="B180" s="21"/>
      <c r="C180" s="21"/>
      <c r="D180" s="21"/>
      <c r="E180" s="21"/>
      <c r="F180" s="21"/>
      <c r="G180" s="21"/>
    </row>
    <row r="181" spans="1:7" ht="13.5" customHeight="1" x14ac:dyDescent="0.2">
      <c r="A181" s="21"/>
      <c r="B181" s="21"/>
      <c r="C181" s="21"/>
      <c r="D181" s="21"/>
      <c r="E181" s="21"/>
      <c r="F181" s="21"/>
      <c r="G181" s="21"/>
    </row>
    <row r="182" spans="1:7" ht="13.5" customHeight="1" x14ac:dyDescent="0.2">
      <c r="A182" s="21"/>
      <c r="B182" s="21"/>
      <c r="C182" s="21"/>
      <c r="D182" s="21"/>
      <c r="E182" s="21"/>
      <c r="F182" s="21"/>
      <c r="G182" s="21"/>
    </row>
    <row r="183" spans="1:7" ht="13.5" customHeight="1" x14ac:dyDescent="0.2">
      <c r="A183" s="21"/>
      <c r="B183" s="21"/>
      <c r="C183" s="21"/>
      <c r="D183" s="21"/>
      <c r="E183" s="21"/>
      <c r="F183" s="21"/>
      <c r="G183" s="21"/>
    </row>
    <row r="184" spans="1:7" ht="13.5" customHeight="1" x14ac:dyDescent="0.2">
      <c r="A184" s="21"/>
      <c r="B184" s="21"/>
      <c r="C184" s="21"/>
      <c r="D184" s="21"/>
      <c r="E184" s="21"/>
      <c r="F184" s="21"/>
      <c r="G184" s="21"/>
    </row>
    <row r="185" spans="1:7" ht="13.5" customHeight="1" x14ac:dyDescent="0.2">
      <c r="A185" s="21"/>
      <c r="B185" s="21"/>
      <c r="C185" s="21"/>
      <c r="D185" s="21"/>
      <c r="E185" s="21"/>
      <c r="F185" s="21"/>
      <c r="G185" s="21"/>
    </row>
    <row r="186" spans="1:7" ht="13.5" customHeight="1" x14ac:dyDescent="0.2">
      <c r="A186" s="21"/>
      <c r="B186" s="21"/>
      <c r="C186" s="21"/>
      <c r="D186" s="21"/>
      <c r="E186" s="21"/>
      <c r="F186" s="21"/>
      <c r="G186" s="21"/>
    </row>
    <row r="187" spans="1:7" ht="13.5" customHeight="1" x14ac:dyDescent="0.2">
      <c r="A187" s="21"/>
      <c r="B187" s="21"/>
      <c r="C187" s="21"/>
      <c r="D187" s="21"/>
      <c r="E187" s="21"/>
      <c r="F187" s="21"/>
      <c r="G187" s="21"/>
    </row>
    <row r="188" spans="1:7" ht="13.5" customHeight="1" x14ac:dyDescent="0.2">
      <c r="A188" s="21"/>
      <c r="B188" s="21"/>
      <c r="C188" s="21"/>
      <c r="D188" s="21"/>
      <c r="E188" s="21"/>
      <c r="F188" s="21"/>
      <c r="G188" s="21"/>
    </row>
    <row r="189" spans="1:7" ht="13.5" customHeight="1" x14ac:dyDescent="0.2">
      <c r="A189" s="21"/>
      <c r="B189" s="21"/>
      <c r="C189" s="21"/>
      <c r="D189" s="21"/>
      <c r="E189" s="21"/>
      <c r="F189" s="21"/>
      <c r="G189" s="21"/>
    </row>
    <row r="190" spans="1:7" ht="13.5" customHeight="1" x14ac:dyDescent="0.2">
      <c r="A190" s="21"/>
      <c r="B190" s="21"/>
      <c r="C190" s="21"/>
      <c r="D190" s="21"/>
      <c r="E190" s="21"/>
      <c r="F190" s="21"/>
      <c r="G190" s="21"/>
    </row>
    <row r="191" spans="1:7" ht="13.5" customHeight="1" x14ac:dyDescent="0.2">
      <c r="A191" s="21"/>
      <c r="B191" s="21"/>
      <c r="C191" s="21"/>
      <c r="D191" s="21"/>
      <c r="E191" s="21"/>
      <c r="F191" s="21"/>
      <c r="G191" s="21"/>
    </row>
    <row r="192" spans="1:7" ht="13.5" customHeight="1" x14ac:dyDescent="0.2">
      <c r="A192" s="21"/>
      <c r="B192" s="21"/>
      <c r="C192" s="21"/>
      <c r="D192" s="21"/>
      <c r="E192" s="21"/>
      <c r="F192" s="21"/>
      <c r="G192" s="21"/>
    </row>
    <row r="193" spans="1:7" ht="13.5" customHeight="1" x14ac:dyDescent="0.2">
      <c r="A193" s="21"/>
      <c r="B193" s="21"/>
      <c r="C193" s="21"/>
      <c r="D193" s="21"/>
      <c r="E193" s="21"/>
      <c r="F193" s="21"/>
      <c r="G193" s="21"/>
    </row>
    <row r="194" spans="1:7" ht="13.5" customHeight="1" x14ac:dyDescent="0.2">
      <c r="A194" s="21"/>
      <c r="B194" s="21"/>
      <c r="C194" s="21"/>
      <c r="D194" s="21"/>
      <c r="E194" s="21"/>
      <c r="F194" s="21"/>
      <c r="G194" s="21"/>
    </row>
    <row r="195" spans="1:7" ht="13.5" customHeight="1" x14ac:dyDescent="0.2">
      <c r="A195" s="21"/>
      <c r="B195" s="21"/>
      <c r="C195" s="21"/>
      <c r="D195" s="21"/>
      <c r="E195" s="21"/>
      <c r="F195" s="21"/>
      <c r="G195" s="21"/>
    </row>
    <row r="196" spans="1:7" ht="13.5" customHeight="1" x14ac:dyDescent="0.2">
      <c r="A196" s="21"/>
      <c r="B196" s="21"/>
      <c r="C196" s="21"/>
      <c r="D196" s="21"/>
      <c r="E196" s="21"/>
      <c r="F196" s="21"/>
      <c r="G196" s="21"/>
    </row>
    <row r="197" spans="1:7" ht="13.5" customHeight="1" x14ac:dyDescent="0.2">
      <c r="A197" s="21"/>
      <c r="B197" s="21"/>
      <c r="C197" s="21"/>
      <c r="D197" s="21"/>
      <c r="E197" s="21"/>
      <c r="F197" s="21"/>
      <c r="G197" s="21"/>
    </row>
    <row r="198" spans="1:7" ht="13.5" customHeight="1" x14ac:dyDescent="0.2">
      <c r="A198" s="21"/>
      <c r="B198" s="21"/>
      <c r="C198" s="21"/>
      <c r="D198" s="21"/>
      <c r="E198" s="21"/>
      <c r="F198" s="21"/>
      <c r="G198" s="21"/>
    </row>
    <row r="199" spans="1:7" ht="13.5" customHeight="1" x14ac:dyDescent="0.2">
      <c r="A199" s="21"/>
      <c r="B199" s="21"/>
      <c r="C199" s="21"/>
      <c r="D199" s="21"/>
      <c r="E199" s="21"/>
      <c r="F199" s="21"/>
      <c r="G199" s="21"/>
    </row>
    <row r="200" spans="1:7" ht="13.5" customHeight="1" x14ac:dyDescent="0.2">
      <c r="A200" s="21"/>
      <c r="B200" s="21"/>
      <c r="C200" s="21"/>
      <c r="D200" s="21"/>
      <c r="E200" s="21"/>
      <c r="F200" s="21"/>
      <c r="G200" s="21"/>
    </row>
    <row r="201" spans="1:7" ht="13.5" customHeight="1" x14ac:dyDescent="0.2">
      <c r="A201" s="21"/>
      <c r="B201" s="21"/>
      <c r="C201" s="21"/>
      <c r="D201" s="21"/>
      <c r="E201" s="21"/>
      <c r="F201" s="21"/>
      <c r="G201" s="21"/>
    </row>
    <row r="202" spans="1:7" ht="13.5" customHeight="1" x14ac:dyDescent="0.2">
      <c r="A202" s="21"/>
      <c r="B202" s="21"/>
      <c r="C202" s="21"/>
      <c r="D202" s="21"/>
      <c r="E202" s="21"/>
      <c r="F202" s="21"/>
      <c r="G202" s="21"/>
    </row>
    <row r="203" spans="1:7" ht="13.5" customHeight="1" x14ac:dyDescent="0.2">
      <c r="A203" s="21"/>
      <c r="B203" s="21"/>
      <c r="C203" s="21"/>
      <c r="D203" s="21"/>
      <c r="E203" s="21"/>
      <c r="F203" s="21"/>
      <c r="G203" s="21"/>
    </row>
    <row r="204" spans="1:7" ht="13.5" customHeight="1" x14ac:dyDescent="0.2">
      <c r="A204" s="21"/>
      <c r="B204" s="21"/>
      <c r="C204" s="21"/>
      <c r="D204" s="21"/>
      <c r="E204" s="21"/>
      <c r="F204" s="21"/>
      <c r="G204" s="21"/>
    </row>
    <row r="205" spans="1:7" ht="13.5" customHeight="1" x14ac:dyDescent="0.2">
      <c r="A205" s="21"/>
      <c r="B205" s="21"/>
      <c r="C205" s="21"/>
      <c r="D205" s="21"/>
      <c r="E205" s="21"/>
      <c r="F205" s="21"/>
      <c r="G205" s="21"/>
    </row>
    <row r="206" spans="1:7" ht="13.5" customHeight="1" x14ac:dyDescent="0.2">
      <c r="A206" s="21"/>
      <c r="B206" s="21"/>
      <c r="C206" s="21"/>
      <c r="D206" s="21"/>
      <c r="E206" s="21"/>
      <c r="F206" s="21"/>
      <c r="G206" s="21"/>
    </row>
    <row r="207" spans="1:7" ht="13.5" customHeight="1" x14ac:dyDescent="0.2">
      <c r="A207" s="21"/>
      <c r="B207" s="21"/>
      <c r="C207" s="21"/>
      <c r="D207" s="21"/>
      <c r="E207" s="21"/>
      <c r="F207" s="21"/>
      <c r="G207" s="21"/>
    </row>
    <row r="208" spans="1:7" ht="13.5" customHeight="1" x14ac:dyDescent="0.2">
      <c r="A208" s="21"/>
      <c r="B208" s="21"/>
      <c r="C208" s="21"/>
      <c r="D208" s="21"/>
      <c r="E208" s="21"/>
      <c r="F208" s="21"/>
      <c r="G208" s="21"/>
    </row>
    <row r="209" spans="1:7" ht="13.5" customHeight="1" x14ac:dyDescent="0.2">
      <c r="A209" s="21"/>
      <c r="B209" s="21"/>
      <c r="C209" s="21"/>
      <c r="D209" s="21"/>
      <c r="E209" s="21"/>
      <c r="F209" s="21"/>
      <c r="G209" s="21"/>
    </row>
    <row r="210" spans="1:7" ht="13.5" customHeight="1" x14ac:dyDescent="0.2">
      <c r="A210" s="21"/>
      <c r="B210" s="21"/>
      <c r="C210" s="21"/>
      <c r="D210" s="21"/>
      <c r="E210" s="21"/>
      <c r="F210" s="21"/>
      <c r="G210" s="21"/>
    </row>
    <row r="211" spans="1:7" ht="13.5" customHeight="1" x14ac:dyDescent="0.2">
      <c r="A211" s="21"/>
      <c r="B211" s="21"/>
      <c r="C211" s="21"/>
      <c r="D211" s="21"/>
      <c r="E211" s="21"/>
      <c r="F211" s="21"/>
      <c r="G211" s="21"/>
    </row>
    <row r="212" spans="1:7" ht="13.5" customHeight="1" x14ac:dyDescent="0.2">
      <c r="A212" s="21"/>
      <c r="B212" s="21"/>
      <c r="C212" s="21"/>
      <c r="D212" s="21"/>
      <c r="E212" s="21"/>
      <c r="F212" s="21"/>
      <c r="G212" s="21"/>
    </row>
    <row r="213" spans="1:7" ht="13.5" customHeight="1" x14ac:dyDescent="0.2">
      <c r="A213" s="21"/>
      <c r="B213" s="21"/>
      <c r="C213" s="21"/>
      <c r="D213" s="21"/>
      <c r="E213" s="21"/>
      <c r="F213" s="21"/>
      <c r="G213" s="21"/>
    </row>
    <row r="214" spans="1:7" ht="13.5" customHeight="1" x14ac:dyDescent="0.2">
      <c r="A214" s="21"/>
      <c r="B214" s="21"/>
      <c r="C214" s="21"/>
      <c r="D214" s="21"/>
      <c r="E214" s="21"/>
      <c r="F214" s="21"/>
      <c r="G214" s="21"/>
    </row>
    <row r="215" spans="1:7" ht="13.5" customHeight="1" x14ac:dyDescent="0.2">
      <c r="A215" s="21"/>
      <c r="B215" s="21"/>
      <c r="C215" s="21"/>
      <c r="D215" s="21"/>
      <c r="E215" s="21"/>
      <c r="F215" s="21"/>
      <c r="G215" s="21"/>
    </row>
    <row r="216" spans="1:7" ht="13.5" customHeight="1" x14ac:dyDescent="0.2">
      <c r="A216" s="21"/>
      <c r="B216" s="21"/>
      <c r="C216" s="21"/>
      <c r="D216" s="21"/>
      <c r="E216" s="21"/>
      <c r="F216" s="21"/>
      <c r="G216" s="21"/>
    </row>
    <row r="217" spans="1:7" ht="13.5" customHeight="1" x14ac:dyDescent="0.2">
      <c r="A217" s="21"/>
      <c r="B217" s="21"/>
      <c r="C217" s="21"/>
      <c r="D217" s="21"/>
      <c r="E217" s="21"/>
      <c r="F217" s="21"/>
      <c r="G217" s="21"/>
    </row>
    <row r="218" spans="1:7" ht="13.5" customHeight="1" x14ac:dyDescent="0.2">
      <c r="A218" s="21"/>
      <c r="B218" s="21"/>
      <c r="C218" s="21"/>
      <c r="D218" s="21"/>
      <c r="E218" s="21"/>
      <c r="F218" s="21"/>
      <c r="G218" s="21"/>
    </row>
    <row r="219" spans="1:7" ht="13.5" customHeight="1" x14ac:dyDescent="0.2">
      <c r="A219" s="21"/>
      <c r="B219" s="21"/>
      <c r="C219" s="21"/>
      <c r="D219" s="21"/>
      <c r="E219" s="21"/>
      <c r="F219" s="21"/>
      <c r="G219" s="21"/>
    </row>
    <row r="220" spans="1:7" ht="13.5" customHeight="1" x14ac:dyDescent="0.2">
      <c r="A220" s="21"/>
      <c r="B220" s="21"/>
      <c r="C220" s="21"/>
      <c r="D220" s="21"/>
      <c r="E220" s="21"/>
      <c r="F220" s="21"/>
      <c r="G220" s="21"/>
    </row>
    <row r="221" spans="1:7" ht="13.5" customHeight="1" x14ac:dyDescent="0.2">
      <c r="A221" s="21"/>
      <c r="B221" s="21"/>
      <c r="C221" s="21"/>
      <c r="D221" s="21"/>
      <c r="E221" s="21"/>
      <c r="F221" s="21"/>
      <c r="G221" s="21"/>
    </row>
    <row r="222" spans="1:7" ht="13.5" customHeight="1" x14ac:dyDescent="0.2">
      <c r="A222" s="21"/>
      <c r="B222" s="21"/>
      <c r="C222" s="21"/>
      <c r="D222" s="21"/>
      <c r="E222" s="21"/>
      <c r="F222" s="21"/>
      <c r="G222" s="21"/>
    </row>
    <row r="223" spans="1:7" ht="13.5" customHeight="1" x14ac:dyDescent="0.2">
      <c r="A223" s="21"/>
      <c r="B223" s="21"/>
      <c r="C223" s="21"/>
      <c r="D223" s="21"/>
      <c r="E223" s="21"/>
      <c r="F223" s="21"/>
      <c r="G223" s="21"/>
    </row>
    <row r="224" spans="1:7" ht="13.5" customHeight="1" x14ac:dyDescent="0.2">
      <c r="A224" s="21"/>
      <c r="B224" s="21"/>
      <c r="C224" s="21"/>
      <c r="D224" s="21"/>
      <c r="E224" s="21"/>
      <c r="F224" s="21"/>
      <c r="G224" s="21"/>
    </row>
    <row r="225" spans="1:7" ht="13.5" customHeight="1" x14ac:dyDescent="0.2">
      <c r="A225" s="21"/>
      <c r="B225" s="21"/>
      <c r="C225" s="21"/>
      <c r="D225" s="21"/>
      <c r="E225" s="21"/>
      <c r="F225" s="21"/>
      <c r="G225" s="21"/>
    </row>
    <row r="226" spans="1:7" ht="13.5" customHeight="1" x14ac:dyDescent="0.2">
      <c r="A226" s="21"/>
      <c r="B226" s="21"/>
      <c r="C226" s="21"/>
      <c r="D226" s="21"/>
      <c r="E226" s="21"/>
      <c r="F226" s="21"/>
      <c r="G226" s="21"/>
    </row>
    <row r="227" spans="1:7" ht="13.5" customHeight="1" x14ac:dyDescent="0.2">
      <c r="A227" s="21"/>
      <c r="B227" s="21"/>
      <c r="C227" s="21"/>
      <c r="D227" s="21"/>
      <c r="E227" s="21"/>
      <c r="F227" s="21"/>
      <c r="G227" s="21"/>
    </row>
    <row r="228" spans="1:7" ht="13.5" customHeight="1" x14ac:dyDescent="0.2">
      <c r="A228" s="21"/>
      <c r="B228" s="21"/>
      <c r="C228" s="21"/>
      <c r="D228" s="21"/>
      <c r="E228" s="21"/>
      <c r="F228" s="21"/>
      <c r="G228" s="21"/>
    </row>
    <row r="229" spans="1:7" ht="13.5" customHeight="1" x14ac:dyDescent="0.2">
      <c r="A229" s="21"/>
      <c r="B229" s="21"/>
      <c r="C229" s="21"/>
      <c r="D229" s="21"/>
      <c r="E229" s="21"/>
      <c r="F229" s="21"/>
      <c r="G229" s="21"/>
    </row>
    <row r="230" spans="1:7" ht="13.5" customHeight="1" x14ac:dyDescent="0.2">
      <c r="A230" s="21"/>
      <c r="B230" s="21"/>
      <c r="C230" s="21"/>
      <c r="D230" s="21"/>
      <c r="E230" s="21"/>
      <c r="F230" s="21"/>
      <c r="G230" s="21"/>
    </row>
    <row r="231" spans="1:7" ht="13.5" customHeight="1" x14ac:dyDescent="0.2">
      <c r="A231" s="21"/>
      <c r="B231" s="21"/>
      <c r="C231" s="21"/>
      <c r="D231" s="21"/>
      <c r="E231" s="21"/>
      <c r="F231" s="21"/>
      <c r="G231" s="21"/>
    </row>
    <row r="232" spans="1:7" ht="13.5" customHeight="1" x14ac:dyDescent="0.2">
      <c r="A232" s="21"/>
      <c r="B232" s="21"/>
      <c r="C232" s="21"/>
      <c r="D232" s="21"/>
      <c r="E232" s="21"/>
      <c r="F232" s="21"/>
      <c r="G232" s="21"/>
    </row>
    <row r="233" spans="1:7" ht="13.5" customHeight="1" x14ac:dyDescent="0.2">
      <c r="A233" s="21"/>
      <c r="B233" s="21"/>
      <c r="C233" s="21"/>
      <c r="D233" s="21"/>
      <c r="E233" s="21"/>
      <c r="F233" s="21"/>
      <c r="G233" s="21"/>
    </row>
    <row r="234" spans="1:7" ht="13.5" customHeight="1" x14ac:dyDescent="0.2">
      <c r="A234" s="21"/>
      <c r="B234" s="21"/>
      <c r="C234" s="21"/>
      <c r="D234" s="21"/>
      <c r="E234" s="21"/>
      <c r="F234" s="21"/>
      <c r="G234" s="21"/>
    </row>
    <row r="235" spans="1:7" ht="13.5" customHeight="1" x14ac:dyDescent="0.2">
      <c r="A235" s="21"/>
      <c r="B235" s="21"/>
      <c r="C235" s="21"/>
      <c r="D235" s="21"/>
      <c r="E235" s="21"/>
      <c r="F235" s="21"/>
      <c r="G235" s="21"/>
    </row>
    <row r="236" spans="1:7" ht="13.5" customHeight="1" x14ac:dyDescent="0.2">
      <c r="A236" s="21"/>
      <c r="B236" s="21"/>
      <c r="C236" s="21"/>
      <c r="D236" s="21"/>
      <c r="E236" s="21"/>
      <c r="F236" s="21"/>
      <c r="G236" s="21"/>
    </row>
    <row r="237" spans="1:7" ht="13.5" customHeight="1" x14ac:dyDescent="0.2">
      <c r="A237" s="21"/>
      <c r="B237" s="21"/>
      <c r="C237" s="21"/>
      <c r="D237" s="21"/>
      <c r="E237" s="21"/>
      <c r="F237" s="21"/>
      <c r="G237" s="21"/>
    </row>
    <row r="238" spans="1:7" ht="13.5" customHeight="1" x14ac:dyDescent="0.2">
      <c r="A238" s="21"/>
      <c r="B238" s="21"/>
      <c r="C238" s="21"/>
      <c r="D238" s="21"/>
      <c r="E238" s="21"/>
      <c r="F238" s="21"/>
      <c r="G238" s="21"/>
    </row>
    <row r="239" spans="1:7" ht="13.5" customHeight="1" x14ac:dyDescent="0.2">
      <c r="A239" s="21"/>
      <c r="B239" s="21"/>
      <c r="C239" s="21"/>
      <c r="D239" s="21"/>
      <c r="E239" s="21"/>
      <c r="F239" s="21"/>
      <c r="G239" s="21"/>
    </row>
    <row r="240" spans="1:7" ht="13.5" customHeight="1" x14ac:dyDescent="0.2">
      <c r="A240" s="21"/>
      <c r="B240" s="21"/>
      <c r="C240" s="21"/>
      <c r="D240" s="21"/>
      <c r="E240" s="21"/>
      <c r="F240" s="21"/>
      <c r="G240" s="21"/>
    </row>
    <row r="241" spans="1:7" ht="13.5" customHeight="1" x14ac:dyDescent="0.2">
      <c r="A241" s="21"/>
      <c r="B241" s="21"/>
      <c r="C241" s="21"/>
      <c r="D241" s="21"/>
      <c r="E241" s="21"/>
      <c r="F241" s="21"/>
      <c r="G241" s="21"/>
    </row>
    <row r="242" spans="1:7" ht="13.5" customHeight="1" x14ac:dyDescent="0.2">
      <c r="A242" s="21"/>
      <c r="B242" s="21"/>
      <c r="C242" s="21"/>
      <c r="D242" s="21"/>
      <c r="E242" s="21"/>
      <c r="F242" s="21"/>
      <c r="G242" s="21"/>
    </row>
    <row r="243" spans="1:7" ht="13.5" customHeight="1" x14ac:dyDescent="0.2">
      <c r="A243" s="21"/>
      <c r="B243" s="21"/>
      <c r="C243" s="21"/>
      <c r="D243" s="21"/>
      <c r="E243" s="21"/>
      <c r="F243" s="21"/>
      <c r="G243" s="21"/>
    </row>
    <row r="244" spans="1:7" ht="13.5" customHeight="1" x14ac:dyDescent="0.2">
      <c r="A244" s="21"/>
      <c r="B244" s="21"/>
      <c r="C244" s="21"/>
      <c r="D244" s="21"/>
      <c r="E244" s="21"/>
      <c r="F244" s="21"/>
      <c r="G244" s="21"/>
    </row>
    <row r="245" spans="1:7" ht="13.5" customHeight="1" x14ac:dyDescent="0.2">
      <c r="A245" s="21"/>
      <c r="B245" s="21"/>
      <c r="C245" s="21"/>
      <c r="D245" s="21"/>
      <c r="E245" s="21"/>
      <c r="F245" s="21"/>
      <c r="G245" s="21"/>
    </row>
    <row r="246" spans="1:7" ht="13.5" customHeight="1" x14ac:dyDescent="0.2">
      <c r="A246" s="21"/>
      <c r="B246" s="21"/>
      <c r="C246" s="21"/>
      <c r="D246" s="21"/>
      <c r="E246" s="21"/>
      <c r="F246" s="21"/>
      <c r="G246" s="21"/>
    </row>
    <row r="247" spans="1:7" ht="13.5" customHeight="1" x14ac:dyDescent="0.2">
      <c r="A247" s="21"/>
      <c r="B247" s="21"/>
      <c r="C247" s="21"/>
      <c r="D247" s="21"/>
      <c r="E247" s="21"/>
      <c r="F247" s="21"/>
      <c r="G247" s="21"/>
    </row>
    <row r="248" spans="1:7" ht="13.5" customHeight="1" x14ac:dyDescent="0.2">
      <c r="A248" s="21"/>
      <c r="B248" s="21"/>
      <c r="C248" s="21"/>
      <c r="D248" s="21"/>
      <c r="E248" s="21"/>
      <c r="F248" s="21"/>
      <c r="G248" s="21"/>
    </row>
    <row r="249" spans="1:7" ht="13.5" customHeight="1" x14ac:dyDescent="0.2">
      <c r="A249" s="21"/>
      <c r="B249" s="21"/>
      <c r="C249" s="21"/>
      <c r="D249" s="21"/>
      <c r="E249" s="21"/>
      <c r="F249" s="21"/>
      <c r="G249" s="21"/>
    </row>
    <row r="250" spans="1:7" ht="13.5" customHeight="1" x14ac:dyDescent="0.2">
      <c r="A250" s="21"/>
      <c r="B250" s="21"/>
      <c r="C250" s="21"/>
      <c r="D250" s="21"/>
      <c r="E250" s="21"/>
      <c r="F250" s="21"/>
      <c r="G250" s="21"/>
    </row>
    <row r="251" spans="1:7" ht="13.5" customHeight="1" x14ac:dyDescent="0.2">
      <c r="A251" s="21"/>
      <c r="B251" s="21"/>
      <c r="C251" s="21"/>
      <c r="D251" s="21"/>
      <c r="E251" s="21"/>
      <c r="F251" s="21"/>
      <c r="G251" s="21"/>
    </row>
    <row r="252" spans="1:7" ht="13.5" customHeight="1" x14ac:dyDescent="0.2">
      <c r="A252" s="21"/>
      <c r="B252" s="21"/>
      <c r="C252" s="21"/>
      <c r="D252" s="21"/>
      <c r="E252" s="21"/>
      <c r="F252" s="21"/>
      <c r="G252" s="21"/>
    </row>
    <row r="253" spans="1:7" ht="13.5" customHeight="1" x14ac:dyDescent="0.2">
      <c r="A253" s="21"/>
      <c r="B253" s="21"/>
      <c r="C253" s="21"/>
      <c r="D253" s="21"/>
      <c r="E253" s="21"/>
      <c r="F253" s="21"/>
      <c r="G253" s="21"/>
    </row>
    <row r="254" spans="1:7" ht="13.5" customHeight="1" x14ac:dyDescent="0.2">
      <c r="A254" s="21"/>
      <c r="B254" s="21"/>
      <c r="C254" s="21"/>
      <c r="D254" s="21"/>
      <c r="E254" s="21"/>
      <c r="F254" s="21"/>
      <c r="G254" s="21"/>
    </row>
    <row r="255" spans="1:7" ht="13.5" customHeight="1" x14ac:dyDescent="0.2">
      <c r="A255" s="21"/>
      <c r="B255" s="21"/>
      <c r="C255" s="21"/>
      <c r="D255" s="21"/>
      <c r="E255" s="21"/>
      <c r="F255" s="21"/>
      <c r="G255" s="21"/>
    </row>
    <row r="256" spans="1:7" ht="13.5" customHeight="1" x14ac:dyDescent="0.2">
      <c r="A256" s="21"/>
      <c r="B256" s="21"/>
      <c r="C256" s="21"/>
      <c r="D256" s="21"/>
      <c r="E256" s="21"/>
      <c r="F256" s="21"/>
      <c r="G256" s="21"/>
    </row>
    <row r="257" spans="1:7" ht="13.5" customHeight="1" x14ac:dyDescent="0.2">
      <c r="A257" s="21"/>
      <c r="B257" s="21"/>
      <c r="C257" s="21"/>
      <c r="D257" s="21"/>
      <c r="E257" s="21"/>
      <c r="F257" s="21"/>
      <c r="G257" s="21"/>
    </row>
    <row r="258" spans="1:7" ht="13.5" customHeight="1" x14ac:dyDescent="0.2">
      <c r="A258" s="21"/>
      <c r="B258" s="21"/>
      <c r="C258" s="21"/>
      <c r="D258" s="21"/>
      <c r="E258" s="21"/>
      <c r="F258" s="21"/>
      <c r="G258" s="21"/>
    </row>
    <row r="259" spans="1:7" ht="13.5" customHeight="1" x14ac:dyDescent="0.2">
      <c r="A259" s="21"/>
      <c r="B259" s="21"/>
      <c r="C259" s="21"/>
      <c r="D259" s="21"/>
      <c r="E259" s="21"/>
      <c r="F259" s="21"/>
      <c r="G259" s="21"/>
    </row>
    <row r="260" spans="1:7" ht="13.5" customHeight="1" x14ac:dyDescent="0.2">
      <c r="A260" s="21"/>
      <c r="B260" s="21"/>
      <c r="C260" s="21"/>
      <c r="D260" s="21"/>
      <c r="E260" s="21"/>
      <c r="F260" s="21"/>
      <c r="G260" s="21"/>
    </row>
    <row r="261" spans="1:7" ht="13.5" customHeight="1" x14ac:dyDescent="0.2">
      <c r="A261" s="21"/>
      <c r="B261" s="21"/>
      <c r="C261" s="21"/>
      <c r="D261" s="21"/>
      <c r="E261" s="21"/>
      <c r="F261" s="21"/>
      <c r="G261" s="21"/>
    </row>
    <row r="262" spans="1:7" ht="13.5" customHeight="1" x14ac:dyDescent="0.2">
      <c r="A262" s="21"/>
      <c r="B262" s="21"/>
      <c r="C262" s="21"/>
      <c r="D262" s="21"/>
      <c r="E262" s="21"/>
      <c r="F262" s="21"/>
      <c r="G262" s="21"/>
    </row>
    <row r="263" spans="1:7" ht="13.5" customHeight="1" x14ac:dyDescent="0.2">
      <c r="A263" s="21"/>
      <c r="B263" s="21"/>
      <c r="C263" s="21"/>
      <c r="D263" s="21"/>
      <c r="E263" s="21"/>
      <c r="F263" s="21"/>
      <c r="G263" s="21"/>
    </row>
    <row r="264" spans="1:7" ht="13.5" customHeight="1" x14ac:dyDescent="0.2">
      <c r="A264" s="21"/>
      <c r="B264" s="21"/>
      <c r="C264" s="21"/>
      <c r="D264" s="21"/>
      <c r="E264" s="21"/>
      <c r="F264" s="21"/>
      <c r="G264" s="21"/>
    </row>
    <row r="265" spans="1:7" ht="13.5" customHeight="1" x14ac:dyDescent="0.2">
      <c r="A265" s="21"/>
      <c r="B265" s="21"/>
      <c r="C265" s="21"/>
      <c r="D265" s="21"/>
      <c r="E265" s="21"/>
      <c r="F265" s="21"/>
      <c r="G265" s="21"/>
    </row>
    <row r="266" spans="1:7" ht="13.5" customHeight="1" x14ac:dyDescent="0.2">
      <c r="A266" s="21"/>
      <c r="B266" s="21"/>
      <c r="C266" s="21"/>
      <c r="D266" s="21"/>
      <c r="E266" s="21"/>
      <c r="F266" s="21"/>
      <c r="G266" s="21"/>
    </row>
    <row r="267" spans="1:7" ht="13.5" customHeight="1" x14ac:dyDescent="0.2">
      <c r="A267" s="21"/>
      <c r="B267" s="21"/>
      <c r="C267" s="21"/>
      <c r="D267" s="21"/>
      <c r="E267" s="21"/>
      <c r="F267" s="21"/>
      <c r="G267" s="21"/>
    </row>
    <row r="268" spans="1:7" ht="13.5" customHeight="1" x14ac:dyDescent="0.2">
      <c r="A268" s="21"/>
      <c r="B268" s="21"/>
      <c r="C268" s="21"/>
      <c r="D268" s="21"/>
      <c r="E268" s="21"/>
      <c r="F268" s="21"/>
      <c r="G268" s="21"/>
    </row>
    <row r="269" spans="1:7" ht="13.5" customHeight="1" x14ac:dyDescent="0.2">
      <c r="A269" s="21"/>
      <c r="B269" s="21"/>
      <c r="C269" s="21"/>
      <c r="D269" s="21"/>
      <c r="E269" s="21"/>
      <c r="F269" s="21"/>
      <c r="G269" s="21"/>
    </row>
    <row r="270" spans="1:7" ht="13.5" customHeight="1" x14ac:dyDescent="0.2">
      <c r="A270" s="21"/>
      <c r="B270" s="21"/>
      <c r="C270" s="21"/>
      <c r="D270" s="21"/>
      <c r="E270" s="21"/>
      <c r="F270" s="21"/>
      <c r="G270" s="21"/>
    </row>
    <row r="271" spans="1:7" ht="13.5" customHeight="1" x14ac:dyDescent="0.2">
      <c r="A271" s="21"/>
      <c r="B271" s="21"/>
      <c r="C271" s="21"/>
      <c r="D271" s="21"/>
      <c r="E271" s="21"/>
      <c r="F271" s="21"/>
      <c r="G271" s="21"/>
    </row>
    <row r="272" spans="1:7" ht="13.5" customHeight="1" x14ac:dyDescent="0.2">
      <c r="A272" s="21"/>
      <c r="B272" s="21"/>
      <c r="C272" s="21"/>
      <c r="D272" s="21"/>
      <c r="E272" s="21"/>
      <c r="F272" s="21"/>
      <c r="G272" s="21"/>
    </row>
    <row r="273" spans="1:7" ht="13.5" customHeight="1" x14ac:dyDescent="0.2">
      <c r="A273" s="21"/>
      <c r="B273" s="21"/>
      <c r="C273" s="21"/>
      <c r="D273" s="21"/>
      <c r="E273" s="21"/>
      <c r="F273" s="21"/>
      <c r="G273" s="21"/>
    </row>
    <row r="274" spans="1:7" ht="13.5" customHeight="1" x14ac:dyDescent="0.2">
      <c r="A274" s="21"/>
      <c r="B274" s="21"/>
      <c r="C274" s="21"/>
      <c r="D274" s="21"/>
      <c r="E274" s="21"/>
      <c r="F274" s="21"/>
      <c r="G274" s="21"/>
    </row>
    <row r="275" spans="1:7" ht="13.5" customHeight="1" x14ac:dyDescent="0.2">
      <c r="A275" s="21"/>
      <c r="B275" s="21"/>
      <c r="C275" s="21"/>
      <c r="D275" s="21"/>
      <c r="E275" s="21"/>
      <c r="F275" s="21"/>
      <c r="G275" s="21"/>
    </row>
    <row r="276" spans="1:7" ht="13.5" customHeight="1" x14ac:dyDescent="0.2">
      <c r="A276" s="21"/>
      <c r="B276" s="21"/>
      <c r="C276" s="21"/>
      <c r="D276" s="21"/>
      <c r="E276" s="21"/>
      <c r="F276" s="21"/>
      <c r="G276" s="21"/>
    </row>
    <row r="277" spans="1:7" ht="13.5" customHeight="1" x14ac:dyDescent="0.2">
      <c r="A277" s="21"/>
      <c r="B277" s="21"/>
      <c r="C277" s="21"/>
      <c r="D277" s="21"/>
      <c r="E277" s="21"/>
      <c r="F277" s="21"/>
      <c r="G277" s="21"/>
    </row>
    <row r="278" spans="1:7" ht="13.5" customHeight="1" x14ac:dyDescent="0.2">
      <c r="A278" s="21"/>
      <c r="B278" s="21"/>
      <c r="C278" s="21"/>
      <c r="D278" s="21"/>
      <c r="E278" s="21"/>
      <c r="F278" s="21"/>
      <c r="G278" s="21"/>
    </row>
    <row r="279" spans="1:7" ht="13.5" customHeight="1" x14ac:dyDescent="0.2">
      <c r="A279" s="21"/>
      <c r="B279" s="21"/>
      <c r="C279" s="21"/>
      <c r="D279" s="21"/>
      <c r="E279" s="21"/>
      <c r="F279" s="21"/>
      <c r="G279" s="21"/>
    </row>
    <row r="280" spans="1:7" ht="13.5" customHeight="1" x14ac:dyDescent="0.2">
      <c r="A280" s="21"/>
      <c r="B280" s="21"/>
      <c r="C280" s="21"/>
      <c r="D280" s="21"/>
      <c r="E280" s="21"/>
      <c r="F280" s="21"/>
      <c r="G280" s="21"/>
    </row>
    <row r="281" spans="1:7" ht="13.5" customHeight="1" x14ac:dyDescent="0.2">
      <c r="A281" s="21"/>
      <c r="B281" s="21"/>
      <c r="C281" s="21"/>
      <c r="D281" s="21"/>
      <c r="E281" s="21"/>
      <c r="F281" s="21"/>
      <c r="G281" s="21"/>
    </row>
    <row r="282" spans="1:7" ht="13.5" customHeight="1" x14ac:dyDescent="0.2">
      <c r="A282" s="21"/>
      <c r="B282" s="21"/>
      <c r="C282" s="21"/>
      <c r="D282" s="21"/>
      <c r="E282" s="21"/>
      <c r="F282" s="21"/>
      <c r="G282" s="21"/>
    </row>
    <row r="283" spans="1:7" ht="13.5" customHeight="1" x14ac:dyDescent="0.2">
      <c r="A283" s="21"/>
      <c r="B283" s="21"/>
      <c r="C283" s="21"/>
      <c r="D283" s="21"/>
      <c r="E283" s="21"/>
      <c r="F283" s="21"/>
      <c r="G283" s="21"/>
    </row>
    <row r="284" spans="1:7" ht="13.5" customHeight="1" x14ac:dyDescent="0.2">
      <c r="A284" s="21"/>
      <c r="B284" s="21"/>
      <c r="C284" s="21"/>
      <c r="D284" s="21"/>
      <c r="E284" s="21"/>
      <c r="F284" s="21"/>
      <c r="G284" s="21"/>
    </row>
    <row r="285" spans="1:7" ht="13.5" customHeight="1" x14ac:dyDescent="0.2">
      <c r="A285" s="21"/>
      <c r="B285" s="21"/>
      <c r="C285" s="21"/>
      <c r="D285" s="21"/>
      <c r="E285" s="21"/>
      <c r="F285" s="21"/>
      <c r="G285" s="21"/>
    </row>
    <row r="286" spans="1:7" ht="13.5" customHeight="1" x14ac:dyDescent="0.2">
      <c r="A286" s="21"/>
      <c r="B286" s="21"/>
      <c r="C286" s="21"/>
      <c r="D286" s="21"/>
      <c r="E286" s="21"/>
      <c r="F286" s="21"/>
      <c r="G286" s="21"/>
    </row>
    <row r="287" spans="1:7" ht="13.5" customHeight="1" x14ac:dyDescent="0.2">
      <c r="A287" s="21"/>
      <c r="B287" s="21"/>
      <c r="C287" s="21"/>
      <c r="D287" s="21"/>
      <c r="E287" s="21"/>
      <c r="F287" s="21"/>
      <c r="G287" s="21"/>
    </row>
    <row r="288" spans="1:7" ht="13.5" customHeight="1" x14ac:dyDescent="0.2">
      <c r="A288" s="21"/>
      <c r="B288" s="21"/>
      <c r="C288" s="21"/>
      <c r="D288" s="21"/>
      <c r="E288" s="21"/>
      <c r="F288" s="21"/>
      <c r="G288" s="21"/>
    </row>
    <row r="289" spans="1:7" ht="13.5" customHeight="1" x14ac:dyDescent="0.2">
      <c r="A289" s="21"/>
      <c r="B289" s="21"/>
      <c r="C289" s="21"/>
      <c r="D289" s="21"/>
      <c r="E289" s="21"/>
      <c r="F289" s="21"/>
      <c r="G289" s="21"/>
    </row>
    <row r="290" spans="1:7" ht="13.5" customHeight="1" x14ac:dyDescent="0.2">
      <c r="A290" s="21"/>
      <c r="B290" s="21"/>
      <c r="C290" s="21"/>
      <c r="D290" s="21"/>
      <c r="E290" s="21"/>
      <c r="F290" s="21"/>
      <c r="G290" s="21"/>
    </row>
    <row r="291" spans="1:7" ht="13.5" customHeight="1" x14ac:dyDescent="0.2">
      <c r="A291" s="21"/>
      <c r="B291" s="21"/>
      <c r="C291" s="21"/>
      <c r="D291" s="21"/>
      <c r="E291" s="21"/>
      <c r="F291" s="21"/>
      <c r="G291" s="21"/>
    </row>
    <row r="292" spans="1:7" ht="13.5" customHeight="1" x14ac:dyDescent="0.2">
      <c r="A292" s="21"/>
      <c r="B292" s="21"/>
      <c r="C292" s="21"/>
      <c r="D292" s="21"/>
      <c r="E292" s="21"/>
      <c r="F292" s="21"/>
      <c r="G292" s="21"/>
    </row>
    <row r="293" spans="1:7" ht="13.5" customHeight="1" x14ac:dyDescent="0.2">
      <c r="A293" s="21"/>
      <c r="B293" s="21"/>
      <c r="C293" s="21"/>
      <c r="D293" s="21"/>
      <c r="E293" s="21"/>
      <c r="F293" s="21"/>
      <c r="G293" s="21"/>
    </row>
    <row r="294" spans="1:7" ht="13.5" customHeight="1" x14ac:dyDescent="0.2">
      <c r="A294" s="21"/>
      <c r="B294" s="21"/>
      <c r="C294" s="21"/>
      <c r="D294" s="21"/>
      <c r="E294" s="21"/>
      <c r="F294" s="21"/>
      <c r="G294" s="21"/>
    </row>
    <row r="295" spans="1:7" ht="13.5" customHeight="1" x14ac:dyDescent="0.2">
      <c r="A295" s="21"/>
      <c r="B295" s="21"/>
      <c r="C295" s="21"/>
      <c r="D295" s="21"/>
      <c r="E295" s="21"/>
      <c r="F295" s="21"/>
      <c r="G295" s="21"/>
    </row>
    <row r="296" spans="1:7" ht="13.5" customHeight="1" x14ac:dyDescent="0.2">
      <c r="A296" s="21"/>
      <c r="B296" s="21"/>
      <c r="C296" s="21"/>
      <c r="D296" s="21"/>
      <c r="E296" s="21"/>
      <c r="F296" s="21"/>
      <c r="G296" s="21"/>
    </row>
    <row r="297" spans="1:7" ht="13.5" customHeight="1" x14ac:dyDescent="0.2">
      <c r="A297" s="21"/>
      <c r="B297" s="21"/>
      <c r="C297" s="21"/>
      <c r="D297" s="21"/>
      <c r="E297" s="21"/>
      <c r="F297" s="21"/>
      <c r="G297" s="21"/>
    </row>
    <row r="298" spans="1:7" ht="13.5" customHeight="1" x14ac:dyDescent="0.2">
      <c r="A298" s="21"/>
      <c r="B298" s="21"/>
      <c r="C298" s="21"/>
      <c r="D298" s="21"/>
      <c r="E298" s="21"/>
      <c r="F298" s="21"/>
      <c r="G298" s="21"/>
    </row>
    <row r="299" spans="1:7" ht="13.5" customHeight="1" x14ac:dyDescent="0.2">
      <c r="A299" s="21"/>
      <c r="B299" s="21"/>
      <c r="C299" s="21"/>
      <c r="D299" s="21"/>
      <c r="E299" s="21"/>
      <c r="F299" s="21"/>
      <c r="G299" s="21"/>
    </row>
    <row r="300" spans="1:7" ht="13.5" customHeight="1" x14ac:dyDescent="0.2">
      <c r="A300" s="21"/>
      <c r="B300" s="21"/>
      <c r="C300" s="21"/>
      <c r="D300" s="21"/>
      <c r="E300" s="21"/>
      <c r="F300" s="21"/>
      <c r="G300" s="21"/>
    </row>
    <row r="301" spans="1:7" ht="13.5" customHeight="1" x14ac:dyDescent="0.2">
      <c r="A301" s="21"/>
      <c r="B301" s="21"/>
      <c r="C301" s="21"/>
      <c r="D301" s="21"/>
      <c r="E301" s="21"/>
      <c r="F301" s="21"/>
      <c r="G301" s="21"/>
    </row>
    <row r="302" spans="1:7" ht="13.5" customHeight="1" x14ac:dyDescent="0.2">
      <c r="A302" s="21"/>
      <c r="B302" s="21"/>
      <c r="C302" s="21"/>
      <c r="D302" s="21"/>
      <c r="E302" s="21"/>
      <c r="F302" s="21"/>
      <c r="G302" s="21"/>
    </row>
    <row r="303" spans="1:7" ht="13.5" customHeight="1" x14ac:dyDescent="0.2">
      <c r="A303" s="21"/>
      <c r="B303" s="21"/>
      <c r="C303" s="21"/>
      <c r="D303" s="21"/>
      <c r="E303" s="21"/>
      <c r="F303" s="21"/>
      <c r="G303" s="21"/>
    </row>
    <row r="304" spans="1:7" ht="13.5" customHeight="1" x14ac:dyDescent="0.2">
      <c r="A304" s="21"/>
      <c r="B304" s="21"/>
      <c r="C304" s="21"/>
      <c r="D304" s="21"/>
      <c r="E304" s="21"/>
      <c r="F304" s="21"/>
      <c r="G304" s="21"/>
    </row>
    <row r="305" spans="1:7" ht="13.5" customHeight="1" x14ac:dyDescent="0.2">
      <c r="A305" s="21"/>
      <c r="B305" s="21"/>
      <c r="C305" s="21"/>
      <c r="D305" s="21"/>
      <c r="E305" s="21"/>
      <c r="F305" s="21"/>
      <c r="G305" s="21"/>
    </row>
    <row r="306" spans="1:7" ht="13.5" customHeight="1" x14ac:dyDescent="0.2">
      <c r="A306" s="21"/>
      <c r="B306" s="21"/>
      <c r="C306" s="21"/>
      <c r="D306" s="21"/>
      <c r="E306" s="21"/>
      <c r="F306" s="21"/>
      <c r="G306" s="21"/>
    </row>
    <row r="307" spans="1:7" ht="13.5" customHeight="1" x14ac:dyDescent="0.2">
      <c r="A307" s="21"/>
      <c r="B307" s="21"/>
      <c r="C307" s="21"/>
      <c r="D307" s="21"/>
      <c r="E307" s="21"/>
      <c r="F307" s="21"/>
      <c r="G307" s="21"/>
    </row>
    <row r="308" spans="1:7" ht="13.5" customHeight="1" x14ac:dyDescent="0.2">
      <c r="A308" s="21"/>
      <c r="B308" s="21"/>
      <c r="C308" s="21"/>
      <c r="D308" s="21"/>
      <c r="E308" s="21"/>
      <c r="F308" s="21"/>
      <c r="G308" s="21"/>
    </row>
    <row r="309" spans="1:7" ht="13.5" customHeight="1" x14ac:dyDescent="0.2">
      <c r="A309" s="21"/>
      <c r="B309" s="21"/>
      <c r="C309" s="21"/>
      <c r="D309" s="21"/>
      <c r="E309" s="21"/>
      <c r="F309" s="21"/>
      <c r="G309" s="21"/>
    </row>
    <row r="310" spans="1:7" ht="13.5" customHeight="1" x14ac:dyDescent="0.2">
      <c r="A310" s="21"/>
      <c r="B310" s="21"/>
      <c r="C310" s="21"/>
      <c r="D310" s="21"/>
      <c r="E310" s="21"/>
      <c r="F310" s="21"/>
      <c r="G310" s="21"/>
    </row>
    <row r="311" spans="1:7" ht="13.5" customHeight="1" x14ac:dyDescent="0.2">
      <c r="A311" s="21"/>
      <c r="B311" s="21"/>
      <c r="C311" s="21"/>
      <c r="D311" s="21"/>
      <c r="E311" s="21"/>
      <c r="F311" s="21"/>
      <c r="G311" s="21"/>
    </row>
    <row r="312" spans="1:7" ht="13.5" customHeight="1" x14ac:dyDescent="0.2">
      <c r="A312" s="21"/>
      <c r="B312" s="21"/>
      <c r="C312" s="21"/>
      <c r="D312" s="21"/>
      <c r="E312" s="21"/>
      <c r="F312" s="21"/>
      <c r="G312" s="21"/>
    </row>
    <row r="313" spans="1:7" ht="13.5" customHeight="1" x14ac:dyDescent="0.2">
      <c r="A313" s="21"/>
      <c r="B313" s="21"/>
      <c r="C313" s="21"/>
      <c r="D313" s="21"/>
      <c r="E313" s="21"/>
      <c r="F313" s="21"/>
      <c r="G313" s="21"/>
    </row>
    <row r="314" spans="1:7" ht="13.5" customHeight="1" x14ac:dyDescent="0.2">
      <c r="A314" s="21"/>
      <c r="B314" s="21"/>
      <c r="C314" s="21"/>
      <c r="D314" s="21"/>
      <c r="E314" s="21"/>
      <c r="F314" s="21"/>
      <c r="G314" s="21"/>
    </row>
    <row r="315" spans="1:7" ht="13.5" customHeight="1" x14ac:dyDescent="0.2">
      <c r="A315" s="21"/>
      <c r="B315" s="21"/>
      <c r="C315" s="21"/>
      <c r="D315" s="21"/>
      <c r="E315" s="21"/>
      <c r="F315" s="21"/>
      <c r="G315" s="21"/>
    </row>
    <row r="316" spans="1:7" ht="13.5" customHeight="1" x14ac:dyDescent="0.2">
      <c r="A316" s="21"/>
      <c r="B316" s="21"/>
      <c r="C316" s="21"/>
      <c r="D316" s="21"/>
      <c r="E316" s="21"/>
      <c r="F316" s="21"/>
      <c r="G316" s="21"/>
    </row>
    <row r="317" spans="1:7" ht="13.5" customHeight="1" x14ac:dyDescent="0.2">
      <c r="A317" s="21"/>
      <c r="B317" s="21"/>
      <c r="C317" s="21"/>
      <c r="D317" s="21"/>
      <c r="E317" s="21"/>
      <c r="F317" s="21"/>
      <c r="G317" s="21"/>
    </row>
    <row r="318" spans="1:7" ht="13.5" customHeight="1" x14ac:dyDescent="0.2">
      <c r="A318" s="21"/>
      <c r="B318" s="21"/>
      <c r="C318" s="21"/>
      <c r="D318" s="21"/>
      <c r="E318" s="21"/>
      <c r="F318" s="21"/>
      <c r="G318" s="21"/>
    </row>
    <row r="319" spans="1:7" ht="13.5" customHeight="1" x14ac:dyDescent="0.2">
      <c r="A319" s="21"/>
      <c r="B319" s="21"/>
      <c r="C319" s="21"/>
      <c r="D319" s="21"/>
      <c r="E319" s="21"/>
      <c r="F319" s="21"/>
      <c r="G319" s="21"/>
    </row>
    <row r="320" spans="1:7" ht="13.5" customHeight="1" x14ac:dyDescent="0.2">
      <c r="A320" s="21"/>
      <c r="B320" s="21"/>
      <c r="C320" s="21"/>
      <c r="D320" s="21"/>
      <c r="E320" s="21"/>
      <c r="F320" s="21"/>
      <c r="G320" s="21"/>
    </row>
    <row r="321" spans="1:7" ht="13.5" customHeight="1" x14ac:dyDescent="0.2">
      <c r="A321" s="21"/>
      <c r="B321" s="21"/>
      <c r="C321" s="21"/>
      <c r="D321" s="21"/>
      <c r="E321" s="21"/>
      <c r="F321" s="21"/>
      <c r="G321" s="21"/>
    </row>
    <row r="322" spans="1:7" ht="13.5" customHeight="1" x14ac:dyDescent="0.2">
      <c r="A322" s="21"/>
      <c r="B322" s="21"/>
      <c r="C322" s="21"/>
      <c r="D322" s="21"/>
      <c r="E322" s="21"/>
      <c r="F322" s="21"/>
      <c r="G322" s="21"/>
    </row>
    <row r="323" spans="1:7" ht="13.5" customHeight="1" x14ac:dyDescent="0.2">
      <c r="A323" s="21"/>
      <c r="B323" s="21"/>
      <c r="C323" s="21"/>
      <c r="D323" s="21"/>
      <c r="E323" s="21"/>
      <c r="F323" s="21"/>
      <c r="G323" s="21"/>
    </row>
    <row r="324" spans="1:7" ht="13.5" customHeight="1" x14ac:dyDescent="0.2">
      <c r="A324" s="21"/>
      <c r="B324" s="21"/>
      <c r="C324" s="21"/>
      <c r="D324" s="21"/>
      <c r="E324" s="21"/>
      <c r="F324" s="21"/>
      <c r="G324" s="21"/>
    </row>
    <row r="325" spans="1:7" ht="13.5" customHeight="1" x14ac:dyDescent="0.2">
      <c r="A325" s="21"/>
      <c r="B325" s="21"/>
      <c r="C325" s="21"/>
      <c r="D325" s="21"/>
      <c r="E325" s="21"/>
      <c r="F325" s="21"/>
      <c r="G325" s="21"/>
    </row>
    <row r="326" spans="1:7" ht="13.5" customHeight="1" x14ac:dyDescent="0.2">
      <c r="A326" s="21"/>
      <c r="B326" s="21"/>
      <c r="C326" s="21"/>
      <c r="D326" s="21"/>
      <c r="E326" s="21"/>
      <c r="F326" s="21"/>
      <c r="G326" s="21"/>
    </row>
    <row r="327" spans="1:7" ht="13.5" customHeight="1" x14ac:dyDescent="0.2">
      <c r="A327" s="21"/>
      <c r="B327" s="21"/>
      <c r="C327" s="21"/>
      <c r="D327" s="21"/>
      <c r="E327" s="21"/>
      <c r="F327" s="21"/>
      <c r="G327" s="21"/>
    </row>
    <row r="328" spans="1:7" ht="13.5" customHeight="1" x14ac:dyDescent="0.2">
      <c r="A328" s="21"/>
      <c r="B328" s="21"/>
      <c r="C328" s="21"/>
      <c r="D328" s="21"/>
      <c r="E328" s="21"/>
      <c r="F328" s="21"/>
      <c r="G328" s="21"/>
    </row>
    <row r="329" spans="1:7" ht="13.5" customHeight="1" x14ac:dyDescent="0.2">
      <c r="A329" s="21"/>
      <c r="B329" s="21"/>
      <c r="C329" s="21"/>
      <c r="D329" s="21"/>
      <c r="E329" s="21"/>
      <c r="F329" s="21"/>
      <c r="G329" s="21"/>
    </row>
    <row r="330" spans="1:7" ht="13.5" customHeight="1" x14ac:dyDescent="0.2">
      <c r="A330" s="21"/>
      <c r="B330" s="21"/>
      <c r="C330" s="21"/>
      <c r="D330" s="21"/>
      <c r="E330" s="21"/>
      <c r="F330" s="21"/>
      <c r="G330" s="21"/>
    </row>
    <row r="331" spans="1:7" ht="13.5" customHeight="1" x14ac:dyDescent="0.2">
      <c r="A331" s="21"/>
      <c r="B331" s="21"/>
      <c r="C331" s="21"/>
      <c r="D331" s="21"/>
      <c r="E331" s="21"/>
      <c r="F331" s="21"/>
      <c r="G331" s="21"/>
    </row>
    <row r="332" spans="1:7" ht="13.5" customHeight="1" x14ac:dyDescent="0.2">
      <c r="A332" s="21"/>
      <c r="B332" s="21"/>
      <c r="C332" s="21"/>
      <c r="D332" s="21"/>
      <c r="E332" s="21"/>
      <c r="F332" s="21"/>
      <c r="G332" s="21"/>
    </row>
    <row r="333" spans="1:7" ht="13.5" customHeight="1" x14ac:dyDescent="0.2">
      <c r="A333" s="21"/>
      <c r="B333" s="21"/>
      <c r="C333" s="21"/>
      <c r="D333" s="21"/>
      <c r="E333" s="21"/>
      <c r="F333" s="21"/>
      <c r="G333" s="21"/>
    </row>
    <row r="334" spans="1:7" ht="13.5" customHeight="1" x14ac:dyDescent="0.2">
      <c r="A334" s="21"/>
      <c r="B334" s="21"/>
      <c r="C334" s="21"/>
      <c r="D334" s="21"/>
      <c r="E334" s="21"/>
      <c r="F334" s="21"/>
      <c r="G334" s="21"/>
    </row>
    <row r="335" spans="1:7" ht="13.5" customHeight="1" x14ac:dyDescent="0.2">
      <c r="A335" s="21"/>
      <c r="B335" s="21"/>
      <c r="C335" s="21"/>
      <c r="D335" s="21"/>
      <c r="E335" s="21"/>
      <c r="F335" s="21"/>
      <c r="G335" s="21"/>
    </row>
    <row r="336" spans="1:7" ht="13.5" customHeight="1" x14ac:dyDescent="0.2">
      <c r="A336" s="21"/>
      <c r="B336" s="21"/>
      <c r="C336" s="21"/>
      <c r="D336" s="21"/>
      <c r="E336" s="21"/>
      <c r="F336" s="21"/>
      <c r="G336" s="21"/>
    </row>
    <row r="337" spans="1:7" ht="13.5" customHeight="1" x14ac:dyDescent="0.2">
      <c r="A337" s="21"/>
      <c r="B337" s="21"/>
      <c r="C337" s="21"/>
      <c r="D337" s="21"/>
      <c r="E337" s="21"/>
      <c r="F337" s="21"/>
      <c r="G337" s="21"/>
    </row>
    <row r="338" spans="1:7" ht="13.5" customHeight="1" x14ac:dyDescent="0.2">
      <c r="A338" s="21"/>
      <c r="B338" s="21"/>
      <c r="C338" s="21"/>
      <c r="D338" s="21"/>
      <c r="E338" s="21"/>
      <c r="F338" s="21"/>
      <c r="G338" s="21"/>
    </row>
    <row r="339" spans="1:7" ht="13.5" customHeight="1" x14ac:dyDescent="0.2">
      <c r="A339" s="21"/>
      <c r="B339" s="21"/>
      <c r="C339" s="21"/>
      <c r="D339" s="21"/>
      <c r="E339" s="21"/>
      <c r="F339" s="21"/>
      <c r="G339" s="21"/>
    </row>
    <row r="340" spans="1:7" ht="13.5" customHeight="1" x14ac:dyDescent="0.2">
      <c r="A340" s="21"/>
      <c r="B340" s="21"/>
      <c r="C340" s="21"/>
      <c r="D340" s="21"/>
      <c r="E340" s="21"/>
      <c r="F340" s="21"/>
      <c r="G340" s="21"/>
    </row>
    <row r="341" spans="1:7" ht="13.5" customHeight="1" x14ac:dyDescent="0.2">
      <c r="A341" s="21"/>
      <c r="B341" s="21"/>
      <c r="C341" s="21"/>
      <c r="D341" s="21"/>
      <c r="E341" s="21"/>
      <c r="F341" s="21"/>
      <c r="G341" s="21"/>
    </row>
    <row r="342" spans="1:7" ht="13.5" customHeight="1" x14ac:dyDescent="0.2">
      <c r="A342" s="21"/>
      <c r="B342" s="21"/>
      <c r="C342" s="21"/>
      <c r="D342" s="21"/>
      <c r="E342" s="21"/>
      <c r="F342" s="21"/>
      <c r="G342" s="21"/>
    </row>
    <row r="343" spans="1:7" ht="13.5" customHeight="1" x14ac:dyDescent="0.2">
      <c r="A343" s="21"/>
      <c r="B343" s="21"/>
      <c r="C343" s="21"/>
      <c r="D343" s="21"/>
      <c r="E343" s="21"/>
      <c r="F343" s="21"/>
      <c r="G343" s="21"/>
    </row>
    <row r="344" spans="1:7" ht="13.5" customHeight="1" x14ac:dyDescent="0.2">
      <c r="A344" s="21"/>
      <c r="B344" s="21"/>
      <c r="C344" s="21"/>
      <c r="D344" s="21"/>
      <c r="E344" s="21"/>
      <c r="F344" s="21"/>
      <c r="G344" s="21"/>
    </row>
    <row r="345" spans="1:7" ht="13.5" customHeight="1" x14ac:dyDescent="0.2">
      <c r="A345" s="21"/>
      <c r="B345" s="21"/>
      <c r="C345" s="21"/>
      <c r="D345" s="21"/>
      <c r="E345" s="21"/>
      <c r="F345" s="21"/>
      <c r="G345" s="21"/>
    </row>
    <row r="346" spans="1:7" ht="13.5" customHeight="1" x14ac:dyDescent="0.2">
      <c r="A346" s="21"/>
      <c r="B346" s="21"/>
      <c r="C346" s="21"/>
      <c r="D346" s="21"/>
      <c r="E346" s="21"/>
      <c r="F346" s="21"/>
      <c r="G346" s="21"/>
    </row>
    <row r="347" spans="1:7" ht="13.5" customHeight="1" x14ac:dyDescent="0.2">
      <c r="A347" s="21"/>
      <c r="B347" s="21"/>
      <c r="C347" s="21"/>
      <c r="D347" s="21"/>
      <c r="E347" s="21"/>
      <c r="F347" s="21"/>
      <c r="G347" s="21"/>
    </row>
    <row r="348" spans="1:7" ht="13.5" customHeight="1" x14ac:dyDescent="0.2">
      <c r="A348" s="21"/>
      <c r="B348" s="21"/>
      <c r="C348" s="21"/>
      <c r="D348" s="21"/>
      <c r="E348" s="21"/>
      <c r="F348" s="21"/>
      <c r="G348" s="21"/>
    </row>
    <row r="349" spans="1:7" ht="13.5" customHeight="1" x14ac:dyDescent="0.2">
      <c r="A349" s="21"/>
      <c r="B349" s="21"/>
      <c r="C349" s="21"/>
      <c r="D349" s="21"/>
      <c r="E349" s="21"/>
      <c r="F349" s="21"/>
      <c r="G349" s="21"/>
    </row>
    <row r="350" spans="1:7" ht="13.5" customHeight="1" x14ac:dyDescent="0.2">
      <c r="A350" s="21"/>
      <c r="B350" s="21"/>
      <c r="C350" s="21"/>
      <c r="D350" s="21"/>
      <c r="E350" s="21"/>
      <c r="F350" s="21"/>
      <c r="G350" s="21"/>
    </row>
    <row r="351" spans="1:7" ht="13.5" customHeight="1" x14ac:dyDescent="0.2">
      <c r="A351" s="21"/>
      <c r="B351" s="21"/>
      <c r="C351" s="21"/>
      <c r="D351" s="21"/>
      <c r="E351" s="21"/>
      <c r="F351" s="21"/>
      <c r="G351" s="21"/>
    </row>
    <row r="352" spans="1:7" ht="13.5" customHeight="1" x14ac:dyDescent="0.2">
      <c r="A352" s="21"/>
      <c r="B352" s="21"/>
      <c r="C352" s="21"/>
      <c r="D352" s="21"/>
      <c r="E352" s="21"/>
      <c r="F352" s="21"/>
      <c r="G352" s="21"/>
    </row>
    <row r="353" spans="1:7" ht="13.5" customHeight="1" x14ac:dyDescent="0.2">
      <c r="A353" s="21"/>
      <c r="B353" s="21"/>
      <c r="C353" s="21"/>
      <c r="D353" s="21"/>
      <c r="E353" s="21"/>
      <c r="F353" s="21"/>
      <c r="G353" s="21"/>
    </row>
    <row r="354" spans="1:7" ht="13.5" customHeight="1" x14ac:dyDescent="0.2">
      <c r="A354" s="21"/>
      <c r="B354" s="21"/>
      <c r="C354" s="21"/>
      <c r="D354" s="21"/>
      <c r="E354" s="21"/>
      <c r="F354" s="21"/>
      <c r="G354" s="21"/>
    </row>
    <row r="355" spans="1:7" ht="13.5" customHeight="1" x14ac:dyDescent="0.2">
      <c r="A355" s="21"/>
      <c r="B355" s="21"/>
      <c r="C355" s="21"/>
      <c r="D355" s="21"/>
      <c r="E355" s="21"/>
      <c r="F355" s="21"/>
      <c r="G355" s="21"/>
    </row>
    <row r="356" spans="1:7" ht="13.5" customHeight="1" x14ac:dyDescent="0.2">
      <c r="A356" s="21"/>
      <c r="B356" s="21"/>
      <c r="C356" s="21"/>
      <c r="D356" s="21"/>
      <c r="E356" s="21"/>
      <c r="F356" s="21"/>
      <c r="G356" s="21"/>
    </row>
    <row r="357" spans="1:7" ht="13.5" customHeight="1" x14ac:dyDescent="0.2">
      <c r="A357" s="21"/>
      <c r="B357" s="21"/>
      <c r="C357" s="21"/>
      <c r="D357" s="21"/>
      <c r="E357" s="21"/>
      <c r="F357" s="21"/>
      <c r="G357" s="21"/>
    </row>
    <row r="358" spans="1:7" ht="13.5" customHeight="1" x14ac:dyDescent="0.2">
      <c r="A358" s="21"/>
      <c r="B358" s="21"/>
      <c r="C358" s="21"/>
      <c r="D358" s="21"/>
      <c r="E358" s="21"/>
      <c r="F358" s="21"/>
      <c r="G358" s="21"/>
    </row>
    <row r="359" spans="1:7" ht="13.5" customHeight="1" x14ac:dyDescent="0.2">
      <c r="A359" s="21"/>
      <c r="B359" s="21"/>
      <c r="C359" s="21"/>
      <c r="D359" s="21"/>
      <c r="E359" s="21"/>
      <c r="F359" s="21"/>
      <c r="G359" s="21"/>
    </row>
    <row r="360" spans="1:7" ht="13.5" customHeight="1" x14ac:dyDescent="0.2">
      <c r="A360" s="21"/>
      <c r="B360" s="21"/>
      <c r="C360" s="21"/>
      <c r="D360" s="21"/>
      <c r="E360" s="21"/>
      <c r="F360" s="21"/>
      <c r="G360" s="21"/>
    </row>
    <row r="361" spans="1:7" ht="13.5" customHeight="1" x14ac:dyDescent="0.2">
      <c r="A361" s="21"/>
      <c r="B361" s="21"/>
      <c r="C361" s="21"/>
      <c r="D361" s="21"/>
      <c r="E361" s="21"/>
      <c r="F361" s="21"/>
      <c r="G361" s="21"/>
    </row>
    <row r="362" spans="1:7" ht="13.5" customHeight="1" x14ac:dyDescent="0.2">
      <c r="A362" s="21"/>
      <c r="B362" s="21"/>
      <c r="C362" s="21"/>
      <c r="D362" s="21"/>
      <c r="E362" s="21"/>
      <c r="F362" s="21"/>
      <c r="G362" s="21"/>
    </row>
    <row r="363" spans="1:7" ht="13.5" customHeight="1" x14ac:dyDescent="0.2">
      <c r="A363" s="21"/>
      <c r="B363" s="21"/>
      <c r="C363" s="21"/>
      <c r="D363" s="21"/>
      <c r="E363" s="21"/>
      <c r="F363" s="21"/>
      <c r="G363" s="21"/>
    </row>
    <row r="364" spans="1:7" ht="13.5" customHeight="1" x14ac:dyDescent="0.2">
      <c r="A364" s="21"/>
      <c r="B364" s="21"/>
      <c r="C364" s="21"/>
      <c r="D364" s="21"/>
      <c r="E364" s="21"/>
      <c r="F364" s="21"/>
      <c r="G364" s="21"/>
    </row>
    <row r="365" spans="1:7" ht="13.5" customHeight="1" x14ac:dyDescent="0.2">
      <c r="A365" s="21"/>
      <c r="B365" s="21"/>
      <c r="C365" s="21"/>
      <c r="D365" s="21"/>
      <c r="E365" s="21"/>
      <c r="F365" s="21"/>
      <c r="G365" s="21"/>
    </row>
    <row r="366" spans="1:7" ht="13.5" customHeight="1" x14ac:dyDescent="0.2">
      <c r="A366" s="21"/>
      <c r="B366" s="21"/>
      <c r="C366" s="21"/>
      <c r="D366" s="21"/>
      <c r="E366" s="21"/>
      <c r="F366" s="21"/>
      <c r="G366" s="21"/>
    </row>
    <row r="367" spans="1:7" ht="13.5" customHeight="1" x14ac:dyDescent="0.2">
      <c r="A367" s="21"/>
      <c r="B367" s="21"/>
      <c r="C367" s="21"/>
      <c r="D367" s="21"/>
      <c r="E367" s="21"/>
      <c r="F367" s="21"/>
      <c r="G367" s="21"/>
    </row>
    <row r="368" spans="1:7" ht="13.5" customHeight="1" x14ac:dyDescent="0.2">
      <c r="A368" s="21"/>
      <c r="B368" s="21"/>
      <c r="C368" s="21"/>
      <c r="D368" s="21"/>
      <c r="E368" s="21"/>
      <c r="F368" s="21"/>
      <c r="G368" s="21"/>
    </row>
    <row r="369" spans="1:7" ht="13.5" customHeight="1" x14ac:dyDescent="0.2">
      <c r="A369" s="21"/>
      <c r="B369" s="21"/>
      <c r="C369" s="21"/>
      <c r="D369" s="21"/>
      <c r="E369" s="21"/>
      <c r="F369" s="21"/>
      <c r="G369" s="21"/>
    </row>
    <row r="370" spans="1:7" ht="13.5" customHeight="1" x14ac:dyDescent="0.2">
      <c r="A370" s="21"/>
      <c r="B370" s="21"/>
      <c r="C370" s="21"/>
      <c r="D370" s="21"/>
      <c r="E370" s="21"/>
      <c r="F370" s="21"/>
      <c r="G370" s="21"/>
    </row>
    <row r="371" spans="1:7" ht="13.5" customHeight="1" x14ac:dyDescent="0.2">
      <c r="A371" s="21"/>
      <c r="B371" s="21"/>
      <c r="C371" s="21"/>
      <c r="D371" s="21"/>
      <c r="E371" s="21"/>
      <c r="F371" s="21"/>
      <c r="G371" s="21"/>
    </row>
    <row r="372" spans="1:7" ht="13.5" customHeight="1" x14ac:dyDescent="0.2">
      <c r="A372" s="21"/>
      <c r="B372" s="21"/>
      <c r="C372" s="21"/>
      <c r="D372" s="21"/>
      <c r="E372" s="21"/>
      <c r="F372" s="21"/>
      <c r="G372" s="21"/>
    </row>
    <row r="373" spans="1:7" ht="13.5" customHeight="1" x14ac:dyDescent="0.2">
      <c r="A373" s="21"/>
      <c r="B373" s="21"/>
      <c r="C373" s="21"/>
      <c r="D373" s="21"/>
      <c r="E373" s="21"/>
      <c r="F373" s="21"/>
      <c r="G373" s="21"/>
    </row>
    <row r="374" spans="1:7" ht="13.5" customHeight="1" x14ac:dyDescent="0.2">
      <c r="A374" s="21"/>
      <c r="B374" s="21"/>
      <c r="C374" s="21"/>
      <c r="D374" s="21"/>
      <c r="E374" s="21"/>
      <c r="F374" s="21"/>
      <c r="G374" s="21"/>
    </row>
    <row r="375" spans="1:7" ht="13.5" customHeight="1" x14ac:dyDescent="0.2">
      <c r="A375" s="21"/>
      <c r="B375" s="21"/>
      <c r="C375" s="21"/>
      <c r="D375" s="21"/>
      <c r="E375" s="21"/>
      <c r="F375" s="21"/>
      <c r="G375" s="21"/>
    </row>
    <row r="376" spans="1:7" ht="13.5" customHeight="1" x14ac:dyDescent="0.2">
      <c r="A376" s="21"/>
      <c r="B376" s="21"/>
      <c r="C376" s="21"/>
      <c r="D376" s="21"/>
      <c r="E376" s="21"/>
      <c r="F376" s="21"/>
      <c r="G376" s="21"/>
    </row>
    <row r="377" spans="1:7" ht="13.5" customHeight="1" x14ac:dyDescent="0.2">
      <c r="A377" s="21"/>
      <c r="B377" s="21"/>
      <c r="C377" s="21"/>
      <c r="D377" s="21"/>
      <c r="E377" s="21"/>
      <c r="F377" s="21"/>
      <c r="G377" s="21"/>
    </row>
    <row r="378" spans="1:7" ht="13.5" customHeight="1" x14ac:dyDescent="0.2">
      <c r="A378" s="21"/>
      <c r="B378" s="21"/>
      <c r="C378" s="21"/>
      <c r="D378" s="21"/>
      <c r="E378" s="21"/>
      <c r="F378" s="21"/>
      <c r="G378" s="21"/>
    </row>
    <row r="379" spans="1:7" ht="13.5" customHeight="1" x14ac:dyDescent="0.2">
      <c r="A379" s="21"/>
      <c r="B379" s="21"/>
      <c r="C379" s="21"/>
      <c r="D379" s="21"/>
      <c r="E379" s="21"/>
      <c r="F379" s="21"/>
      <c r="G379" s="21"/>
    </row>
    <row r="380" spans="1:7" ht="13.5" customHeight="1" x14ac:dyDescent="0.2">
      <c r="A380" s="21"/>
      <c r="B380" s="21"/>
      <c r="C380" s="21"/>
      <c r="D380" s="21"/>
      <c r="E380" s="21"/>
      <c r="F380" s="21"/>
      <c r="G380" s="21"/>
    </row>
    <row r="381" spans="1:7" ht="13.5" customHeight="1" x14ac:dyDescent="0.2">
      <c r="A381" s="21"/>
      <c r="B381" s="21"/>
      <c r="C381" s="21"/>
      <c r="D381" s="21"/>
      <c r="E381" s="21"/>
      <c r="F381" s="21"/>
      <c r="G381" s="21"/>
    </row>
    <row r="382" spans="1:7" ht="13.5" customHeight="1" x14ac:dyDescent="0.2">
      <c r="A382" s="21"/>
      <c r="B382" s="21"/>
      <c r="C382" s="21"/>
      <c r="D382" s="21"/>
      <c r="E382" s="21"/>
      <c r="F382" s="21"/>
      <c r="G382" s="21"/>
    </row>
    <row r="383" spans="1:7" ht="13.5" customHeight="1" x14ac:dyDescent="0.2">
      <c r="A383" s="21"/>
      <c r="B383" s="21"/>
      <c r="C383" s="21"/>
      <c r="D383" s="21"/>
      <c r="E383" s="21"/>
      <c r="F383" s="21"/>
      <c r="G383" s="21"/>
    </row>
    <row r="384" spans="1:7" ht="13.5" customHeight="1" x14ac:dyDescent="0.2">
      <c r="A384" s="21"/>
      <c r="B384" s="21"/>
      <c r="C384" s="21"/>
      <c r="D384" s="21"/>
      <c r="E384" s="21"/>
      <c r="F384" s="21"/>
      <c r="G384" s="21"/>
    </row>
    <row r="385" spans="1:7" ht="13.5" customHeight="1" x14ac:dyDescent="0.2">
      <c r="A385" s="21"/>
      <c r="B385" s="21"/>
      <c r="C385" s="21"/>
      <c r="D385" s="21"/>
      <c r="E385" s="21"/>
      <c r="F385" s="21"/>
      <c r="G385" s="21"/>
    </row>
    <row r="386" spans="1:7" ht="13.5" customHeight="1" x14ac:dyDescent="0.2">
      <c r="A386" s="21"/>
      <c r="B386" s="21"/>
      <c r="C386" s="21"/>
      <c r="D386" s="21"/>
      <c r="E386" s="21"/>
      <c r="F386" s="21"/>
      <c r="G386" s="21"/>
    </row>
    <row r="387" spans="1:7" ht="13.5" customHeight="1" x14ac:dyDescent="0.2">
      <c r="A387" s="21"/>
      <c r="B387" s="21"/>
      <c r="C387" s="21"/>
      <c r="D387" s="21"/>
      <c r="E387" s="21"/>
      <c r="F387" s="21"/>
      <c r="G387" s="21"/>
    </row>
    <row r="388" spans="1:7" ht="13.5" customHeight="1" x14ac:dyDescent="0.2">
      <c r="A388" s="21"/>
      <c r="B388" s="21"/>
      <c r="C388" s="21"/>
      <c r="D388" s="21"/>
      <c r="E388" s="21"/>
      <c r="F388" s="21"/>
      <c r="G388" s="21"/>
    </row>
    <row r="389" spans="1:7" ht="13.5" customHeight="1" x14ac:dyDescent="0.2">
      <c r="A389" s="21"/>
      <c r="B389" s="21"/>
      <c r="C389" s="21"/>
      <c r="D389" s="21"/>
      <c r="E389" s="21"/>
      <c r="F389" s="21"/>
      <c r="G389" s="21"/>
    </row>
    <row r="390" spans="1:7" ht="13.5" customHeight="1" x14ac:dyDescent="0.2">
      <c r="A390" s="21"/>
      <c r="B390" s="21"/>
      <c r="C390" s="21"/>
      <c r="D390" s="21"/>
      <c r="E390" s="21"/>
      <c r="F390" s="21"/>
      <c r="G390" s="21"/>
    </row>
    <row r="391" spans="1:7" ht="13.5" customHeight="1" x14ac:dyDescent="0.2">
      <c r="A391" s="21"/>
      <c r="B391" s="21"/>
      <c r="C391" s="21"/>
      <c r="D391" s="21"/>
      <c r="E391" s="21"/>
      <c r="F391" s="21"/>
      <c r="G391" s="21"/>
    </row>
    <row r="392" spans="1:7" ht="13.5" customHeight="1" x14ac:dyDescent="0.2">
      <c r="A392" s="21"/>
      <c r="B392" s="21"/>
      <c r="C392" s="21"/>
      <c r="D392" s="21"/>
      <c r="E392" s="21"/>
      <c r="F392" s="21"/>
      <c r="G392" s="21"/>
    </row>
    <row r="393" spans="1:7" ht="13.5" customHeight="1" x14ac:dyDescent="0.2">
      <c r="A393" s="21"/>
      <c r="B393" s="21"/>
      <c r="C393" s="21"/>
      <c r="D393" s="21"/>
      <c r="E393" s="21"/>
      <c r="F393" s="21"/>
      <c r="G393" s="21"/>
    </row>
    <row r="394" spans="1:7" ht="13.5" customHeight="1" x14ac:dyDescent="0.2">
      <c r="A394" s="21"/>
      <c r="B394" s="21"/>
      <c r="C394" s="21"/>
      <c r="D394" s="21"/>
      <c r="E394" s="21"/>
      <c r="F394" s="21"/>
      <c r="G394" s="21"/>
    </row>
    <row r="395" spans="1:7" ht="13.5" customHeight="1" x14ac:dyDescent="0.2">
      <c r="A395" s="21"/>
      <c r="B395" s="21"/>
      <c r="C395" s="21"/>
      <c r="D395" s="21"/>
      <c r="E395" s="21"/>
      <c r="F395" s="21"/>
      <c r="G395" s="21"/>
    </row>
    <row r="396" spans="1:7" ht="13.5" customHeight="1" x14ac:dyDescent="0.2">
      <c r="A396" s="21"/>
      <c r="B396" s="21"/>
      <c r="C396" s="21"/>
      <c r="D396" s="21"/>
      <c r="E396" s="21"/>
      <c r="F396" s="21"/>
      <c r="G396" s="21"/>
    </row>
    <row r="397" spans="1:7" ht="13.5" customHeight="1" x14ac:dyDescent="0.2">
      <c r="A397" s="21"/>
      <c r="B397" s="21"/>
      <c r="C397" s="21"/>
      <c r="D397" s="21"/>
      <c r="E397" s="21"/>
      <c r="F397" s="21"/>
      <c r="G397" s="21"/>
    </row>
    <row r="398" spans="1:7" ht="13.5" customHeight="1" x14ac:dyDescent="0.2">
      <c r="A398" s="21"/>
      <c r="B398" s="21"/>
      <c r="C398" s="21"/>
      <c r="D398" s="21"/>
      <c r="E398" s="21"/>
      <c r="F398" s="21"/>
      <c r="G398" s="21"/>
    </row>
    <row r="399" spans="1:7" ht="13.5" customHeight="1" x14ac:dyDescent="0.2">
      <c r="A399" s="21"/>
      <c r="B399" s="21"/>
      <c r="C399" s="21"/>
      <c r="D399" s="21"/>
      <c r="E399" s="21"/>
      <c r="F399" s="21"/>
      <c r="G399" s="21"/>
    </row>
    <row r="400" spans="1:7" ht="13.5" customHeight="1" x14ac:dyDescent="0.2">
      <c r="A400" s="21"/>
      <c r="B400" s="21"/>
      <c r="C400" s="21"/>
      <c r="D400" s="21"/>
      <c r="E400" s="21"/>
      <c r="F400" s="21"/>
      <c r="G400" s="21"/>
    </row>
    <row r="401" spans="1:7" ht="13.5" customHeight="1" x14ac:dyDescent="0.2">
      <c r="A401" s="21"/>
      <c r="B401" s="21"/>
      <c r="C401" s="21"/>
      <c r="D401" s="21"/>
      <c r="E401" s="21"/>
      <c r="F401" s="21"/>
      <c r="G401" s="21"/>
    </row>
    <row r="402" spans="1:7" ht="13.5" customHeight="1" x14ac:dyDescent="0.2">
      <c r="A402" s="21"/>
      <c r="B402" s="21"/>
      <c r="C402" s="21"/>
      <c r="D402" s="21"/>
      <c r="E402" s="21"/>
      <c r="F402" s="21"/>
      <c r="G402" s="21"/>
    </row>
    <row r="403" spans="1:7" ht="13.5" customHeight="1" x14ac:dyDescent="0.2">
      <c r="A403" s="21"/>
      <c r="B403" s="21"/>
      <c r="C403" s="21"/>
      <c r="D403" s="21"/>
      <c r="E403" s="21"/>
      <c r="F403" s="21"/>
      <c r="G403" s="21"/>
    </row>
    <row r="404" spans="1:7" ht="13.5" customHeight="1" x14ac:dyDescent="0.2">
      <c r="A404" s="21"/>
      <c r="B404" s="21"/>
      <c r="C404" s="21"/>
      <c r="D404" s="21"/>
      <c r="E404" s="21"/>
      <c r="F404" s="21"/>
      <c r="G404" s="21"/>
    </row>
    <row r="405" spans="1:7" ht="13.5" customHeight="1" x14ac:dyDescent="0.2">
      <c r="A405" s="21"/>
      <c r="B405" s="21"/>
      <c r="C405" s="21"/>
      <c r="D405" s="21"/>
      <c r="E405" s="21"/>
      <c r="F405" s="21"/>
      <c r="G405" s="21"/>
    </row>
    <row r="406" spans="1:7" ht="13.5" customHeight="1" x14ac:dyDescent="0.2">
      <c r="A406" s="21"/>
      <c r="B406" s="21"/>
      <c r="C406" s="21"/>
      <c r="D406" s="21"/>
      <c r="E406" s="21"/>
      <c r="F406" s="21"/>
      <c r="G406" s="21"/>
    </row>
    <row r="407" spans="1:7" ht="13.5" customHeight="1" x14ac:dyDescent="0.2">
      <c r="A407" s="21"/>
      <c r="B407" s="21"/>
      <c r="C407" s="21"/>
      <c r="D407" s="21"/>
      <c r="E407" s="21"/>
      <c r="F407" s="21"/>
      <c r="G407" s="21"/>
    </row>
    <row r="408" spans="1:7" ht="13.5" customHeight="1" x14ac:dyDescent="0.2">
      <c r="A408" s="21"/>
      <c r="B408" s="21"/>
      <c r="C408" s="21"/>
      <c r="D408" s="21"/>
      <c r="E408" s="21"/>
      <c r="F408" s="21"/>
      <c r="G408" s="21"/>
    </row>
    <row r="409" spans="1:7" ht="13.5" customHeight="1" x14ac:dyDescent="0.2">
      <c r="A409" s="21"/>
      <c r="B409" s="21"/>
      <c r="C409" s="21"/>
      <c r="D409" s="21"/>
      <c r="E409" s="21"/>
      <c r="F409" s="21"/>
      <c r="G409" s="21"/>
    </row>
    <row r="410" spans="1:7" ht="13.5" customHeight="1" x14ac:dyDescent="0.2">
      <c r="A410" s="21"/>
      <c r="B410" s="21"/>
      <c r="C410" s="21"/>
      <c r="D410" s="21"/>
      <c r="E410" s="21"/>
      <c r="F410" s="21"/>
      <c r="G410" s="21"/>
    </row>
    <row r="411" spans="1:7" ht="13.5" customHeight="1" x14ac:dyDescent="0.2">
      <c r="A411" s="21"/>
      <c r="B411" s="21"/>
      <c r="C411" s="21"/>
      <c r="D411" s="21"/>
      <c r="E411" s="21"/>
      <c r="F411" s="21"/>
      <c r="G411" s="21"/>
    </row>
    <row r="412" spans="1:7" ht="13.5" customHeight="1" x14ac:dyDescent="0.2">
      <c r="A412" s="21"/>
      <c r="B412" s="21"/>
      <c r="C412" s="21"/>
      <c r="D412" s="21"/>
      <c r="E412" s="21"/>
      <c r="F412" s="21"/>
      <c r="G412" s="21"/>
    </row>
    <row r="413" spans="1:7" ht="13.5" customHeight="1" x14ac:dyDescent="0.2">
      <c r="A413" s="21"/>
      <c r="B413" s="21"/>
      <c r="C413" s="21"/>
      <c r="D413" s="21"/>
      <c r="E413" s="21"/>
      <c r="F413" s="21"/>
      <c r="G413" s="21"/>
    </row>
    <row r="414" spans="1:7" ht="13.5" customHeight="1" x14ac:dyDescent="0.2">
      <c r="A414" s="21"/>
      <c r="B414" s="21"/>
      <c r="C414" s="21"/>
      <c r="D414" s="21"/>
      <c r="E414" s="21"/>
      <c r="F414" s="21"/>
      <c r="G414" s="21"/>
    </row>
    <row r="415" spans="1:7" ht="13.5" customHeight="1" x14ac:dyDescent="0.2">
      <c r="A415" s="21"/>
      <c r="B415" s="21"/>
      <c r="C415" s="21"/>
      <c r="D415" s="21"/>
      <c r="E415" s="21"/>
      <c r="F415" s="21"/>
      <c r="G415" s="21"/>
    </row>
    <row r="416" spans="1:7" ht="13.5" customHeight="1" x14ac:dyDescent="0.2">
      <c r="A416" s="21"/>
      <c r="B416" s="21"/>
      <c r="C416" s="21"/>
      <c r="D416" s="21"/>
      <c r="E416" s="21"/>
      <c r="F416" s="21"/>
      <c r="G416" s="21"/>
    </row>
    <row r="417" spans="1:7" ht="13.5" customHeight="1" x14ac:dyDescent="0.2">
      <c r="A417" s="21"/>
      <c r="B417" s="21"/>
      <c r="C417" s="21"/>
      <c r="D417" s="21"/>
      <c r="E417" s="21"/>
      <c r="F417" s="21"/>
      <c r="G417" s="21"/>
    </row>
    <row r="418" spans="1:7" ht="13.5" customHeight="1" x14ac:dyDescent="0.2">
      <c r="A418" s="21"/>
      <c r="B418" s="21"/>
      <c r="C418" s="21"/>
      <c r="D418" s="21"/>
      <c r="E418" s="21"/>
      <c r="F418" s="21"/>
      <c r="G418" s="21"/>
    </row>
    <row r="419" spans="1:7" ht="13.5" customHeight="1" x14ac:dyDescent="0.2">
      <c r="A419" s="21"/>
      <c r="B419" s="21"/>
      <c r="C419" s="21"/>
      <c r="D419" s="21"/>
      <c r="E419" s="21"/>
      <c r="F419" s="21"/>
      <c r="G419" s="21"/>
    </row>
    <row r="420" spans="1:7" ht="13.5" customHeight="1" x14ac:dyDescent="0.2">
      <c r="A420" s="21"/>
      <c r="B420" s="21"/>
      <c r="C420" s="21"/>
      <c r="D420" s="21"/>
      <c r="E420" s="21"/>
      <c r="F420" s="21"/>
      <c r="G420" s="21"/>
    </row>
    <row r="421" spans="1:7" ht="13.5" customHeight="1" x14ac:dyDescent="0.2">
      <c r="A421" s="21"/>
      <c r="B421" s="21"/>
      <c r="C421" s="21"/>
      <c r="D421" s="21"/>
      <c r="E421" s="21"/>
      <c r="F421" s="21"/>
      <c r="G421" s="21"/>
    </row>
    <row r="422" spans="1:7" ht="13.5" customHeight="1" x14ac:dyDescent="0.2">
      <c r="A422" s="21"/>
      <c r="B422" s="21"/>
      <c r="C422" s="21"/>
      <c r="D422" s="21"/>
      <c r="E422" s="21"/>
      <c r="F422" s="21"/>
      <c r="G422" s="21"/>
    </row>
    <row r="423" spans="1:7" ht="13.5" customHeight="1" x14ac:dyDescent="0.2">
      <c r="A423" s="21"/>
      <c r="B423" s="21"/>
      <c r="C423" s="21"/>
      <c r="D423" s="21"/>
      <c r="E423" s="21"/>
      <c r="F423" s="21"/>
      <c r="G423" s="21"/>
    </row>
    <row r="424" spans="1:7" ht="13.5" customHeight="1" x14ac:dyDescent="0.2">
      <c r="A424" s="21"/>
      <c r="B424" s="21"/>
      <c r="C424" s="21"/>
      <c r="D424" s="21"/>
      <c r="E424" s="21"/>
      <c r="F424" s="21"/>
      <c r="G424" s="21"/>
    </row>
    <row r="425" spans="1:7" ht="13.5" customHeight="1" x14ac:dyDescent="0.2">
      <c r="A425" s="21"/>
      <c r="B425" s="21"/>
      <c r="C425" s="21"/>
      <c r="D425" s="21"/>
      <c r="E425" s="21"/>
      <c r="F425" s="21"/>
      <c r="G425" s="21"/>
    </row>
    <row r="426" spans="1:7" ht="13.5" customHeight="1" x14ac:dyDescent="0.2">
      <c r="A426" s="21"/>
      <c r="B426" s="21"/>
      <c r="C426" s="21"/>
      <c r="D426" s="21"/>
      <c r="E426" s="21"/>
      <c r="F426" s="21"/>
      <c r="G426" s="21"/>
    </row>
    <row r="427" spans="1:7" ht="13.5" customHeight="1" x14ac:dyDescent="0.2">
      <c r="A427" s="21"/>
      <c r="B427" s="21"/>
      <c r="C427" s="21"/>
      <c r="D427" s="21"/>
      <c r="E427" s="21"/>
      <c r="F427" s="21"/>
      <c r="G427" s="21"/>
    </row>
    <row r="428" spans="1:7" ht="13.5" customHeight="1" x14ac:dyDescent="0.2">
      <c r="A428" s="21"/>
      <c r="B428" s="21"/>
      <c r="C428" s="21"/>
      <c r="D428" s="21"/>
      <c r="E428" s="21"/>
      <c r="F428" s="21"/>
      <c r="G428" s="21"/>
    </row>
    <row r="429" spans="1:7" ht="13.5" customHeight="1" x14ac:dyDescent="0.2">
      <c r="A429" s="21"/>
      <c r="B429" s="21"/>
      <c r="C429" s="21"/>
      <c r="D429" s="21"/>
      <c r="E429" s="21"/>
      <c r="F429" s="21"/>
      <c r="G429" s="21"/>
    </row>
    <row r="430" spans="1:7" ht="13.5" customHeight="1" x14ac:dyDescent="0.2">
      <c r="A430" s="21"/>
      <c r="B430" s="21"/>
      <c r="C430" s="21"/>
      <c r="D430" s="21"/>
      <c r="E430" s="21"/>
      <c r="F430" s="21"/>
      <c r="G430" s="21"/>
    </row>
    <row r="431" spans="1:7" ht="13.5" customHeight="1" x14ac:dyDescent="0.2">
      <c r="A431" s="21"/>
      <c r="B431" s="21"/>
      <c r="C431" s="21"/>
      <c r="D431" s="21"/>
      <c r="E431" s="21"/>
      <c r="F431" s="21"/>
      <c r="G431" s="21"/>
    </row>
    <row r="432" spans="1:7" ht="13.5" customHeight="1" x14ac:dyDescent="0.2">
      <c r="A432" s="21"/>
      <c r="B432" s="21"/>
      <c r="C432" s="21"/>
      <c r="D432" s="21"/>
      <c r="E432" s="21"/>
      <c r="F432" s="21"/>
      <c r="G432" s="21"/>
    </row>
    <row r="433" spans="1:7" ht="13.5" customHeight="1" x14ac:dyDescent="0.2">
      <c r="A433" s="21"/>
      <c r="B433" s="21"/>
      <c r="C433" s="21"/>
      <c r="D433" s="21"/>
      <c r="E433" s="21"/>
      <c r="F433" s="21"/>
      <c r="G433" s="21"/>
    </row>
    <row r="434" spans="1:7" ht="13.5" customHeight="1" x14ac:dyDescent="0.2">
      <c r="A434" s="21"/>
      <c r="B434" s="21"/>
      <c r="C434" s="21"/>
      <c r="D434" s="21"/>
      <c r="E434" s="21"/>
      <c r="F434" s="21"/>
      <c r="G434" s="21"/>
    </row>
    <row r="435" spans="1:7" ht="13.5" customHeight="1" x14ac:dyDescent="0.2">
      <c r="A435" s="21"/>
      <c r="B435" s="21"/>
      <c r="C435" s="21"/>
      <c r="D435" s="21"/>
      <c r="E435" s="21"/>
      <c r="F435" s="21"/>
      <c r="G435" s="21"/>
    </row>
    <row r="436" spans="1:7" ht="13.5" customHeight="1" x14ac:dyDescent="0.2">
      <c r="A436" s="21"/>
      <c r="B436" s="21"/>
      <c r="C436" s="21"/>
      <c r="D436" s="21"/>
      <c r="E436" s="21"/>
      <c r="F436" s="21"/>
      <c r="G436" s="21"/>
    </row>
    <row r="437" spans="1:7" ht="13.5" customHeight="1" x14ac:dyDescent="0.2">
      <c r="A437" s="21"/>
      <c r="B437" s="21"/>
      <c r="C437" s="21"/>
      <c r="D437" s="21"/>
      <c r="E437" s="21"/>
      <c r="F437" s="21"/>
      <c r="G437" s="21"/>
    </row>
    <row r="438" spans="1:7" ht="13.5" customHeight="1" x14ac:dyDescent="0.2">
      <c r="A438" s="21"/>
      <c r="B438" s="21"/>
      <c r="C438" s="21"/>
      <c r="D438" s="21"/>
      <c r="E438" s="21"/>
      <c r="F438" s="21"/>
      <c r="G438" s="21"/>
    </row>
    <row r="439" spans="1:7" ht="13.5" customHeight="1" x14ac:dyDescent="0.2">
      <c r="A439" s="21"/>
      <c r="B439" s="21"/>
      <c r="C439" s="21"/>
      <c r="D439" s="21"/>
      <c r="E439" s="21"/>
      <c r="F439" s="21"/>
      <c r="G439" s="21"/>
    </row>
    <row r="440" spans="1:7" ht="13.5" customHeight="1" x14ac:dyDescent="0.2">
      <c r="A440" s="21"/>
      <c r="B440" s="21"/>
      <c r="C440" s="21"/>
      <c r="D440" s="21"/>
      <c r="E440" s="21"/>
      <c r="F440" s="21"/>
      <c r="G440" s="21"/>
    </row>
    <row r="441" spans="1:7" ht="13.5" customHeight="1" x14ac:dyDescent="0.2">
      <c r="A441" s="21"/>
      <c r="B441" s="21"/>
      <c r="C441" s="21"/>
      <c r="D441" s="21"/>
      <c r="E441" s="21"/>
      <c r="F441" s="21"/>
      <c r="G441" s="21"/>
    </row>
    <row r="442" spans="1:7" ht="13.5" customHeight="1" x14ac:dyDescent="0.2">
      <c r="A442" s="21"/>
      <c r="B442" s="21"/>
      <c r="C442" s="21"/>
      <c r="D442" s="21"/>
      <c r="E442" s="21"/>
      <c r="F442" s="21"/>
      <c r="G442" s="21"/>
    </row>
    <row r="443" spans="1:7" ht="13.5" customHeight="1" x14ac:dyDescent="0.2">
      <c r="A443" s="21"/>
      <c r="B443" s="21"/>
      <c r="C443" s="21"/>
      <c r="D443" s="21"/>
      <c r="E443" s="21"/>
      <c r="F443" s="21"/>
      <c r="G443" s="21"/>
    </row>
    <row r="444" spans="1:7" ht="13.5" customHeight="1" x14ac:dyDescent="0.2">
      <c r="A444" s="21"/>
      <c r="B444" s="21"/>
      <c r="C444" s="21"/>
      <c r="D444" s="21"/>
      <c r="E444" s="21"/>
      <c r="F444" s="21"/>
      <c r="G444" s="21"/>
    </row>
    <row r="445" spans="1:7" ht="13.5" customHeight="1" x14ac:dyDescent="0.2">
      <c r="A445" s="21"/>
      <c r="B445" s="21"/>
      <c r="C445" s="21"/>
      <c r="D445" s="21"/>
      <c r="E445" s="21"/>
      <c r="F445" s="21"/>
      <c r="G445" s="21"/>
    </row>
    <row r="446" spans="1:7" ht="13.5" customHeight="1" x14ac:dyDescent="0.2">
      <c r="A446" s="21"/>
      <c r="B446" s="21"/>
      <c r="C446" s="21"/>
      <c r="D446" s="21"/>
      <c r="E446" s="21"/>
      <c r="F446" s="21"/>
      <c r="G446" s="21"/>
    </row>
    <row r="447" spans="1:7" ht="13.5" customHeight="1" x14ac:dyDescent="0.2">
      <c r="A447" s="21"/>
      <c r="B447" s="21"/>
      <c r="C447" s="21"/>
      <c r="D447" s="21"/>
      <c r="E447" s="21"/>
      <c r="F447" s="21"/>
      <c r="G447" s="21"/>
    </row>
    <row r="448" spans="1:7" ht="13.5" customHeight="1" x14ac:dyDescent="0.2">
      <c r="A448" s="21"/>
      <c r="B448" s="21"/>
      <c r="C448" s="21"/>
      <c r="D448" s="21"/>
      <c r="E448" s="21"/>
      <c r="F448" s="21"/>
      <c r="G448" s="21"/>
    </row>
    <row r="449" spans="1:7" ht="13.5" customHeight="1" x14ac:dyDescent="0.2">
      <c r="A449" s="21"/>
      <c r="B449" s="21"/>
      <c r="C449" s="21"/>
      <c r="D449" s="21"/>
      <c r="E449" s="21"/>
      <c r="F449" s="21"/>
      <c r="G449" s="21"/>
    </row>
    <row r="450" spans="1:7" ht="13.5" customHeight="1" x14ac:dyDescent="0.2">
      <c r="A450" s="21"/>
      <c r="B450" s="21"/>
      <c r="C450" s="21"/>
      <c r="D450" s="21"/>
      <c r="E450" s="21"/>
      <c r="F450" s="21"/>
      <c r="G450" s="21"/>
    </row>
    <row r="451" spans="1:7" ht="13.5" customHeight="1" x14ac:dyDescent="0.2">
      <c r="A451" s="21"/>
      <c r="B451" s="21"/>
      <c r="C451" s="21"/>
      <c r="D451" s="21"/>
      <c r="E451" s="21"/>
      <c r="F451" s="21"/>
      <c r="G451" s="21"/>
    </row>
    <row r="452" spans="1:7" ht="13.5" customHeight="1" x14ac:dyDescent="0.2">
      <c r="A452" s="21"/>
      <c r="B452" s="21"/>
      <c r="C452" s="21"/>
      <c r="D452" s="21"/>
      <c r="E452" s="21"/>
      <c r="F452" s="21"/>
      <c r="G452" s="21"/>
    </row>
    <row r="453" spans="1:7" ht="13.5" customHeight="1" x14ac:dyDescent="0.2">
      <c r="A453" s="21"/>
      <c r="B453" s="21"/>
      <c r="C453" s="21"/>
      <c r="D453" s="21"/>
      <c r="E453" s="21"/>
      <c r="F453" s="21"/>
      <c r="G453" s="21"/>
    </row>
    <row r="454" spans="1:7" ht="13.5" customHeight="1" x14ac:dyDescent="0.2">
      <c r="A454" s="21"/>
      <c r="B454" s="21"/>
      <c r="C454" s="21"/>
      <c r="D454" s="21"/>
      <c r="E454" s="21"/>
      <c r="F454" s="21"/>
      <c r="G454" s="21"/>
    </row>
    <row r="455" spans="1:7" ht="13.5" customHeight="1" x14ac:dyDescent="0.2">
      <c r="A455" s="21"/>
      <c r="B455" s="21"/>
      <c r="C455" s="21"/>
      <c r="D455" s="21"/>
      <c r="E455" s="21"/>
      <c r="F455" s="21"/>
      <c r="G455" s="21"/>
    </row>
    <row r="456" spans="1:7" ht="13.5" customHeight="1" x14ac:dyDescent="0.2">
      <c r="A456" s="21"/>
      <c r="B456" s="21"/>
      <c r="C456" s="21"/>
      <c r="D456" s="21"/>
      <c r="E456" s="21"/>
      <c r="F456" s="21"/>
      <c r="G456" s="21"/>
    </row>
    <row r="457" spans="1:7" ht="13.5" customHeight="1" x14ac:dyDescent="0.2">
      <c r="A457" s="21"/>
      <c r="B457" s="21"/>
      <c r="C457" s="21"/>
      <c r="D457" s="21"/>
      <c r="E457" s="21"/>
      <c r="F457" s="21"/>
      <c r="G457" s="21"/>
    </row>
    <row r="458" spans="1:7" ht="13.5" customHeight="1" x14ac:dyDescent="0.2">
      <c r="A458" s="21"/>
      <c r="B458" s="21"/>
      <c r="C458" s="21"/>
      <c r="D458" s="21"/>
      <c r="E458" s="21"/>
      <c r="F458" s="21"/>
      <c r="G458" s="21"/>
    </row>
    <row r="459" spans="1:7" ht="13.5" customHeight="1" x14ac:dyDescent="0.2">
      <c r="A459" s="21"/>
      <c r="B459" s="21"/>
      <c r="C459" s="21"/>
      <c r="D459" s="21"/>
      <c r="E459" s="21"/>
      <c r="F459" s="21"/>
      <c r="G459" s="21"/>
    </row>
    <row r="460" spans="1:7" ht="13.5" customHeight="1" x14ac:dyDescent="0.2">
      <c r="A460" s="21"/>
      <c r="B460" s="21"/>
      <c r="C460" s="21"/>
      <c r="D460" s="21"/>
      <c r="E460" s="21"/>
      <c r="F460" s="21"/>
      <c r="G460" s="21"/>
    </row>
    <row r="461" spans="1:7" ht="13.5" customHeight="1" x14ac:dyDescent="0.2">
      <c r="A461" s="21"/>
      <c r="B461" s="21"/>
      <c r="C461" s="21"/>
      <c r="D461" s="21"/>
      <c r="E461" s="21"/>
      <c r="F461" s="21"/>
      <c r="G461" s="21"/>
    </row>
    <row r="462" spans="1:7" ht="13.5" customHeight="1" x14ac:dyDescent="0.2">
      <c r="A462" s="21"/>
      <c r="B462" s="21"/>
      <c r="C462" s="21"/>
      <c r="D462" s="21"/>
      <c r="E462" s="21"/>
      <c r="F462" s="21"/>
      <c r="G462" s="21"/>
    </row>
    <row r="463" spans="1:7" ht="13.5" customHeight="1" x14ac:dyDescent="0.2">
      <c r="A463" s="21"/>
      <c r="B463" s="21"/>
      <c r="C463" s="21"/>
      <c r="D463" s="21"/>
      <c r="E463" s="21"/>
      <c r="F463" s="21"/>
      <c r="G463" s="21"/>
    </row>
    <row r="464" spans="1:7" ht="13.5" customHeight="1" x14ac:dyDescent="0.2">
      <c r="A464" s="21"/>
      <c r="B464" s="21"/>
      <c r="C464" s="21"/>
      <c r="D464" s="21"/>
      <c r="E464" s="21"/>
      <c r="F464" s="21"/>
      <c r="G464" s="21"/>
    </row>
    <row r="465" spans="1:7" ht="13.5" customHeight="1" x14ac:dyDescent="0.2">
      <c r="A465" s="21"/>
      <c r="B465" s="21"/>
      <c r="C465" s="21"/>
      <c r="D465" s="21"/>
      <c r="E465" s="21"/>
      <c r="F465" s="21"/>
      <c r="G465" s="21"/>
    </row>
    <row r="466" spans="1:7" ht="13.5" customHeight="1" x14ac:dyDescent="0.2">
      <c r="A466" s="21"/>
      <c r="B466" s="21"/>
      <c r="C466" s="21"/>
      <c r="D466" s="21"/>
      <c r="E466" s="21"/>
      <c r="F466" s="21"/>
      <c r="G466" s="21"/>
    </row>
    <row r="467" spans="1:7" ht="13.5" customHeight="1" x14ac:dyDescent="0.2">
      <c r="A467" s="21"/>
      <c r="B467" s="21"/>
      <c r="C467" s="21"/>
      <c r="D467" s="21"/>
      <c r="E467" s="21"/>
      <c r="F467" s="21"/>
      <c r="G467" s="21"/>
    </row>
    <row r="468" spans="1:7" ht="13.5" customHeight="1" x14ac:dyDescent="0.2">
      <c r="A468" s="21"/>
      <c r="B468" s="21"/>
      <c r="C468" s="21"/>
      <c r="D468" s="21"/>
      <c r="E468" s="21"/>
      <c r="F468" s="21"/>
      <c r="G468" s="21"/>
    </row>
    <row r="469" spans="1:7" ht="13.5" customHeight="1" x14ac:dyDescent="0.2">
      <c r="A469" s="21"/>
      <c r="B469" s="21"/>
      <c r="C469" s="21"/>
      <c r="D469" s="21"/>
      <c r="E469" s="21"/>
      <c r="F469" s="21"/>
      <c r="G469" s="21"/>
    </row>
    <row r="470" spans="1:7" ht="13.5" customHeight="1" x14ac:dyDescent="0.2">
      <c r="A470" s="21"/>
      <c r="B470" s="21"/>
      <c r="C470" s="21"/>
      <c r="D470" s="21"/>
      <c r="E470" s="21"/>
      <c r="F470" s="21"/>
      <c r="G470" s="21"/>
    </row>
    <row r="471" spans="1:7" ht="13.5" customHeight="1" x14ac:dyDescent="0.2">
      <c r="A471" s="21"/>
      <c r="B471" s="21"/>
      <c r="C471" s="21"/>
      <c r="D471" s="21"/>
      <c r="E471" s="21"/>
      <c r="F471" s="21"/>
      <c r="G471" s="21"/>
    </row>
    <row r="472" spans="1:7" ht="13.5" customHeight="1" x14ac:dyDescent="0.2">
      <c r="A472" s="21"/>
      <c r="B472" s="21"/>
      <c r="C472" s="21"/>
      <c r="D472" s="21"/>
      <c r="E472" s="21"/>
      <c r="F472" s="21"/>
      <c r="G472" s="21"/>
    </row>
    <row r="473" spans="1:7" ht="13.5" customHeight="1" x14ac:dyDescent="0.2">
      <c r="A473" s="21"/>
      <c r="B473" s="21"/>
      <c r="C473" s="21"/>
      <c r="D473" s="21"/>
      <c r="E473" s="21"/>
      <c r="F473" s="21"/>
      <c r="G473" s="21"/>
    </row>
    <row r="474" spans="1:7" ht="13.5" customHeight="1" x14ac:dyDescent="0.2">
      <c r="A474" s="21"/>
      <c r="B474" s="21"/>
      <c r="C474" s="21"/>
      <c r="D474" s="21"/>
      <c r="E474" s="21"/>
      <c r="F474" s="21"/>
      <c r="G474" s="21"/>
    </row>
    <row r="475" spans="1:7" ht="13.5" customHeight="1" x14ac:dyDescent="0.2">
      <c r="A475" s="21"/>
      <c r="B475" s="21"/>
      <c r="C475" s="21"/>
      <c r="D475" s="21"/>
      <c r="E475" s="21"/>
      <c r="F475" s="21"/>
      <c r="G475" s="21"/>
    </row>
    <row r="476" spans="1:7" ht="13.5" customHeight="1" x14ac:dyDescent="0.2">
      <c r="A476" s="21"/>
      <c r="B476" s="21"/>
      <c r="C476" s="21"/>
      <c r="D476" s="21"/>
      <c r="E476" s="21"/>
      <c r="F476" s="21"/>
      <c r="G476" s="21"/>
    </row>
    <row r="477" spans="1:7" ht="13.5" customHeight="1" x14ac:dyDescent="0.2">
      <c r="A477" s="21"/>
      <c r="B477" s="21"/>
      <c r="C477" s="21"/>
      <c r="D477" s="21"/>
      <c r="E477" s="21"/>
      <c r="F477" s="21"/>
      <c r="G477" s="21"/>
    </row>
    <row r="478" spans="1:7" ht="13.5" customHeight="1" x14ac:dyDescent="0.2">
      <c r="A478" s="21"/>
      <c r="B478" s="21"/>
      <c r="C478" s="21"/>
      <c r="D478" s="21"/>
      <c r="E478" s="21"/>
      <c r="F478" s="21"/>
      <c r="G478" s="21"/>
    </row>
    <row r="479" spans="1:7" ht="13.5" customHeight="1" x14ac:dyDescent="0.2">
      <c r="A479" s="21"/>
      <c r="B479" s="21"/>
      <c r="C479" s="21"/>
      <c r="D479" s="21"/>
      <c r="E479" s="21"/>
      <c r="F479" s="21"/>
      <c r="G479" s="21"/>
    </row>
    <row r="480" spans="1:7" ht="13.5" customHeight="1" x14ac:dyDescent="0.2">
      <c r="A480" s="21"/>
      <c r="B480" s="21"/>
      <c r="C480" s="21"/>
      <c r="D480" s="21"/>
      <c r="E480" s="21"/>
      <c r="F480" s="21"/>
      <c r="G480" s="21"/>
    </row>
    <row r="481" spans="1:7" ht="13.5" customHeight="1" x14ac:dyDescent="0.2">
      <c r="A481" s="21"/>
      <c r="B481" s="21"/>
      <c r="C481" s="21"/>
      <c r="D481" s="21"/>
      <c r="E481" s="21"/>
      <c r="F481" s="21"/>
      <c r="G481" s="21"/>
    </row>
    <row r="482" spans="1:7" ht="13.5" customHeight="1" x14ac:dyDescent="0.2">
      <c r="A482" s="21"/>
      <c r="B482" s="21"/>
      <c r="C482" s="21"/>
      <c r="D482" s="21"/>
      <c r="E482" s="21"/>
      <c r="F482" s="21"/>
      <c r="G482" s="21"/>
    </row>
    <row r="483" spans="1:7" ht="13.5" customHeight="1" x14ac:dyDescent="0.2">
      <c r="A483" s="21"/>
      <c r="B483" s="21"/>
      <c r="C483" s="21"/>
      <c r="D483" s="21"/>
      <c r="E483" s="21"/>
      <c r="F483" s="21"/>
      <c r="G483" s="21"/>
    </row>
    <row r="484" spans="1:7" ht="13.5" customHeight="1" x14ac:dyDescent="0.2">
      <c r="A484" s="21"/>
      <c r="B484" s="21"/>
      <c r="C484" s="21"/>
      <c r="D484" s="21"/>
      <c r="E484" s="21"/>
      <c r="F484" s="21"/>
      <c r="G484" s="21"/>
    </row>
    <row r="485" spans="1:7" ht="13.5" customHeight="1" x14ac:dyDescent="0.2">
      <c r="A485" s="21"/>
      <c r="B485" s="21"/>
      <c r="C485" s="21"/>
      <c r="D485" s="21"/>
      <c r="E485" s="21"/>
      <c r="F485" s="21"/>
      <c r="G485" s="21"/>
    </row>
    <row r="486" spans="1:7" ht="13.5" customHeight="1" x14ac:dyDescent="0.2">
      <c r="A486" s="21"/>
      <c r="B486" s="21"/>
      <c r="C486" s="21"/>
      <c r="D486" s="21"/>
      <c r="E486" s="21"/>
      <c r="F486" s="21"/>
      <c r="G486" s="21"/>
    </row>
    <row r="487" spans="1:7" ht="13.5" customHeight="1" x14ac:dyDescent="0.2">
      <c r="A487" s="21"/>
      <c r="B487" s="21"/>
      <c r="C487" s="21"/>
      <c r="D487" s="21"/>
      <c r="E487" s="21"/>
      <c r="F487" s="21"/>
      <c r="G487" s="21"/>
    </row>
    <row r="488" spans="1:7" ht="13.5" customHeight="1" x14ac:dyDescent="0.2">
      <c r="A488" s="21"/>
      <c r="B488" s="21"/>
      <c r="C488" s="21"/>
      <c r="D488" s="21"/>
      <c r="E488" s="21"/>
      <c r="F488" s="21"/>
      <c r="G488" s="21"/>
    </row>
    <row r="489" spans="1:7" ht="13.5" customHeight="1" x14ac:dyDescent="0.2">
      <c r="A489" s="21"/>
      <c r="B489" s="21"/>
      <c r="C489" s="21"/>
      <c r="D489" s="21"/>
      <c r="E489" s="21"/>
      <c r="F489" s="21"/>
      <c r="G489" s="21"/>
    </row>
    <row r="490" spans="1:7" ht="13.5" customHeight="1" x14ac:dyDescent="0.2">
      <c r="A490" s="21"/>
      <c r="B490" s="21"/>
      <c r="C490" s="21"/>
      <c r="D490" s="21"/>
      <c r="E490" s="21"/>
      <c r="F490" s="21"/>
      <c r="G490" s="21"/>
    </row>
    <row r="491" spans="1:7" ht="13.5" customHeight="1" x14ac:dyDescent="0.2">
      <c r="A491" s="21"/>
      <c r="B491" s="21"/>
      <c r="C491" s="21"/>
      <c r="D491" s="21"/>
      <c r="E491" s="21"/>
      <c r="F491" s="21"/>
      <c r="G491" s="21"/>
    </row>
    <row r="492" spans="1:7" ht="13.5" customHeight="1" x14ac:dyDescent="0.2">
      <c r="A492" s="21"/>
      <c r="B492" s="21"/>
      <c r="C492" s="21"/>
      <c r="D492" s="21"/>
      <c r="E492" s="21"/>
      <c r="F492" s="21"/>
      <c r="G492" s="21"/>
    </row>
    <row r="493" spans="1:7" ht="13.5" customHeight="1" x14ac:dyDescent="0.2">
      <c r="A493" s="21"/>
      <c r="B493" s="21"/>
      <c r="C493" s="21"/>
      <c r="D493" s="21"/>
      <c r="E493" s="21"/>
      <c r="F493" s="21"/>
      <c r="G493" s="21"/>
    </row>
    <row r="494" spans="1:7" ht="13.5" customHeight="1" x14ac:dyDescent="0.2">
      <c r="A494" s="21"/>
      <c r="B494" s="21"/>
      <c r="C494" s="21"/>
      <c r="D494" s="21"/>
      <c r="E494" s="21"/>
      <c r="F494" s="21"/>
      <c r="G494" s="21"/>
    </row>
    <row r="495" spans="1:7" ht="13.5" customHeight="1" x14ac:dyDescent="0.2">
      <c r="A495" s="21"/>
      <c r="B495" s="21"/>
      <c r="C495" s="21"/>
      <c r="D495" s="21"/>
      <c r="E495" s="21"/>
      <c r="F495" s="21"/>
      <c r="G495" s="21"/>
    </row>
    <row r="496" spans="1:7" ht="13.5" customHeight="1" x14ac:dyDescent="0.2">
      <c r="A496" s="21"/>
      <c r="B496" s="21"/>
      <c r="C496" s="21"/>
      <c r="D496" s="21"/>
      <c r="E496" s="21"/>
      <c r="F496" s="21"/>
      <c r="G496" s="21"/>
    </row>
    <row r="497" spans="1:7" ht="13.5" customHeight="1" x14ac:dyDescent="0.2">
      <c r="A497" s="21"/>
      <c r="B497" s="21"/>
      <c r="C497" s="21"/>
      <c r="D497" s="21"/>
      <c r="E497" s="21"/>
      <c r="F497" s="21"/>
      <c r="G497" s="21"/>
    </row>
    <row r="498" spans="1:7" ht="13.5" customHeight="1" x14ac:dyDescent="0.2">
      <c r="A498" s="21"/>
      <c r="B498" s="21"/>
      <c r="C498" s="21"/>
      <c r="D498" s="21"/>
      <c r="E498" s="21"/>
      <c r="F498" s="21"/>
      <c r="G498" s="21"/>
    </row>
    <row r="499" spans="1:7" ht="13.5" customHeight="1" x14ac:dyDescent="0.2">
      <c r="A499" s="21"/>
      <c r="B499" s="21"/>
      <c r="C499" s="21"/>
      <c r="D499" s="21"/>
      <c r="E499" s="21"/>
      <c r="F499" s="21"/>
      <c r="G499" s="21"/>
    </row>
    <row r="500" spans="1:7" ht="13.5" customHeight="1" x14ac:dyDescent="0.2">
      <c r="A500" s="21"/>
      <c r="B500" s="21"/>
      <c r="C500" s="21"/>
      <c r="D500" s="21"/>
      <c r="E500" s="21"/>
      <c r="F500" s="21"/>
      <c r="G500" s="21"/>
    </row>
    <row r="501" spans="1:7" ht="13.5" customHeight="1" x14ac:dyDescent="0.2">
      <c r="A501" s="21"/>
      <c r="B501" s="21"/>
      <c r="C501" s="21"/>
      <c r="D501" s="21"/>
      <c r="E501" s="21"/>
      <c r="F501" s="21"/>
      <c r="G501" s="21"/>
    </row>
    <row r="502" spans="1:7" ht="13.5" customHeight="1" x14ac:dyDescent="0.2">
      <c r="A502" s="21"/>
      <c r="B502" s="21"/>
      <c r="C502" s="21"/>
      <c r="D502" s="21"/>
      <c r="E502" s="21"/>
      <c r="F502" s="21"/>
      <c r="G502" s="21"/>
    </row>
    <row r="503" spans="1:7" ht="13.5" customHeight="1" x14ac:dyDescent="0.2">
      <c r="A503" s="21"/>
      <c r="B503" s="21"/>
      <c r="C503" s="21"/>
      <c r="D503" s="21"/>
      <c r="E503" s="21"/>
      <c r="F503" s="21"/>
      <c r="G503" s="21"/>
    </row>
    <row r="504" spans="1:7" ht="13.5" customHeight="1" x14ac:dyDescent="0.2">
      <c r="A504" s="21"/>
      <c r="B504" s="21"/>
      <c r="C504" s="21"/>
      <c r="D504" s="21"/>
      <c r="E504" s="21"/>
      <c r="F504" s="21"/>
      <c r="G504" s="21"/>
    </row>
    <row r="505" spans="1:7" ht="13.5" customHeight="1" x14ac:dyDescent="0.2">
      <c r="A505" s="21"/>
      <c r="B505" s="21"/>
      <c r="C505" s="21"/>
      <c r="D505" s="21"/>
      <c r="E505" s="21"/>
      <c r="F505" s="21"/>
      <c r="G505" s="21"/>
    </row>
    <row r="506" spans="1:7" ht="13.5" customHeight="1" x14ac:dyDescent="0.2">
      <c r="A506" s="21"/>
      <c r="B506" s="21"/>
      <c r="C506" s="21"/>
      <c r="D506" s="21"/>
      <c r="E506" s="21"/>
      <c r="F506" s="21"/>
      <c r="G506" s="21"/>
    </row>
    <row r="507" spans="1:7" ht="13.5" customHeight="1" x14ac:dyDescent="0.2">
      <c r="A507" s="21"/>
      <c r="B507" s="21"/>
      <c r="C507" s="21"/>
      <c r="D507" s="21"/>
      <c r="E507" s="21"/>
      <c r="F507" s="21"/>
      <c r="G507" s="21"/>
    </row>
    <row r="508" spans="1:7" ht="13.5" customHeight="1" x14ac:dyDescent="0.2">
      <c r="A508" s="21"/>
      <c r="B508" s="21"/>
      <c r="C508" s="21"/>
      <c r="D508" s="21"/>
      <c r="E508" s="21"/>
      <c r="F508" s="21"/>
      <c r="G508" s="21"/>
    </row>
    <row r="509" spans="1:7" ht="13.5" customHeight="1" x14ac:dyDescent="0.2">
      <c r="A509" s="21"/>
      <c r="B509" s="21"/>
      <c r="C509" s="21"/>
      <c r="D509" s="21"/>
      <c r="E509" s="21"/>
      <c r="F509" s="21"/>
      <c r="G509" s="21"/>
    </row>
    <row r="510" spans="1:7" ht="13.5" customHeight="1" x14ac:dyDescent="0.2">
      <c r="A510" s="21"/>
      <c r="B510" s="21"/>
      <c r="C510" s="21"/>
      <c r="D510" s="21"/>
      <c r="E510" s="21"/>
      <c r="F510" s="21"/>
      <c r="G510" s="21"/>
    </row>
    <row r="511" spans="1:7" ht="13.5" customHeight="1" x14ac:dyDescent="0.2">
      <c r="A511" s="21"/>
      <c r="B511" s="21"/>
      <c r="C511" s="21"/>
      <c r="D511" s="21"/>
      <c r="E511" s="21"/>
      <c r="F511" s="21"/>
      <c r="G511" s="21"/>
    </row>
    <row r="512" spans="1:7" ht="13.5" customHeight="1" x14ac:dyDescent="0.2">
      <c r="A512" s="21"/>
      <c r="B512" s="21"/>
      <c r="C512" s="21"/>
      <c r="D512" s="21"/>
      <c r="E512" s="21"/>
      <c r="F512" s="21"/>
      <c r="G512" s="21"/>
    </row>
    <row r="513" spans="1:7" ht="13.5" customHeight="1" x14ac:dyDescent="0.2">
      <c r="A513" s="21"/>
      <c r="B513" s="21"/>
      <c r="C513" s="21"/>
      <c r="D513" s="21"/>
      <c r="E513" s="21"/>
      <c r="F513" s="21"/>
      <c r="G513" s="21"/>
    </row>
    <row r="514" spans="1:7" ht="13.5" customHeight="1" x14ac:dyDescent="0.2">
      <c r="A514" s="21"/>
      <c r="B514" s="21"/>
      <c r="C514" s="21"/>
      <c r="D514" s="21"/>
      <c r="E514" s="21"/>
      <c r="F514" s="21"/>
      <c r="G514" s="21"/>
    </row>
    <row r="515" spans="1:7" ht="13.5" customHeight="1" x14ac:dyDescent="0.2">
      <c r="A515" s="21"/>
      <c r="B515" s="21"/>
      <c r="C515" s="21"/>
      <c r="D515" s="21"/>
      <c r="E515" s="21"/>
      <c r="F515" s="21"/>
      <c r="G515" s="21"/>
    </row>
    <row r="516" spans="1:7" ht="13.5" customHeight="1" x14ac:dyDescent="0.2">
      <c r="A516" s="21"/>
      <c r="B516" s="21"/>
      <c r="C516" s="21"/>
      <c r="D516" s="21"/>
      <c r="E516" s="21"/>
      <c r="F516" s="21"/>
      <c r="G516" s="21"/>
    </row>
    <row r="517" spans="1:7" ht="13.5" customHeight="1" x14ac:dyDescent="0.2">
      <c r="A517" s="21"/>
      <c r="B517" s="21"/>
      <c r="C517" s="21"/>
      <c r="D517" s="21"/>
      <c r="E517" s="21"/>
      <c r="F517" s="21"/>
      <c r="G517" s="21"/>
    </row>
    <row r="518" spans="1:7" ht="13.5" customHeight="1" x14ac:dyDescent="0.2">
      <c r="A518" s="21"/>
      <c r="B518" s="21"/>
      <c r="C518" s="21"/>
      <c r="D518" s="21"/>
      <c r="E518" s="21"/>
      <c r="F518" s="21"/>
      <c r="G518" s="21"/>
    </row>
    <row r="519" spans="1:7" ht="13.5" customHeight="1" x14ac:dyDescent="0.2">
      <c r="A519" s="21"/>
      <c r="B519" s="21"/>
      <c r="C519" s="21"/>
      <c r="D519" s="21"/>
      <c r="E519" s="21"/>
      <c r="F519" s="21"/>
      <c r="G519" s="21"/>
    </row>
    <row r="520" spans="1:7" ht="13.5" customHeight="1" x14ac:dyDescent="0.2">
      <c r="A520" s="21"/>
      <c r="B520" s="21"/>
      <c r="C520" s="21"/>
      <c r="D520" s="21"/>
      <c r="E520" s="21"/>
      <c r="F520" s="21"/>
      <c r="G520" s="21"/>
    </row>
    <row r="521" spans="1:7" ht="13.5" customHeight="1" x14ac:dyDescent="0.2">
      <c r="A521" s="21"/>
      <c r="B521" s="21"/>
      <c r="C521" s="21"/>
      <c r="D521" s="21"/>
      <c r="E521" s="21"/>
      <c r="F521" s="21"/>
      <c r="G521" s="21"/>
    </row>
    <row r="522" spans="1:7" ht="13.5" customHeight="1" x14ac:dyDescent="0.2">
      <c r="A522" s="21"/>
      <c r="B522" s="21"/>
      <c r="C522" s="21"/>
      <c r="D522" s="21"/>
      <c r="E522" s="21"/>
      <c r="F522" s="21"/>
      <c r="G522" s="21"/>
    </row>
    <row r="523" spans="1:7" ht="13.5" customHeight="1" x14ac:dyDescent="0.2">
      <c r="A523" s="21"/>
      <c r="B523" s="21"/>
      <c r="C523" s="21"/>
      <c r="D523" s="21"/>
      <c r="E523" s="21"/>
      <c r="F523" s="21"/>
      <c r="G523" s="21"/>
    </row>
    <row r="524" spans="1:7" ht="13.5" customHeight="1" x14ac:dyDescent="0.2">
      <c r="A524" s="21"/>
      <c r="B524" s="21"/>
      <c r="C524" s="21"/>
      <c r="D524" s="21"/>
      <c r="E524" s="21"/>
      <c r="F524" s="21"/>
      <c r="G524" s="21"/>
    </row>
    <row r="525" spans="1:7" ht="13.5" customHeight="1" x14ac:dyDescent="0.2">
      <c r="A525" s="21"/>
      <c r="B525" s="21"/>
      <c r="C525" s="21"/>
      <c r="D525" s="21"/>
      <c r="E525" s="21"/>
      <c r="F525" s="21"/>
      <c r="G525" s="21"/>
    </row>
    <row r="526" spans="1:7" ht="13.5" customHeight="1" x14ac:dyDescent="0.2">
      <c r="A526" s="21"/>
      <c r="B526" s="21"/>
      <c r="C526" s="21"/>
      <c r="D526" s="21"/>
      <c r="E526" s="21"/>
      <c r="F526" s="21"/>
      <c r="G526" s="21"/>
    </row>
    <row r="527" spans="1:7" ht="13.5" customHeight="1" x14ac:dyDescent="0.2">
      <c r="A527" s="21"/>
      <c r="B527" s="21"/>
      <c r="C527" s="21"/>
      <c r="D527" s="21"/>
      <c r="E527" s="21"/>
      <c r="F527" s="21"/>
      <c r="G527" s="21"/>
    </row>
    <row r="528" spans="1:7" ht="13.5" customHeight="1" x14ac:dyDescent="0.2">
      <c r="A528" s="21"/>
      <c r="B528" s="21"/>
      <c r="C528" s="21"/>
      <c r="D528" s="21"/>
      <c r="E528" s="21"/>
      <c r="F528" s="21"/>
      <c r="G528" s="21"/>
    </row>
    <row r="529" spans="1:7" ht="13.5" customHeight="1" x14ac:dyDescent="0.2">
      <c r="A529" s="21"/>
      <c r="B529" s="21"/>
      <c r="C529" s="21"/>
      <c r="D529" s="21"/>
      <c r="E529" s="21"/>
      <c r="F529" s="21"/>
      <c r="G529" s="21"/>
    </row>
    <row r="530" spans="1:7" ht="13.5" customHeight="1" x14ac:dyDescent="0.2">
      <c r="A530" s="21"/>
      <c r="B530" s="21"/>
      <c r="C530" s="21"/>
      <c r="D530" s="21"/>
      <c r="E530" s="21"/>
      <c r="F530" s="21"/>
      <c r="G530" s="21"/>
    </row>
    <row r="531" spans="1:7" ht="13.5" customHeight="1" x14ac:dyDescent="0.2">
      <c r="A531" s="21"/>
      <c r="B531" s="21"/>
      <c r="C531" s="21"/>
      <c r="D531" s="21"/>
      <c r="E531" s="21"/>
      <c r="F531" s="21"/>
      <c r="G531" s="21"/>
    </row>
    <row r="532" spans="1:7" ht="13.5" customHeight="1" x14ac:dyDescent="0.2">
      <c r="A532" s="21"/>
      <c r="B532" s="21"/>
      <c r="C532" s="21"/>
      <c r="D532" s="21"/>
      <c r="E532" s="21"/>
      <c r="F532" s="21"/>
      <c r="G532" s="21"/>
    </row>
    <row r="533" spans="1:7" ht="13.5" customHeight="1" x14ac:dyDescent="0.2">
      <c r="A533" s="21"/>
      <c r="B533" s="21"/>
      <c r="C533" s="21"/>
      <c r="D533" s="21"/>
      <c r="E533" s="21"/>
      <c r="F533" s="21"/>
      <c r="G533" s="21"/>
    </row>
    <row r="534" spans="1:7" ht="13.5" customHeight="1" x14ac:dyDescent="0.2">
      <c r="A534" s="21"/>
      <c r="B534" s="21"/>
      <c r="C534" s="21"/>
      <c r="D534" s="21"/>
      <c r="E534" s="21"/>
      <c r="F534" s="21"/>
      <c r="G534" s="21"/>
    </row>
    <row r="535" spans="1:7" ht="13.5" customHeight="1" x14ac:dyDescent="0.2">
      <c r="A535" s="21"/>
      <c r="B535" s="21"/>
      <c r="C535" s="21"/>
      <c r="D535" s="21"/>
      <c r="E535" s="21"/>
      <c r="F535" s="21"/>
      <c r="G535" s="21"/>
    </row>
    <row r="536" spans="1:7" ht="13.5" customHeight="1" x14ac:dyDescent="0.2">
      <c r="A536" s="21"/>
      <c r="B536" s="21"/>
      <c r="C536" s="21"/>
      <c r="D536" s="21"/>
      <c r="E536" s="21"/>
      <c r="F536" s="21"/>
      <c r="G536" s="21"/>
    </row>
    <row r="537" spans="1:7" ht="13.5" customHeight="1" x14ac:dyDescent="0.2">
      <c r="A537" s="21"/>
      <c r="B537" s="21"/>
      <c r="C537" s="21"/>
      <c r="D537" s="21"/>
      <c r="E537" s="21"/>
      <c r="F537" s="21"/>
      <c r="G537" s="21"/>
    </row>
    <row r="538" spans="1:7" ht="13.5" customHeight="1" x14ac:dyDescent="0.2">
      <c r="A538" s="21"/>
      <c r="B538" s="21"/>
      <c r="C538" s="21"/>
      <c r="D538" s="21"/>
      <c r="E538" s="21"/>
      <c r="F538" s="21"/>
      <c r="G538" s="21"/>
    </row>
    <row r="539" spans="1:7" ht="13.5" customHeight="1" x14ac:dyDescent="0.2">
      <c r="A539" s="21"/>
      <c r="B539" s="21"/>
      <c r="C539" s="21"/>
      <c r="D539" s="21"/>
      <c r="E539" s="21"/>
      <c r="F539" s="21"/>
      <c r="G539" s="21"/>
    </row>
    <row r="540" spans="1:7" ht="13.5" customHeight="1" x14ac:dyDescent="0.2">
      <c r="A540" s="21"/>
      <c r="B540" s="21"/>
      <c r="C540" s="21"/>
      <c r="D540" s="21"/>
      <c r="E540" s="21"/>
      <c r="F540" s="21"/>
      <c r="G540" s="21"/>
    </row>
    <row r="541" spans="1:7" ht="13.5" customHeight="1" x14ac:dyDescent="0.2">
      <c r="A541" s="21"/>
      <c r="B541" s="21"/>
      <c r="C541" s="21"/>
      <c r="D541" s="21"/>
      <c r="E541" s="21"/>
      <c r="F541" s="21"/>
      <c r="G541" s="21"/>
    </row>
    <row r="542" spans="1:7" ht="13.5" customHeight="1" x14ac:dyDescent="0.2">
      <c r="A542" s="21"/>
      <c r="B542" s="21"/>
      <c r="C542" s="21"/>
      <c r="D542" s="21"/>
      <c r="E542" s="21"/>
      <c r="F542" s="21"/>
      <c r="G542" s="21"/>
    </row>
    <row r="543" spans="1:7" ht="13.5" customHeight="1" x14ac:dyDescent="0.2">
      <c r="A543" s="21"/>
      <c r="B543" s="21"/>
      <c r="C543" s="21"/>
      <c r="D543" s="21"/>
      <c r="E543" s="21"/>
      <c r="F543" s="21"/>
      <c r="G543" s="21"/>
    </row>
    <row r="544" spans="1:7" ht="13.5" customHeight="1" x14ac:dyDescent="0.2">
      <c r="A544" s="21"/>
      <c r="B544" s="21"/>
      <c r="C544" s="21"/>
      <c r="D544" s="21"/>
      <c r="E544" s="21"/>
      <c r="F544" s="21"/>
      <c r="G544" s="21"/>
    </row>
    <row r="545" spans="1:7" ht="13.5" customHeight="1" x14ac:dyDescent="0.2">
      <c r="A545" s="21"/>
      <c r="B545" s="21"/>
      <c r="C545" s="21"/>
      <c r="D545" s="21"/>
      <c r="E545" s="21"/>
      <c r="F545" s="21"/>
      <c r="G545" s="21"/>
    </row>
    <row r="546" spans="1:7" ht="13.5" customHeight="1" x14ac:dyDescent="0.2">
      <c r="A546" s="21"/>
      <c r="B546" s="21"/>
      <c r="C546" s="21"/>
      <c r="D546" s="21"/>
      <c r="E546" s="21"/>
      <c r="F546" s="21"/>
      <c r="G546" s="21"/>
    </row>
    <row r="547" spans="1:7" ht="13.5" customHeight="1" x14ac:dyDescent="0.2">
      <c r="A547" s="21"/>
      <c r="B547" s="21"/>
      <c r="C547" s="21"/>
      <c r="D547" s="21"/>
      <c r="E547" s="21"/>
      <c r="F547" s="21"/>
      <c r="G547" s="21"/>
    </row>
    <row r="548" spans="1:7" ht="13.5" customHeight="1" x14ac:dyDescent="0.2">
      <c r="A548" s="21"/>
      <c r="B548" s="21"/>
      <c r="C548" s="21"/>
      <c r="D548" s="21"/>
      <c r="E548" s="21"/>
      <c r="F548" s="21"/>
      <c r="G548" s="21"/>
    </row>
    <row r="549" spans="1:7" ht="13.5" customHeight="1" x14ac:dyDescent="0.2">
      <c r="A549" s="21"/>
      <c r="B549" s="21"/>
      <c r="C549" s="21"/>
      <c r="D549" s="21"/>
      <c r="E549" s="21"/>
      <c r="F549" s="21"/>
      <c r="G549" s="21"/>
    </row>
    <row r="550" spans="1:7" ht="13.5" customHeight="1" x14ac:dyDescent="0.2">
      <c r="A550" s="21"/>
      <c r="B550" s="21"/>
      <c r="C550" s="21"/>
      <c r="D550" s="21"/>
      <c r="E550" s="21"/>
      <c r="F550" s="21"/>
      <c r="G550" s="21"/>
    </row>
    <row r="551" spans="1:7" ht="13.5" customHeight="1" x14ac:dyDescent="0.2">
      <c r="A551" s="21"/>
      <c r="B551" s="21"/>
      <c r="C551" s="21"/>
      <c r="D551" s="21"/>
      <c r="E551" s="21"/>
      <c r="F551" s="21"/>
      <c r="G551" s="21"/>
    </row>
    <row r="552" spans="1:7" ht="13.5" customHeight="1" x14ac:dyDescent="0.2">
      <c r="A552" s="21"/>
      <c r="B552" s="21"/>
      <c r="C552" s="21"/>
      <c r="D552" s="21"/>
      <c r="E552" s="21"/>
      <c r="F552" s="21"/>
      <c r="G552" s="21"/>
    </row>
    <row r="553" spans="1:7" ht="13.5" customHeight="1" x14ac:dyDescent="0.2">
      <c r="A553" s="21"/>
      <c r="B553" s="21"/>
      <c r="C553" s="21"/>
      <c r="D553" s="21"/>
      <c r="E553" s="21"/>
      <c r="F553" s="21"/>
      <c r="G553" s="21"/>
    </row>
    <row r="554" spans="1:7" ht="13.5" customHeight="1" x14ac:dyDescent="0.2">
      <c r="A554" s="21"/>
      <c r="B554" s="21"/>
      <c r="C554" s="21"/>
      <c r="D554" s="21"/>
      <c r="E554" s="21"/>
      <c r="F554" s="21"/>
      <c r="G554" s="21"/>
    </row>
    <row r="555" spans="1:7" ht="13.5" customHeight="1" x14ac:dyDescent="0.2">
      <c r="A555" s="21"/>
      <c r="B555" s="21"/>
      <c r="C555" s="21"/>
      <c r="D555" s="21"/>
      <c r="E555" s="21"/>
      <c r="F555" s="21"/>
      <c r="G555" s="21"/>
    </row>
    <row r="556" spans="1:7" ht="13.5" customHeight="1" x14ac:dyDescent="0.2">
      <c r="A556" s="21"/>
      <c r="B556" s="21"/>
      <c r="C556" s="21"/>
      <c r="D556" s="21"/>
      <c r="E556" s="21"/>
      <c r="F556" s="21"/>
      <c r="G556" s="21"/>
    </row>
    <row r="557" spans="1:7" ht="13.5" customHeight="1" x14ac:dyDescent="0.2">
      <c r="A557" s="21"/>
      <c r="B557" s="21"/>
      <c r="C557" s="21"/>
      <c r="D557" s="21"/>
      <c r="E557" s="21"/>
      <c r="F557" s="21"/>
      <c r="G557" s="21"/>
    </row>
    <row r="558" spans="1:7" ht="13.5" customHeight="1" x14ac:dyDescent="0.2">
      <c r="A558" s="21"/>
      <c r="B558" s="21"/>
      <c r="C558" s="21"/>
      <c r="D558" s="21"/>
      <c r="E558" s="21"/>
      <c r="F558" s="21"/>
      <c r="G558" s="21"/>
    </row>
    <row r="559" spans="1:7" ht="13.5" customHeight="1" x14ac:dyDescent="0.2">
      <c r="A559" s="21"/>
      <c r="B559" s="21"/>
      <c r="C559" s="21"/>
      <c r="D559" s="21"/>
      <c r="E559" s="21"/>
      <c r="F559" s="21"/>
      <c r="G559" s="21"/>
    </row>
    <row r="560" spans="1:7" ht="13.5" customHeight="1" x14ac:dyDescent="0.2">
      <c r="A560" s="21"/>
      <c r="B560" s="21"/>
      <c r="C560" s="21"/>
      <c r="D560" s="21"/>
      <c r="E560" s="21"/>
      <c r="F560" s="21"/>
      <c r="G560" s="21"/>
    </row>
    <row r="561" spans="1:7" ht="13.5" customHeight="1" x14ac:dyDescent="0.2">
      <c r="A561" s="21"/>
      <c r="B561" s="21"/>
      <c r="C561" s="21"/>
      <c r="D561" s="21"/>
      <c r="E561" s="21"/>
      <c r="F561" s="21"/>
      <c r="G561" s="21"/>
    </row>
    <row r="562" spans="1:7" ht="13.5" customHeight="1" x14ac:dyDescent="0.2">
      <c r="A562" s="21"/>
      <c r="B562" s="21"/>
      <c r="C562" s="21"/>
      <c r="D562" s="21"/>
      <c r="E562" s="21"/>
      <c r="F562" s="21"/>
      <c r="G562" s="21"/>
    </row>
    <row r="563" spans="1:7" ht="13.5" customHeight="1" x14ac:dyDescent="0.2">
      <c r="A563" s="21"/>
      <c r="B563" s="21"/>
      <c r="C563" s="21"/>
      <c r="D563" s="21"/>
      <c r="E563" s="21"/>
      <c r="F563" s="21"/>
      <c r="G563" s="21"/>
    </row>
    <row r="564" spans="1:7" ht="13.5" customHeight="1" x14ac:dyDescent="0.2">
      <c r="A564" s="21"/>
      <c r="B564" s="21"/>
      <c r="C564" s="21"/>
      <c r="D564" s="21"/>
      <c r="E564" s="21"/>
      <c r="F564" s="21"/>
      <c r="G564" s="21"/>
    </row>
    <row r="565" spans="1:7" ht="13.5" customHeight="1" x14ac:dyDescent="0.2">
      <c r="A565" s="21"/>
      <c r="B565" s="21"/>
      <c r="C565" s="21"/>
      <c r="D565" s="21"/>
      <c r="E565" s="21"/>
      <c r="F565" s="21"/>
      <c r="G565" s="21"/>
    </row>
    <row r="566" spans="1:7" ht="13.5" customHeight="1" x14ac:dyDescent="0.2">
      <c r="A566" s="21"/>
      <c r="B566" s="21"/>
      <c r="C566" s="21"/>
      <c r="D566" s="21"/>
      <c r="E566" s="21"/>
      <c r="F566" s="21"/>
      <c r="G566" s="21"/>
    </row>
    <row r="567" spans="1:7" ht="13.5" customHeight="1" x14ac:dyDescent="0.2">
      <c r="A567" s="21"/>
      <c r="B567" s="21"/>
      <c r="C567" s="21"/>
      <c r="D567" s="21"/>
      <c r="E567" s="21"/>
      <c r="F567" s="21"/>
      <c r="G567" s="21"/>
    </row>
    <row r="568" spans="1:7" ht="13.5" customHeight="1" x14ac:dyDescent="0.2">
      <c r="A568" s="21"/>
      <c r="B568" s="21"/>
      <c r="C568" s="21"/>
      <c r="D568" s="21"/>
      <c r="E568" s="21"/>
      <c r="F568" s="21"/>
      <c r="G568" s="21"/>
    </row>
    <row r="569" spans="1:7" ht="13.5" customHeight="1" x14ac:dyDescent="0.2">
      <c r="A569" s="21"/>
      <c r="B569" s="21"/>
      <c r="C569" s="21"/>
      <c r="D569" s="21"/>
      <c r="E569" s="21"/>
      <c r="F569" s="21"/>
      <c r="G569" s="21"/>
    </row>
    <row r="570" spans="1:7" ht="13.5" customHeight="1" x14ac:dyDescent="0.2">
      <c r="A570" s="21"/>
      <c r="B570" s="21"/>
      <c r="C570" s="21"/>
      <c r="D570" s="21"/>
      <c r="E570" s="21"/>
      <c r="F570" s="21"/>
      <c r="G570" s="21"/>
    </row>
    <row r="571" spans="1:7" ht="13.5" customHeight="1" x14ac:dyDescent="0.2">
      <c r="A571" s="21"/>
      <c r="B571" s="21"/>
      <c r="C571" s="21"/>
      <c r="D571" s="21"/>
      <c r="E571" s="21"/>
      <c r="F571" s="21"/>
      <c r="G571" s="21"/>
    </row>
    <row r="572" spans="1:7" ht="13.5" customHeight="1" x14ac:dyDescent="0.2">
      <c r="A572" s="21"/>
      <c r="B572" s="21"/>
      <c r="C572" s="21"/>
      <c r="D572" s="21"/>
      <c r="E572" s="21"/>
      <c r="F572" s="21"/>
      <c r="G572" s="21"/>
    </row>
    <row r="573" spans="1:7" ht="13.5" customHeight="1" x14ac:dyDescent="0.2">
      <c r="A573" s="21"/>
      <c r="B573" s="21"/>
      <c r="C573" s="21"/>
      <c r="D573" s="21"/>
      <c r="E573" s="21"/>
      <c r="F573" s="21"/>
      <c r="G573" s="21"/>
    </row>
    <row r="574" spans="1:7" ht="13.5" customHeight="1" x14ac:dyDescent="0.2">
      <c r="A574" s="21"/>
      <c r="B574" s="21"/>
      <c r="C574" s="21"/>
      <c r="D574" s="21"/>
      <c r="E574" s="21"/>
      <c r="F574" s="21"/>
      <c r="G574" s="21"/>
    </row>
    <row r="575" spans="1:7" ht="13.5" customHeight="1" x14ac:dyDescent="0.2">
      <c r="A575" s="21"/>
      <c r="B575" s="21"/>
      <c r="C575" s="21"/>
      <c r="D575" s="21"/>
      <c r="E575" s="21"/>
      <c r="F575" s="21"/>
      <c r="G575" s="21"/>
    </row>
    <row r="576" spans="1:7" ht="13.5" customHeight="1" x14ac:dyDescent="0.2">
      <c r="A576" s="21"/>
      <c r="B576" s="21"/>
      <c r="C576" s="21"/>
      <c r="D576" s="21"/>
      <c r="E576" s="21"/>
      <c r="F576" s="21"/>
      <c r="G576" s="21"/>
    </row>
    <row r="577" spans="1:7" ht="13.5" customHeight="1" x14ac:dyDescent="0.2">
      <c r="A577" s="21"/>
      <c r="B577" s="21"/>
      <c r="C577" s="21"/>
      <c r="D577" s="21"/>
      <c r="E577" s="21"/>
      <c r="F577" s="21"/>
      <c r="G577" s="21"/>
    </row>
    <row r="578" spans="1:7" ht="13.5" customHeight="1" x14ac:dyDescent="0.2">
      <c r="A578" s="21"/>
      <c r="B578" s="21"/>
      <c r="C578" s="21"/>
      <c r="D578" s="21"/>
      <c r="E578" s="21"/>
      <c r="F578" s="21"/>
      <c r="G578" s="21"/>
    </row>
    <row r="579" spans="1:7" ht="13.5" customHeight="1" x14ac:dyDescent="0.2">
      <c r="A579" s="21"/>
      <c r="B579" s="21"/>
      <c r="C579" s="21"/>
      <c r="D579" s="21"/>
      <c r="E579" s="21"/>
      <c r="F579" s="21"/>
      <c r="G579" s="21"/>
    </row>
    <row r="580" spans="1:7" ht="13.5" customHeight="1" x14ac:dyDescent="0.2">
      <c r="A580" s="21"/>
      <c r="B580" s="21"/>
      <c r="C580" s="21"/>
      <c r="D580" s="21"/>
      <c r="E580" s="21"/>
      <c r="F580" s="21"/>
      <c r="G580" s="21"/>
    </row>
    <row r="581" spans="1:7" ht="13.5" customHeight="1" x14ac:dyDescent="0.2">
      <c r="A581" s="21"/>
      <c r="B581" s="21"/>
      <c r="C581" s="21"/>
      <c r="D581" s="21"/>
      <c r="E581" s="21"/>
      <c r="F581" s="21"/>
      <c r="G581" s="21"/>
    </row>
    <row r="582" spans="1:7" ht="13.5" customHeight="1" x14ac:dyDescent="0.2">
      <c r="A582" s="21"/>
      <c r="B582" s="21"/>
      <c r="C582" s="21"/>
      <c r="D582" s="21"/>
      <c r="E582" s="21"/>
      <c r="F582" s="21"/>
      <c r="G582" s="21"/>
    </row>
    <row r="583" spans="1:7" ht="13.5" customHeight="1" x14ac:dyDescent="0.2">
      <c r="A583" s="21"/>
      <c r="B583" s="21"/>
      <c r="C583" s="21"/>
      <c r="D583" s="21"/>
      <c r="E583" s="21"/>
      <c r="F583" s="21"/>
      <c r="G583" s="21"/>
    </row>
    <row r="584" spans="1:7" ht="13.5" customHeight="1" x14ac:dyDescent="0.2">
      <c r="A584" s="21"/>
      <c r="B584" s="21"/>
      <c r="C584" s="21"/>
      <c r="D584" s="21"/>
      <c r="E584" s="21"/>
      <c r="F584" s="21"/>
      <c r="G584" s="21"/>
    </row>
    <row r="585" spans="1:7" ht="13.5" customHeight="1" x14ac:dyDescent="0.2">
      <c r="A585" s="21"/>
      <c r="B585" s="21"/>
      <c r="C585" s="21"/>
      <c r="D585" s="21"/>
      <c r="E585" s="21"/>
      <c r="F585" s="21"/>
      <c r="G585" s="21"/>
    </row>
    <row r="586" spans="1:7" ht="13.5" customHeight="1" x14ac:dyDescent="0.2">
      <c r="A586" s="21"/>
      <c r="B586" s="21"/>
      <c r="C586" s="21"/>
      <c r="D586" s="21"/>
      <c r="E586" s="21"/>
      <c r="F586" s="21"/>
      <c r="G586" s="21"/>
    </row>
    <row r="587" spans="1:7" ht="13.5" customHeight="1" x14ac:dyDescent="0.2">
      <c r="A587" s="21"/>
      <c r="B587" s="21"/>
      <c r="C587" s="21"/>
      <c r="D587" s="21"/>
      <c r="E587" s="21"/>
      <c r="F587" s="21"/>
      <c r="G587" s="21"/>
    </row>
    <row r="588" spans="1:7" ht="13.5" customHeight="1" x14ac:dyDescent="0.2">
      <c r="A588" s="21"/>
      <c r="B588" s="21"/>
      <c r="C588" s="21"/>
      <c r="D588" s="21"/>
      <c r="E588" s="21"/>
      <c r="F588" s="21"/>
      <c r="G588" s="21"/>
    </row>
    <row r="589" spans="1:7" ht="13.5" customHeight="1" x14ac:dyDescent="0.2">
      <c r="A589" s="21"/>
      <c r="B589" s="21"/>
      <c r="C589" s="21"/>
      <c r="D589" s="21"/>
      <c r="E589" s="21"/>
      <c r="F589" s="21"/>
      <c r="G589" s="21"/>
    </row>
    <row r="590" spans="1:7" ht="13.5" customHeight="1" x14ac:dyDescent="0.2">
      <c r="A590" s="21"/>
      <c r="B590" s="21"/>
      <c r="C590" s="21"/>
      <c r="D590" s="21"/>
      <c r="E590" s="21"/>
      <c r="F590" s="21"/>
      <c r="G590" s="21"/>
    </row>
    <row r="591" spans="1:7" ht="13.5" customHeight="1" x14ac:dyDescent="0.2">
      <c r="A591" s="21"/>
      <c r="B591" s="21"/>
      <c r="C591" s="21"/>
      <c r="D591" s="21"/>
      <c r="E591" s="21"/>
      <c r="F591" s="21"/>
      <c r="G591" s="21"/>
    </row>
    <row r="592" spans="1:7" ht="13.5" customHeight="1" x14ac:dyDescent="0.2">
      <c r="A592" s="21"/>
      <c r="B592" s="21"/>
      <c r="C592" s="21"/>
      <c r="D592" s="21"/>
      <c r="E592" s="21"/>
      <c r="F592" s="21"/>
      <c r="G592" s="21"/>
    </row>
    <row r="593" spans="1:7" ht="13.5" customHeight="1" x14ac:dyDescent="0.2">
      <c r="A593" s="21"/>
      <c r="B593" s="21"/>
      <c r="C593" s="21"/>
      <c r="D593" s="21"/>
      <c r="E593" s="21"/>
      <c r="F593" s="21"/>
      <c r="G593" s="21"/>
    </row>
    <row r="594" spans="1:7" ht="13.5" customHeight="1" x14ac:dyDescent="0.2">
      <c r="A594" s="21"/>
      <c r="B594" s="21"/>
      <c r="C594" s="21"/>
      <c r="D594" s="21"/>
      <c r="E594" s="21"/>
      <c r="F594" s="21"/>
      <c r="G594" s="21"/>
    </row>
    <row r="595" spans="1:7" ht="13.5" customHeight="1" x14ac:dyDescent="0.2">
      <c r="A595" s="21"/>
      <c r="B595" s="21"/>
      <c r="C595" s="21"/>
      <c r="D595" s="21"/>
      <c r="E595" s="21"/>
      <c r="F595" s="21"/>
      <c r="G595" s="21"/>
    </row>
    <row r="596" spans="1:7" ht="13.5" customHeight="1" x14ac:dyDescent="0.2">
      <c r="A596" s="21"/>
      <c r="B596" s="21"/>
      <c r="C596" s="21"/>
      <c r="D596" s="21"/>
      <c r="E596" s="21"/>
      <c r="F596" s="21"/>
      <c r="G596" s="21"/>
    </row>
    <row r="597" spans="1:7" ht="13.5" customHeight="1" x14ac:dyDescent="0.2">
      <c r="A597" s="21"/>
      <c r="B597" s="21"/>
      <c r="C597" s="21"/>
      <c r="D597" s="21"/>
      <c r="E597" s="21"/>
      <c r="F597" s="21"/>
      <c r="G597" s="21"/>
    </row>
    <row r="598" spans="1:7" ht="13.5" customHeight="1" x14ac:dyDescent="0.2">
      <c r="A598" s="21"/>
      <c r="B598" s="21"/>
      <c r="C598" s="21"/>
      <c r="D598" s="21"/>
      <c r="E598" s="21"/>
      <c r="F598" s="21"/>
      <c r="G598" s="21"/>
    </row>
    <row r="599" spans="1:7" ht="13.5" customHeight="1" x14ac:dyDescent="0.2">
      <c r="A599" s="21"/>
      <c r="B599" s="21"/>
      <c r="C599" s="21"/>
      <c r="D599" s="21"/>
      <c r="E599" s="21"/>
      <c r="F599" s="21"/>
      <c r="G599" s="21"/>
    </row>
    <row r="600" spans="1:7" ht="13.5" customHeight="1" x14ac:dyDescent="0.2">
      <c r="A600" s="21"/>
      <c r="B600" s="21"/>
      <c r="C600" s="21"/>
      <c r="D600" s="21"/>
      <c r="E600" s="21"/>
      <c r="F600" s="21"/>
      <c r="G600" s="21"/>
    </row>
    <row r="601" spans="1:7" ht="13.5" customHeight="1" x14ac:dyDescent="0.2">
      <c r="A601" s="21"/>
      <c r="B601" s="21"/>
      <c r="C601" s="21"/>
      <c r="D601" s="21"/>
      <c r="E601" s="21"/>
      <c r="F601" s="21"/>
      <c r="G601" s="21"/>
    </row>
    <row r="602" spans="1:7" ht="13.5" customHeight="1" x14ac:dyDescent="0.2">
      <c r="A602" s="21"/>
      <c r="B602" s="21"/>
      <c r="C602" s="21"/>
      <c r="D602" s="21"/>
      <c r="E602" s="21"/>
      <c r="F602" s="21"/>
      <c r="G602" s="21"/>
    </row>
    <row r="603" spans="1:7" ht="13.5" customHeight="1" x14ac:dyDescent="0.2">
      <c r="A603" s="21"/>
      <c r="B603" s="21"/>
      <c r="C603" s="21"/>
      <c r="D603" s="21"/>
      <c r="E603" s="21"/>
      <c r="F603" s="21"/>
      <c r="G603" s="21"/>
    </row>
    <row r="604" spans="1:7" ht="13.5" customHeight="1" x14ac:dyDescent="0.2">
      <c r="A604" s="21"/>
      <c r="B604" s="21"/>
      <c r="C604" s="21"/>
      <c r="D604" s="21"/>
      <c r="E604" s="21"/>
      <c r="F604" s="21"/>
      <c r="G604" s="21"/>
    </row>
    <row r="605" spans="1:7" ht="13.5" customHeight="1" x14ac:dyDescent="0.2">
      <c r="A605" s="21"/>
      <c r="B605" s="21"/>
      <c r="C605" s="21"/>
      <c r="D605" s="21"/>
      <c r="E605" s="21"/>
      <c r="F605" s="21"/>
      <c r="G605" s="21"/>
    </row>
    <row r="606" spans="1:7" ht="13.5" customHeight="1" x14ac:dyDescent="0.2">
      <c r="A606" s="21"/>
      <c r="B606" s="21"/>
      <c r="C606" s="21"/>
      <c r="D606" s="21"/>
      <c r="E606" s="21"/>
      <c r="F606" s="21"/>
      <c r="G606" s="21"/>
    </row>
    <row r="607" spans="1:7" ht="13.5" customHeight="1" x14ac:dyDescent="0.2">
      <c r="A607" s="21"/>
      <c r="B607" s="21"/>
      <c r="C607" s="21"/>
      <c r="D607" s="21"/>
      <c r="E607" s="21"/>
      <c r="F607" s="21"/>
      <c r="G607" s="21"/>
    </row>
    <row r="608" spans="1:7" ht="13.5" customHeight="1" x14ac:dyDescent="0.2">
      <c r="A608" s="21"/>
      <c r="B608" s="21"/>
      <c r="C608" s="21"/>
      <c r="D608" s="21"/>
      <c r="E608" s="21"/>
      <c r="F608" s="21"/>
      <c r="G608" s="21"/>
    </row>
    <row r="609" spans="1:7" ht="13.5" customHeight="1" x14ac:dyDescent="0.2">
      <c r="A609" s="21"/>
      <c r="B609" s="21"/>
      <c r="C609" s="21"/>
      <c r="D609" s="21"/>
      <c r="E609" s="21"/>
      <c r="F609" s="21"/>
      <c r="G609" s="21"/>
    </row>
    <row r="610" spans="1:7" ht="13.5" customHeight="1" x14ac:dyDescent="0.2">
      <c r="A610" s="21"/>
      <c r="B610" s="21"/>
      <c r="C610" s="21"/>
      <c r="D610" s="21"/>
      <c r="E610" s="21"/>
      <c r="F610" s="21"/>
      <c r="G610" s="21"/>
    </row>
    <row r="611" spans="1:7" ht="13.5" customHeight="1" x14ac:dyDescent="0.2">
      <c r="A611" s="21"/>
      <c r="B611" s="21"/>
      <c r="C611" s="21"/>
      <c r="D611" s="21"/>
      <c r="E611" s="21"/>
      <c r="F611" s="21"/>
      <c r="G611" s="21"/>
    </row>
    <row r="612" spans="1:7" ht="13.5" customHeight="1" x14ac:dyDescent="0.2">
      <c r="A612" s="21"/>
      <c r="B612" s="21"/>
      <c r="C612" s="21"/>
      <c r="D612" s="21"/>
      <c r="E612" s="21"/>
      <c r="F612" s="21"/>
      <c r="G612" s="21"/>
    </row>
    <row r="613" spans="1:7" ht="13.5" customHeight="1" x14ac:dyDescent="0.2">
      <c r="A613" s="21"/>
      <c r="B613" s="21"/>
      <c r="C613" s="21"/>
      <c r="D613" s="21"/>
      <c r="E613" s="21"/>
      <c r="F613" s="21"/>
      <c r="G613" s="21"/>
    </row>
    <row r="614" spans="1:7" ht="13.5" customHeight="1" x14ac:dyDescent="0.2">
      <c r="A614" s="21"/>
      <c r="B614" s="21"/>
      <c r="C614" s="21"/>
      <c r="D614" s="21"/>
      <c r="E614" s="21"/>
      <c r="F614" s="21"/>
      <c r="G614" s="21"/>
    </row>
    <row r="615" spans="1:7" ht="13.5" customHeight="1" x14ac:dyDescent="0.2">
      <c r="A615" s="21"/>
      <c r="B615" s="21"/>
      <c r="C615" s="21"/>
      <c r="D615" s="21"/>
      <c r="E615" s="21"/>
      <c r="F615" s="21"/>
      <c r="G615" s="21"/>
    </row>
    <row r="616" spans="1:7" ht="13.5" customHeight="1" x14ac:dyDescent="0.2">
      <c r="A616" s="21"/>
      <c r="B616" s="21"/>
      <c r="C616" s="21"/>
      <c r="D616" s="21"/>
      <c r="E616" s="21"/>
      <c r="F616" s="21"/>
      <c r="G616" s="21"/>
    </row>
    <row r="617" spans="1:7" ht="13.5" customHeight="1" x14ac:dyDescent="0.2">
      <c r="A617" s="21"/>
      <c r="B617" s="21"/>
      <c r="C617" s="21"/>
      <c r="D617" s="21"/>
      <c r="E617" s="21"/>
      <c r="F617" s="21"/>
      <c r="G617" s="21"/>
    </row>
    <row r="618" spans="1:7" ht="13.5" customHeight="1" x14ac:dyDescent="0.2">
      <c r="A618" s="21"/>
      <c r="B618" s="21"/>
      <c r="C618" s="21"/>
      <c r="D618" s="21"/>
      <c r="E618" s="21"/>
      <c r="F618" s="21"/>
      <c r="G618" s="21"/>
    </row>
    <row r="619" spans="1:7" ht="13.5" customHeight="1" x14ac:dyDescent="0.2">
      <c r="A619" s="21"/>
      <c r="B619" s="21"/>
      <c r="C619" s="21"/>
      <c r="D619" s="21"/>
      <c r="E619" s="21"/>
      <c r="F619" s="21"/>
      <c r="G619" s="21"/>
    </row>
    <row r="620" spans="1:7" ht="13.5" customHeight="1" x14ac:dyDescent="0.2">
      <c r="A620" s="21"/>
      <c r="B620" s="21"/>
      <c r="C620" s="21"/>
      <c r="D620" s="21"/>
      <c r="E620" s="21"/>
      <c r="F620" s="21"/>
      <c r="G620" s="21"/>
    </row>
    <row r="621" spans="1:7" ht="13.5" customHeight="1" x14ac:dyDescent="0.2">
      <c r="A621" s="21"/>
      <c r="B621" s="21"/>
      <c r="C621" s="21"/>
      <c r="D621" s="21"/>
      <c r="E621" s="21"/>
      <c r="F621" s="21"/>
      <c r="G621" s="21"/>
    </row>
    <row r="622" spans="1:7" ht="13.5" customHeight="1" x14ac:dyDescent="0.2">
      <c r="A622" s="21"/>
      <c r="B622" s="21"/>
      <c r="C622" s="21"/>
      <c r="D622" s="21"/>
      <c r="E622" s="21"/>
      <c r="F622" s="21"/>
      <c r="G622" s="21"/>
    </row>
    <row r="623" spans="1:7" ht="13.5" customHeight="1" x14ac:dyDescent="0.2">
      <c r="A623" s="21"/>
      <c r="B623" s="21"/>
      <c r="C623" s="21"/>
      <c r="D623" s="21"/>
      <c r="E623" s="21"/>
      <c r="F623" s="21"/>
      <c r="G623" s="21"/>
    </row>
    <row r="624" spans="1:7" ht="13.5" customHeight="1" x14ac:dyDescent="0.2">
      <c r="A624" s="21"/>
      <c r="B624" s="21"/>
      <c r="C624" s="21"/>
      <c r="D624" s="21"/>
      <c r="E624" s="21"/>
      <c r="F624" s="21"/>
      <c r="G624" s="21"/>
    </row>
    <row r="625" spans="1:7" ht="13.5" customHeight="1" x14ac:dyDescent="0.2">
      <c r="A625" s="21"/>
      <c r="B625" s="21"/>
      <c r="C625" s="21"/>
      <c r="D625" s="21"/>
      <c r="E625" s="21"/>
      <c r="F625" s="21"/>
      <c r="G625" s="21"/>
    </row>
    <row r="626" spans="1:7" ht="13.5" customHeight="1" x14ac:dyDescent="0.2">
      <c r="A626" s="21"/>
      <c r="B626" s="21"/>
      <c r="C626" s="21"/>
      <c r="D626" s="21"/>
      <c r="E626" s="21"/>
      <c r="F626" s="21"/>
      <c r="G626" s="21"/>
    </row>
    <row r="627" spans="1:7" ht="13.5" customHeight="1" x14ac:dyDescent="0.2">
      <c r="A627" s="21"/>
      <c r="B627" s="21"/>
      <c r="C627" s="21"/>
      <c r="D627" s="21"/>
      <c r="E627" s="21"/>
      <c r="F627" s="21"/>
      <c r="G627" s="21"/>
    </row>
    <row r="628" spans="1:7" ht="13.5" customHeight="1" x14ac:dyDescent="0.2">
      <c r="A628" s="21"/>
      <c r="B628" s="21"/>
      <c r="C628" s="21"/>
      <c r="D628" s="21"/>
      <c r="E628" s="21"/>
      <c r="F628" s="21"/>
      <c r="G628" s="21"/>
    </row>
    <row r="629" spans="1:7" ht="13.5" customHeight="1" x14ac:dyDescent="0.2">
      <c r="A629" s="21"/>
      <c r="B629" s="21"/>
      <c r="C629" s="21"/>
      <c r="D629" s="21"/>
      <c r="E629" s="21"/>
      <c r="F629" s="21"/>
      <c r="G629" s="21"/>
    </row>
    <row r="630" spans="1:7" ht="13.5" customHeight="1" x14ac:dyDescent="0.2">
      <c r="A630" s="21"/>
      <c r="B630" s="21"/>
      <c r="C630" s="21"/>
      <c r="D630" s="21"/>
      <c r="E630" s="21"/>
      <c r="F630" s="21"/>
      <c r="G630" s="21"/>
    </row>
    <row r="631" spans="1:7" ht="13.5" customHeight="1" x14ac:dyDescent="0.2">
      <c r="A631" s="21"/>
      <c r="B631" s="21"/>
      <c r="C631" s="21"/>
      <c r="D631" s="21"/>
      <c r="E631" s="21"/>
      <c r="F631" s="21"/>
      <c r="G631" s="21"/>
    </row>
    <row r="632" spans="1:7" ht="13.5" customHeight="1" x14ac:dyDescent="0.2">
      <c r="A632" s="21"/>
      <c r="B632" s="21"/>
      <c r="C632" s="21"/>
      <c r="D632" s="21"/>
      <c r="E632" s="21"/>
      <c r="F632" s="21"/>
      <c r="G632" s="21"/>
    </row>
    <row r="633" spans="1:7" ht="13.5" customHeight="1" x14ac:dyDescent="0.2">
      <c r="A633" s="21"/>
      <c r="B633" s="21"/>
      <c r="C633" s="21"/>
      <c r="D633" s="21"/>
      <c r="E633" s="21"/>
      <c r="F633" s="21"/>
      <c r="G633" s="21"/>
    </row>
    <row r="634" spans="1:7" ht="13.5" customHeight="1" x14ac:dyDescent="0.2">
      <c r="A634" s="21"/>
      <c r="B634" s="21"/>
      <c r="C634" s="21"/>
      <c r="D634" s="21"/>
      <c r="E634" s="21"/>
      <c r="F634" s="21"/>
      <c r="G634" s="21"/>
    </row>
    <row r="635" spans="1:7" ht="13.5" customHeight="1" x14ac:dyDescent="0.2">
      <c r="A635" s="21"/>
      <c r="B635" s="21"/>
      <c r="C635" s="21"/>
      <c r="D635" s="21"/>
      <c r="E635" s="21"/>
      <c r="F635" s="21"/>
      <c r="G635" s="21"/>
    </row>
    <row r="636" spans="1:7" ht="13.5" customHeight="1" x14ac:dyDescent="0.2">
      <c r="A636" s="21"/>
      <c r="B636" s="21"/>
      <c r="C636" s="21"/>
      <c r="D636" s="21"/>
      <c r="E636" s="21"/>
      <c r="F636" s="21"/>
      <c r="G636" s="21"/>
    </row>
    <row r="637" spans="1:7" ht="13.5" customHeight="1" x14ac:dyDescent="0.2">
      <c r="A637" s="21"/>
      <c r="B637" s="21"/>
      <c r="C637" s="21"/>
      <c r="D637" s="21"/>
      <c r="E637" s="21"/>
      <c r="F637" s="21"/>
      <c r="G637" s="21"/>
    </row>
    <row r="638" spans="1:7" ht="13.5" customHeight="1" x14ac:dyDescent="0.2">
      <c r="A638" s="21"/>
      <c r="B638" s="21"/>
      <c r="C638" s="21"/>
      <c r="D638" s="21"/>
      <c r="E638" s="21"/>
      <c r="F638" s="21"/>
      <c r="G638" s="21"/>
    </row>
    <row r="639" spans="1:7" ht="13.5" customHeight="1" x14ac:dyDescent="0.2">
      <c r="A639" s="21"/>
      <c r="B639" s="21"/>
      <c r="C639" s="21"/>
      <c r="D639" s="21"/>
      <c r="E639" s="21"/>
      <c r="F639" s="21"/>
      <c r="G639" s="21"/>
    </row>
    <row r="640" spans="1:7" ht="13.5" customHeight="1" x14ac:dyDescent="0.2">
      <c r="A640" s="21"/>
      <c r="B640" s="21"/>
      <c r="C640" s="21"/>
      <c r="D640" s="21"/>
      <c r="E640" s="21"/>
      <c r="F640" s="21"/>
      <c r="G640" s="21"/>
    </row>
    <row r="641" spans="1:7" ht="13.5" customHeight="1" x14ac:dyDescent="0.2">
      <c r="A641" s="21"/>
      <c r="B641" s="21"/>
      <c r="C641" s="21"/>
      <c r="D641" s="21"/>
      <c r="E641" s="21"/>
      <c r="F641" s="21"/>
      <c r="G641" s="21"/>
    </row>
    <row r="642" spans="1:7" ht="13.5" customHeight="1" x14ac:dyDescent="0.2">
      <c r="A642" s="21"/>
      <c r="B642" s="21"/>
      <c r="C642" s="21"/>
      <c r="D642" s="21"/>
      <c r="E642" s="21"/>
      <c r="F642" s="21"/>
      <c r="G642" s="21"/>
    </row>
    <row r="643" spans="1:7" ht="13.5" customHeight="1" x14ac:dyDescent="0.2">
      <c r="A643" s="21"/>
      <c r="B643" s="21"/>
      <c r="C643" s="21"/>
      <c r="D643" s="21"/>
      <c r="E643" s="21"/>
      <c r="F643" s="21"/>
      <c r="G643" s="21"/>
    </row>
    <row r="644" spans="1:7" ht="13.5" customHeight="1" x14ac:dyDescent="0.2">
      <c r="A644" s="21"/>
      <c r="B644" s="21"/>
      <c r="C644" s="21"/>
      <c r="D644" s="21"/>
      <c r="E644" s="21"/>
      <c r="F644" s="21"/>
      <c r="G644" s="21"/>
    </row>
    <row r="645" spans="1:7" ht="13.5" customHeight="1" x14ac:dyDescent="0.2">
      <c r="A645" s="21"/>
      <c r="B645" s="21"/>
      <c r="C645" s="21"/>
      <c r="D645" s="21"/>
      <c r="E645" s="21"/>
      <c r="F645" s="21"/>
      <c r="G645" s="21"/>
    </row>
    <row r="646" spans="1:7" ht="13.5" customHeight="1" x14ac:dyDescent="0.2">
      <c r="A646" s="21"/>
      <c r="B646" s="21"/>
      <c r="C646" s="21"/>
      <c r="D646" s="21"/>
      <c r="E646" s="21"/>
      <c r="F646" s="21"/>
      <c r="G646" s="21"/>
    </row>
    <row r="647" spans="1:7" ht="13.5" customHeight="1" x14ac:dyDescent="0.2">
      <c r="A647" s="21"/>
      <c r="B647" s="21"/>
      <c r="C647" s="21"/>
      <c r="D647" s="21"/>
      <c r="E647" s="21"/>
      <c r="F647" s="21"/>
      <c r="G647" s="21"/>
    </row>
    <row r="648" spans="1:7" ht="13.5" customHeight="1" x14ac:dyDescent="0.2">
      <c r="A648" s="21"/>
      <c r="B648" s="21"/>
      <c r="C648" s="21"/>
      <c r="D648" s="21"/>
      <c r="E648" s="21"/>
      <c r="F648" s="21"/>
      <c r="G648" s="21"/>
    </row>
    <row r="649" spans="1:7" ht="13.5" customHeight="1" x14ac:dyDescent="0.2">
      <c r="A649" s="21"/>
      <c r="B649" s="21"/>
      <c r="C649" s="21"/>
      <c r="D649" s="21"/>
      <c r="E649" s="21"/>
      <c r="F649" s="21"/>
      <c r="G649" s="21"/>
    </row>
    <row r="650" spans="1:7" ht="13.5" customHeight="1" x14ac:dyDescent="0.2">
      <c r="A650" s="21"/>
      <c r="B650" s="21"/>
      <c r="C650" s="21"/>
      <c r="D650" s="21"/>
      <c r="E650" s="21"/>
      <c r="F650" s="21"/>
      <c r="G650" s="21"/>
    </row>
    <row r="651" spans="1:7" ht="13.5" customHeight="1" x14ac:dyDescent="0.2">
      <c r="A651" s="21"/>
      <c r="B651" s="21"/>
      <c r="C651" s="21"/>
      <c r="D651" s="21"/>
      <c r="E651" s="21"/>
      <c r="F651" s="21"/>
      <c r="G651" s="21"/>
    </row>
    <row r="652" spans="1:7" ht="13.5" customHeight="1" x14ac:dyDescent="0.2">
      <c r="A652" s="21"/>
      <c r="B652" s="21"/>
      <c r="C652" s="21"/>
      <c r="D652" s="21"/>
      <c r="E652" s="21"/>
      <c r="F652" s="21"/>
      <c r="G652" s="21"/>
    </row>
    <row r="653" spans="1:7" ht="13.5" customHeight="1" x14ac:dyDescent="0.2">
      <c r="A653" s="21"/>
      <c r="B653" s="21"/>
      <c r="C653" s="21"/>
      <c r="D653" s="21"/>
      <c r="E653" s="21"/>
      <c r="F653" s="21"/>
      <c r="G653" s="21"/>
    </row>
    <row r="654" spans="1:7" ht="13.5" customHeight="1" x14ac:dyDescent="0.2">
      <c r="A654" s="21"/>
      <c r="B654" s="21"/>
      <c r="C654" s="21"/>
      <c r="D654" s="21"/>
      <c r="E654" s="21"/>
      <c r="F654" s="21"/>
      <c r="G654" s="21"/>
    </row>
    <row r="655" spans="1:7" ht="13.5" customHeight="1" x14ac:dyDescent="0.2">
      <c r="A655" s="21"/>
      <c r="B655" s="21"/>
      <c r="C655" s="21"/>
      <c r="D655" s="21"/>
      <c r="E655" s="21"/>
      <c r="F655" s="21"/>
      <c r="G655" s="21"/>
    </row>
    <row r="656" spans="1:7" ht="13.5" customHeight="1" x14ac:dyDescent="0.2">
      <c r="A656" s="21"/>
      <c r="B656" s="21"/>
      <c r="C656" s="21"/>
      <c r="D656" s="21"/>
      <c r="E656" s="21"/>
      <c r="F656" s="21"/>
      <c r="G656" s="21"/>
    </row>
    <row r="657" spans="1:7" ht="13.5" customHeight="1" x14ac:dyDescent="0.2">
      <c r="A657" s="21"/>
      <c r="B657" s="21"/>
      <c r="C657" s="21"/>
      <c r="D657" s="21"/>
      <c r="E657" s="21"/>
      <c r="F657" s="21"/>
      <c r="G657" s="21"/>
    </row>
    <row r="658" spans="1:7" ht="13.5" customHeight="1" x14ac:dyDescent="0.2">
      <c r="A658" s="21"/>
      <c r="B658" s="21"/>
      <c r="C658" s="21"/>
      <c r="D658" s="21"/>
      <c r="E658" s="21"/>
      <c r="F658" s="21"/>
      <c r="G658" s="21"/>
    </row>
    <row r="659" spans="1:7" ht="13.5" customHeight="1" x14ac:dyDescent="0.2">
      <c r="A659" s="21"/>
      <c r="B659" s="21"/>
      <c r="C659" s="21"/>
      <c r="D659" s="21"/>
      <c r="E659" s="21"/>
      <c r="F659" s="21"/>
      <c r="G659" s="21"/>
    </row>
    <row r="660" spans="1:7" ht="13.5" customHeight="1" x14ac:dyDescent="0.2">
      <c r="A660" s="21"/>
      <c r="B660" s="21"/>
      <c r="C660" s="21"/>
      <c r="D660" s="21"/>
      <c r="E660" s="21"/>
      <c r="F660" s="21"/>
      <c r="G660" s="21"/>
    </row>
    <row r="661" spans="1:7" ht="13.5" customHeight="1" x14ac:dyDescent="0.2">
      <c r="A661" s="21"/>
      <c r="B661" s="21"/>
      <c r="C661" s="21"/>
      <c r="D661" s="21"/>
      <c r="E661" s="21"/>
      <c r="F661" s="21"/>
      <c r="G661" s="21"/>
    </row>
    <row r="662" spans="1:7" ht="13.5" customHeight="1" x14ac:dyDescent="0.2">
      <c r="A662" s="21"/>
      <c r="B662" s="21"/>
      <c r="C662" s="21"/>
      <c r="D662" s="21"/>
      <c r="E662" s="21"/>
      <c r="F662" s="21"/>
      <c r="G662" s="21"/>
    </row>
    <row r="663" spans="1:7" ht="13.5" customHeight="1" x14ac:dyDescent="0.2">
      <c r="A663" s="21"/>
      <c r="B663" s="21"/>
      <c r="C663" s="21"/>
      <c r="D663" s="21"/>
      <c r="E663" s="21"/>
      <c r="F663" s="21"/>
      <c r="G663" s="21"/>
    </row>
    <row r="664" spans="1:7" ht="13.5" customHeight="1" x14ac:dyDescent="0.2">
      <c r="A664" s="21"/>
      <c r="B664" s="21"/>
      <c r="C664" s="21"/>
      <c r="D664" s="21"/>
      <c r="E664" s="21"/>
      <c r="F664" s="21"/>
      <c r="G664" s="21"/>
    </row>
    <row r="665" spans="1:7" ht="13.5" customHeight="1" x14ac:dyDescent="0.2">
      <c r="A665" s="21"/>
      <c r="B665" s="21"/>
      <c r="C665" s="21"/>
      <c r="D665" s="21"/>
      <c r="E665" s="21"/>
      <c r="F665" s="21"/>
      <c r="G665" s="21"/>
    </row>
    <row r="666" spans="1:7" ht="13.5" customHeight="1" x14ac:dyDescent="0.2">
      <c r="A666" s="21"/>
      <c r="B666" s="21"/>
      <c r="C666" s="21"/>
      <c r="D666" s="21"/>
      <c r="E666" s="21"/>
      <c r="F666" s="21"/>
      <c r="G666" s="21"/>
    </row>
    <row r="667" spans="1:7" ht="13.5" customHeight="1" x14ac:dyDescent="0.2">
      <c r="A667" s="21"/>
      <c r="B667" s="21"/>
      <c r="C667" s="21"/>
      <c r="D667" s="21"/>
      <c r="E667" s="21"/>
      <c r="F667" s="21"/>
      <c r="G667" s="21"/>
    </row>
    <row r="668" spans="1:7" ht="13.5" customHeight="1" x14ac:dyDescent="0.2">
      <c r="A668" s="21"/>
      <c r="B668" s="21"/>
      <c r="C668" s="21"/>
      <c r="D668" s="21"/>
      <c r="E668" s="21"/>
      <c r="F668" s="21"/>
      <c r="G668" s="21"/>
    </row>
    <row r="669" spans="1:7" ht="13.5" customHeight="1" x14ac:dyDescent="0.2">
      <c r="A669" s="21"/>
      <c r="B669" s="21"/>
      <c r="C669" s="21"/>
      <c r="D669" s="21"/>
      <c r="E669" s="21"/>
      <c r="F669" s="21"/>
      <c r="G669" s="21"/>
    </row>
    <row r="670" spans="1:7" ht="13.5" customHeight="1" x14ac:dyDescent="0.2">
      <c r="A670" s="21"/>
      <c r="B670" s="21"/>
      <c r="C670" s="21"/>
      <c r="D670" s="21"/>
      <c r="E670" s="21"/>
      <c r="F670" s="21"/>
      <c r="G670" s="21"/>
    </row>
    <row r="671" spans="1:7" ht="13.5" customHeight="1" x14ac:dyDescent="0.2">
      <c r="A671" s="21"/>
      <c r="B671" s="21"/>
      <c r="C671" s="21"/>
      <c r="D671" s="21"/>
      <c r="E671" s="21"/>
      <c r="F671" s="21"/>
      <c r="G671" s="21"/>
    </row>
    <row r="672" spans="1:7" ht="13.5" customHeight="1" x14ac:dyDescent="0.2">
      <c r="A672" s="21"/>
      <c r="B672" s="21"/>
      <c r="C672" s="21"/>
      <c r="D672" s="21"/>
      <c r="E672" s="21"/>
      <c r="F672" s="21"/>
      <c r="G672" s="21"/>
    </row>
    <row r="673" spans="1:7" ht="13.5" customHeight="1" x14ac:dyDescent="0.2">
      <c r="A673" s="21"/>
      <c r="B673" s="21"/>
      <c r="C673" s="21"/>
      <c r="D673" s="21"/>
      <c r="E673" s="21"/>
      <c r="F673" s="21"/>
      <c r="G673" s="21"/>
    </row>
    <row r="674" spans="1:7" ht="13.5" customHeight="1" x14ac:dyDescent="0.2">
      <c r="A674" s="21"/>
      <c r="B674" s="21"/>
      <c r="C674" s="21"/>
      <c r="D674" s="21"/>
      <c r="E674" s="21"/>
      <c r="F674" s="21"/>
      <c r="G674" s="21"/>
    </row>
    <row r="675" spans="1:7" ht="13.5" customHeight="1" x14ac:dyDescent="0.2">
      <c r="A675" s="21"/>
      <c r="B675" s="21"/>
      <c r="C675" s="21"/>
      <c r="D675" s="21"/>
      <c r="E675" s="21"/>
      <c r="F675" s="21"/>
      <c r="G675" s="21"/>
    </row>
    <row r="676" spans="1:7" ht="13.5" customHeight="1" x14ac:dyDescent="0.2">
      <c r="A676" s="21"/>
      <c r="B676" s="21"/>
      <c r="C676" s="21"/>
      <c r="D676" s="21"/>
      <c r="E676" s="21"/>
      <c r="F676" s="21"/>
      <c r="G676" s="21"/>
    </row>
    <row r="677" spans="1:7" ht="13.5" customHeight="1" x14ac:dyDescent="0.2">
      <c r="A677" s="21"/>
      <c r="B677" s="21"/>
      <c r="C677" s="21"/>
      <c r="D677" s="21"/>
      <c r="E677" s="21"/>
      <c r="F677" s="21"/>
      <c r="G677" s="21"/>
    </row>
    <row r="678" spans="1:7" ht="13.5" customHeight="1" x14ac:dyDescent="0.2">
      <c r="A678" s="21"/>
      <c r="B678" s="21"/>
      <c r="C678" s="21"/>
      <c r="D678" s="21"/>
      <c r="E678" s="21"/>
      <c r="F678" s="21"/>
      <c r="G678" s="21"/>
    </row>
    <row r="679" spans="1:7" ht="13.5" customHeight="1" x14ac:dyDescent="0.2">
      <c r="A679" s="21"/>
      <c r="B679" s="21"/>
      <c r="C679" s="21"/>
      <c r="D679" s="21"/>
      <c r="E679" s="21"/>
      <c r="F679" s="21"/>
      <c r="G679" s="21"/>
    </row>
    <row r="680" spans="1:7" ht="13.5" customHeight="1" x14ac:dyDescent="0.2">
      <c r="A680" s="21"/>
      <c r="B680" s="21"/>
      <c r="C680" s="21"/>
      <c r="D680" s="21"/>
      <c r="E680" s="21"/>
      <c r="F680" s="21"/>
      <c r="G680" s="21"/>
    </row>
    <row r="681" spans="1:7" ht="13.5" customHeight="1" x14ac:dyDescent="0.2">
      <c r="A681" s="21"/>
      <c r="B681" s="21"/>
      <c r="C681" s="21"/>
      <c r="D681" s="21"/>
      <c r="E681" s="21"/>
      <c r="F681" s="21"/>
      <c r="G681" s="21"/>
    </row>
    <row r="682" spans="1:7" ht="13.5" customHeight="1" x14ac:dyDescent="0.2">
      <c r="A682" s="21"/>
      <c r="B682" s="21"/>
      <c r="C682" s="21"/>
      <c r="D682" s="21"/>
      <c r="E682" s="21"/>
      <c r="F682" s="21"/>
      <c r="G682" s="21"/>
    </row>
    <row r="683" spans="1:7" ht="13.5" customHeight="1" x14ac:dyDescent="0.2">
      <c r="A683" s="21"/>
      <c r="B683" s="21"/>
      <c r="C683" s="21"/>
      <c r="D683" s="21"/>
      <c r="E683" s="21"/>
      <c r="F683" s="21"/>
      <c r="G683" s="21"/>
    </row>
    <row r="684" spans="1:7" ht="13.5" customHeight="1" x14ac:dyDescent="0.2">
      <c r="A684" s="21"/>
      <c r="B684" s="21"/>
      <c r="C684" s="21"/>
      <c r="D684" s="21"/>
      <c r="E684" s="21"/>
      <c r="F684" s="21"/>
      <c r="G684" s="21"/>
    </row>
    <row r="685" spans="1:7" ht="13.5" customHeight="1" x14ac:dyDescent="0.2">
      <c r="A685" s="21"/>
      <c r="B685" s="21"/>
      <c r="C685" s="21"/>
      <c r="D685" s="21"/>
      <c r="E685" s="21"/>
      <c r="F685" s="21"/>
      <c r="G685" s="21"/>
    </row>
    <row r="686" spans="1:7" ht="13.5" customHeight="1" x14ac:dyDescent="0.2">
      <c r="A686" s="21"/>
      <c r="B686" s="21"/>
      <c r="C686" s="21"/>
      <c r="D686" s="21"/>
      <c r="E686" s="21"/>
      <c r="F686" s="21"/>
      <c r="G686" s="21"/>
    </row>
    <row r="687" spans="1:7" ht="13.5" customHeight="1" x14ac:dyDescent="0.2">
      <c r="A687" s="21"/>
      <c r="B687" s="21"/>
      <c r="C687" s="21"/>
      <c r="D687" s="21"/>
      <c r="E687" s="21"/>
      <c r="F687" s="21"/>
      <c r="G687" s="21"/>
    </row>
    <row r="688" spans="1:7" ht="13.5" customHeight="1" x14ac:dyDescent="0.2">
      <c r="A688" s="21"/>
      <c r="B688" s="21"/>
      <c r="C688" s="21"/>
      <c r="D688" s="21"/>
      <c r="E688" s="21"/>
      <c r="F688" s="21"/>
      <c r="G688" s="21"/>
    </row>
    <row r="689" spans="1:7" ht="13.5" customHeight="1" x14ac:dyDescent="0.2">
      <c r="A689" s="21"/>
      <c r="B689" s="21"/>
      <c r="C689" s="21"/>
      <c r="D689" s="21"/>
      <c r="E689" s="21"/>
      <c r="F689" s="21"/>
      <c r="G689" s="21"/>
    </row>
    <row r="690" spans="1:7" ht="13.5" customHeight="1" x14ac:dyDescent="0.2">
      <c r="A690" s="21"/>
      <c r="B690" s="21"/>
      <c r="C690" s="21"/>
      <c r="D690" s="21"/>
      <c r="E690" s="21"/>
      <c r="F690" s="21"/>
      <c r="G690" s="21"/>
    </row>
    <row r="691" spans="1:7" ht="13.5" customHeight="1" x14ac:dyDescent="0.2">
      <c r="A691" s="21"/>
      <c r="B691" s="21"/>
      <c r="C691" s="21"/>
      <c r="D691" s="21"/>
      <c r="E691" s="21"/>
      <c r="F691" s="21"/>
      <c r="G691" s="21"/>
    </row>
    <row r="692" spans="1:7" ht="13.5" customHeight="1" x14ac:dyDescent="0.2">
      <c r="A692" s="21"/>
      <c r="B692" s="21"/>
      <c r="C692" s="21"/>
      <c r="D692" s="21"/>
      <c r="E692" s="21"/>
      <c r="F692" s="21"/>
      <c r="G692" s="21"/>
    </row>
    <row r="693" spans="1:7" ht="13.5" customHeight="1" x14ac:dyDescent="0.2">
      <c r="A693" s="21"/>
      <c r="B693" s="21"/>
      <c r="C693" s="21"/>
      <c r="D693" s="21"/>
      <c r="E693" s="21"/>
      <c r="F693" s="21"/>
      <c r="G693" s="21"/>
    </row>
    <row r="694" spans="1:7" ht="13.5" customHeight="1" x14ac:dyDescent="0.2">
      <c r="A694" s="21"/>
      <c r="B694" s="21"/>
      <c r="C694" s="21"/>
      <c r="D694" s="21"/>
      <c r="E694" s="21"/>
      <c r="F694" s="21"/>
      <c r="G694" s="21"/>
    </row>
    <row r="695" spans="1:7" ht="13.5" customHeight="1" x14ac:dyDescent="0.2">
      <c r="A695" s="21"/>
      <c r="B695" s="21"/>
      <c r="C695" s="21"/>
      <c r="D695" s="21"/>
      <c r="E695" s="21"/>
      <c r="F695" s="21"/>
      <c r="G695" s="21"/>
    </row>
    <row r="696" spans="1:7" ht="13.5" customHeight="1" x14ac:dyDescent="0.2">
      <c r="A696" s="21"/>
      <c r="B696" s="21"/>
      <c r="C696" s="21"/>
      <c r="D696" s="21"/>
      <c r="E696" s="21"/>
      <c r="F696" s="21"/>
      <c r="G696" s="21"/>
    </row>
    <row r="697" spans="1:7" ht="13.5" customHeight="1" x14ac:dyDescent="0.2">
      <c r="A697" s="21"/>
      <c r="B697" s="21"/>
      <c r="C697" s="21"/>
      <c r="D697" s="21"/>
      <c r="E697" s="21"/>
      <c r="F697" s="21"/>
      <c r="G697" s="21"/>
    </row>
    <row r="698" spans="1:7" ht="13.5" customHeight="1" x14ac:dyDescent="0.2">
      <c r="A698" s="21"/>
      <c r="B698" s="21"/>
      <c r="C698" s="21"/>
      <c r="D698" s="21"/>
      <c r="E698" s="21"/>
      <c r="F698" s="21"/>
      <c r="G698" s="21"/>
    </row>
    <row r="699" spans="1:7" ht="13.5" customHeight="1" x14ac:dyDescent="0.2">
      <c r="A699" s="21"/>
      <c r="B699" s="21"/>
      <c r="C699" s="21"/>
      <c r="D699" s="21"/>
      <c r="E699" s="21"/>
      <c r="F699" s="21"/>
      <c r="G699" s="21"/>
    </row>
    <row r="700" spans="1:7" ht="13.5" customHeight="1" x14ac:dyDescent="0.2">
      <c r="A700" s="21"/>
      <c r="B700" s="21"/>
      <c r="C700" s="21"/>
      <c r="D700" s="21"/>
      <c r="E700" s="21"/>
      <c r="F700" s="21"/>
      <c r="G700" s="21"/>
    </row>
    <row r="701" spans="1:7" ht="13.5" customHeight="1" x14ac:dyDescent="0.2">
      <c r="A701" s="21"/>
      <c r="B701" s="21"/>
      <c r="C701" s="21"/>
      <c r="D701" s="21"/>
      <c r="E701" s="21"/>
      <c r="F701" s="21"/>
      <c r="G701" s="21"/>
    </row>
    <row r="702" spans="1:7" ht="13.5" customHeight="1" x14ac:dyDescent="0.2">
      <c r="A702" s="21"/>
      <c r="B702" s="21"/>
      <c r="C702" s="21"/>
      <c r="D702" s="21"/>
      <c r="E702" s="21"/>
      <c r="F702" s="21"/>
      <c r="G702" s="21"/>
    </row>
    <row r="703" spans="1:7" ht="13.5" customHeight="1" x14ac:dyDescent="0.2">
      <c r="A703" s="21"/>
      <c r="B703" s="21"/>
      <c r="C703" s="21"/>
      <c r="D703" s="21"/>
      <c r="E703" s="21"/>
      <c r="F703" s="21"/>
      <c r="G703" s="21"/>
    </row>
    <row r="704" spans="1:7" ht="13.5" customHeight="1" x14ac:dyDescent="0.2">
      <c r="A704" s="21"/>
      <c r="B704" s="21"/>
      <c r="C704" s="21"/>
      <c r="D704" s="21"/>
      <c r="E704" s="21"/>
      <c r="F704" s="21"/>
      <c r="G704" s="21"/>
    </row>
    <row r="705" spans="1:7" ht="13.5" customHeight="1" x14ac:dyDescent="0.2">
      <c r="A705" s="21"/>
      <c r="B705" s="21"/>
      <c r="C705" s="21"/>
      <c r="D705" s="21"/>
      <c r="E705" s="21"/>
      <c r="F705" s="21"/>
      <c r="G705" s="21"/>
    </row>
    <row r="706" spans="1:7" ht="13.5" customHeight="1" x14ac:dyDescent="0.2">
      <c r="A706" s="21"/>
      <c r="B706" s="21"/>
      <c r="C706" s="21"/>
      <c r="D706" s="21"/>
      <c r="E706" s="21"/>
      <c r="F706" s="21"/>
      <c r="G706" s="21"/>
    </row>
    <row r="707" spans="1:7" ht="13.5" customHeight="1" x14ac:dyDescent="0.2">
      <c r="A707" s="21"/>
      <c r="B707" s="21"/>
      <c r="C707" s="21"/>
      <c r="D707" s="21"/>
      <c r="E707" s="21"/>
      <c r="F707" s="21"/>
      <c r="G707" s="21"/>
    </row>
    <row r="708" spans="1:7" ht="13.5" customHeight="1" x14ac:dyDescent="0.2">
      <c r="A708" s="21"/>
      <c r="B708" s="21"/>
      <c r="C708" s="21"/>
      <c r="D708" s="21"/>
      <c r="E708" s="21"/>
      <c r="F708" s="21"/>
      <c r="G708" s="21"/>
    </row>
    <row r="709" spans="1:7" ht="13.5" customHeight="1" x14ac:dyDescent="0.2">
      <c r="A709" s="21"/>
      <c r="B709" s="21"/>
      <c r="C709" s="21"/>
      <c r="D709" s="21"/>
      <c r="E709" s="21"/>
      <c r="F709" s="21"/>
      <c r="G709" s="21"/>
    </row>
    <row r="710" spans="1:7" ht="13.5" customHeight="1" x14ac:dyDescent="0.2">
      <c r="A710" s="21"/>
      <c r="B710" s="21"/>
      <c r="C710" s="21"/>
      <c r="D710" s="21"/>
      <c r="E710" s="21"/>
      <c r="F710" s="21"/>
      <c r="G710" s="21"/>
    </row>
    <row r="711" spans="1:7" ht="13.5" customHeight="1" x14ac:dyDescent="0.2">
      <c r="A711" s="21"/>
      <c r="B711" s="21"/>
      <c r="C711" s="21"/>
      <c r="D711" s="21"/>
      <c r="E711" s="21"/>
      <c r="F711" s="21"/>
      <c r="G711" s="21"/>
    </row>
    <row r="712" spans="1:7" ht="13.5" customHeight="1" x14ac:dyDescent="0.2">
      <c r="A712" s="21"/>
      <c r="B712" s="21"/>
      <c r="C712" s="21"/>
      <c r="D712" s="21"/>
      <c r="E712" s="21"/>
      <c r="F712" s="21"/>
      <c r="G712" s="21"/>
    </row>
    <row r="713" spans="1:7" ht="13.5" customHeight="1" x14ac:dyDescent="0.2">
      <c r="A713" s="21"/>
      <c r="B713" s="21"/>
      <c r="C713" s="21"/>
      <c r="D713" s="21"/>
      <c r="E713" s="21"/>
      <c r="F713" s="21"/>
      <c r="G713" s="21"/>
    </row>
    <row r="714" spans="1:7" ht="13.5" customHeight="1" x14ac:dyDescent="0.2">
      <c r="A714" s="21"/>
      <c r="B714" s="21"/>
      <c r="C714" s="21"/>
      <c r="D714" s="21"/>
      <c r="E714" s="21"/>
      <c r="F714" s="21"/>
      <c r="G714" s="21"/>
    </row>
    <row r="715" spans="1:7" ht="13.5" customHeight="1" x14ac:dyDescent="0.2">
      <c r="A715" s="21"/>
      <c r="B715" s="21"/>
      <c r="C715" s="21"/>
      <c r="D715" s="21"/>
      <c r="E715" s="21"/>
      <c r="F715" s="21"/>
      <c r="G715" s="21"/>
    </row>
    <row r="716" spans="1:7" ht="13.5" customHeight="1" x14ac:dyDescent="0.2">
      <c r="A716" s="21"/>
      <c r="B716" s="21"/>
      <c r="C716" s="21"/>
      <c r="D716" s="21"/>
      <c r="E716" s="21"/>
      <c r="F716" s="21"/>
      <c r="G716" s="21"/>
    </row>
    <row r="717" spans="1:7" ht="13.5" customHeight="1" x14ac:dyDescent="0.2">
      <c r="A717" s="21"/>
      <c r="B717" s="21"/>
      <c r="C717" s="21"/>
      <c r="D717" s="21"/>
      <c r="E717" s="21"/>
      <c r="F717" s="21"/>
      <c r="G717" s="21"/>
    </row>
    <row r="718" spans="1:7" ht="13.5" customHeight="1" x14ac:dyDescent="0.2">
      <c r="A718" s="21"/>
      <c r="B718" s="21"/>
      <c r="C718" s="21"/>
      <c r="D718" s="21"/>
      <c r="E718" s="21"/>
      <c r="F718" s="21"/>
      <c r="G718" s="21"/>
    </row>
    <row r="719" spans="1:7" ht="13.5" customHeight="1" x14ac:dyDescent="0.2">
      <c r="A719" s="21"/>
      <c r="B719" s="21"/>
      <c r="C719" s="21"/>
      <c r="D719" s="21"/>
      <c r="E719" s="21"/>
      <c r="F719" s="21"/>
      <c r="G719" s="21"/>
    </row>
    <row r="720" spans="1:7" ht="13.5" customHeight="1" x14ac:dyDescent="0.2">
      <c r="A720" s="21"/>
      <c r="B720" s="21"/>
      <c r="C720" s="21"/>
      <c r="D720" s="21"/>
      <c r="E720" s="21"/>
      <c r="F720" s="21"/>
      <c r="G720" s="21"/>
    </row>
    <row r="721" spans="1:7" ht="13.5" customHeight="1" x14ac:dyDescent="0.2">
      <c r="A721" s="21"/>
      <c r="B721" s="21"/>
      <c r="C721" s="21"/>
      <c r="D721" s="21"/>
      <c r="E721" s="21"/>
      <c r="F721" s="21"/>
      <c r="G721" s="21"/>
    </row>
    <row r="722" spans="1:7" ht="13.5" customHeight="1" x14ac:dyDescent="0.2">
      <c r="A722" s="21"/>
      <c r="B722" s="21"/>
      <c r="C722" s="21"/>
      <c r="D722" s="21"/>
      <c r="E722" s="21"/>
      <c r="F722" s="21"/>
      <c r="G722" s="21"/>
    </row>
    <row r="723" spans="1:7" ht="13.5" customHeight="1" x14ac:dyDescent="0.2">
      <c r="A723" s="21"/>
      <c r="B723" s="21"/>
      <c r="C723" s="21"/>
      <c r="D723" s="21"/>
      <c r="E723" s="21"/>
      <c r="F723" s="21"/>
      <c r="G723" s="21"/>
    </row>
    <row r="724" spans="1:7" ht="13.5" customHeight="1" x14ac:dyDescent="0.2">
      <c r="A724" s="21"/>
      <c r="B724" s="21"/>
      <c r="C724" s="21"/>
      <c r="D724" s="21"/>
      <c r="E724" s="21"/>
      <c r="F724" s="21"/>
      <c r="G724" s="21"/>
    </row>
    <row r="725" spans="1:7" ht="13.5" customHeight="1" x14ac:dyDescent="0.2">
      <c r="A725" s="21"/>
      <c r="B725" s="21"/>
      <c r="C725" s="21"/>
      <c r="D725" s="21"/>
      <c r="E725" s="21"/>
      <c r="F725" s="21"/>
      <c r="G725" s="21"/>
    </row>
    <row r="726" spans="1:7" ht="13.5" customHeight="1" x14ac:dyDescent="0.2">
      <c r="A726" s="21"/>
      <c r="B726" s="21"/>
      <c r="C726" s="21"/>
      <c r="D726" s="21"/>
      <c r="E726" s="21"/>
      <c r="F726" s="21"/>
      <c r="G726" s="21"/>
    </row>
    <row r="727" spans="1:7" ht="13.5" customHeight="1" x14ac:dyDescent="0.2">
      <c r="A727" s="21"/>
      <c r="B727" s="21"/>
      <c r="C727" s="21"/>
      <c r="D727" s="21"/>
      <c r="E727" s="21"/>
      <c r="F727" s="21"/>
      <c r="G727" s="21"/>
    </row>
    <row r="728" spans="1:7" ht="13.5" customHeight="1" x14ac:dyDescent="0.2">
      <c r="A728" s="21"/>
      <c r="B728" s="21"/>
      <c r="C728" s="21"/>
      <c r="D728" s="21"/>
      <c r="E728" s="21"/>
      <c r="F728" s="21"/>
      <c r="G728" s="21"/>
    </row>
    <row r="729" spans="1:7" ht="13.5" customHeight="1" x14ac:dyDescent="0.2">
      <c r="A729" s="21"/>
      <c r="B729" s="21"/>
      <c r="C729" s="21"/>
      <c r="D729" s="21"/>
      <c r="E729" s="21"/>
      <c r="F729" s="21"/>
      <c r="G729" s="21"/>
    </row>
    <row r="730" spans="1:7" ht="13.5" customHeight="1" x14ac:dyDescent="0.2">
      <c r="A730" s="21"/>
      <c r="B730" s="21"/>
      <c r="C730" s="21"/>
      <c r="D730" s="21"/>
      <c r="E730" s="21"/>
      <c r="F730" s="21"/>
      <c r="G730" s="21"/>
    </row>
    <row r="731" spans="1:7" ht="13.5" customHeight="1" x14ac:dyDescent="0.2">
      <c r="A731" s="21"/>
      <c r="B731" s="21"/>
      <c r="C731" s="21"/>
      <c r="D731" s="21"/>
      <c r="E731" s="21"/>
      <c r="F731" s="21"/>
      <c r="G731" s="21"/>
    </row>
    <row r="732" spans="1:7" ht="13.5" customHeight="1" x14ac:dyDescent="0.2">
      <c r="A732" s="21"/>
      <c r="B732" s="21"/>
      <c r="C732" s="21"/>
      <c r="D732" s="21"/>
      <c r="E732" s="21"/>
      <c r="F732" s="21"/>
      <c r="G732" s="21"/>
    </row>
    <row r="733" spans="1:7" ht="13.5" customHeight="1" x14ac:dyDescent="0.2">
      <c r="A733" s="21"/>
      <c r="B733" s="21"/>
      <c r="C733" s="21"/>
      <c r="D733" s="21"/>
      <c r="E733" s="21"/>
      <c r="F733" s="21"/>
      <c r="G733" s="21"/>
    </row>
    <row r="734" spans="1:7" ht="13.5" customHeight="1" x14ac:dyDescent="0.2">
      <c r="A734" s="21"/>
      <c r="B734" s="21"/>
      <c r="C734" s="21"/>
      <c r="D734" s="21"/>
      <c r="E734" s="21"/>
      <c r="F734" s="21"/>
      <c r="G734" s="21"/>
    </row>
    <row r="735" spans="1:7" ht="13.5" customHeight="1" x14ac:dyDescent="0.2">
      <c r="A735" s="21"/>
      <c r="B735" s="21"/>
      <c r="C735" s="21"/>
      <c r="D735" s="21"/>
      <c r="E735" s="21"/>
      <c r="F735" s="21"/>
      <c r="G735" s="21"/>
    </row>
    <row r="736" spans="1:7" ht="13.5" customHeight="1" x14ac:dyDescent="0.2">
      <c r="A736" s="21"/>
      <c r="B736" s="21"/>
      <c r="C736" s="21"/>
      <c r="D736" s="21"/>
      <c r="E736" s="21"/>
      <c r="F736" s="21"/>
      <c r="G736" s="21"/>
    </row>
    <row r="737" spans="1:7" ht="13.5" customHeight="1" x14ac:dyDescent="0.2">
      <c r="A737" s="21"/>
      <c r="B737" s="21"/>
      <c r="C737" s="21"/>
      <c r="D737" s="21"/>
      <c r="E737" s="21"/>
      <c r="F737" s="21"/>
      <c r="G737" s="21"/>
    </row>
    <row r="738" spans="1:7" ht="13.5" customHeight="1" x14ac:dyDescent="0.2">
      <c r="A738" s="21"/>
      <c r="B738" s="21"/>
      <c r="C738" s="21"/>
      <c r="D738" s="21"/>
      <c r="E738" s="21"/>
      <c r="F738" s="21"/>
      <c r="G738" s="21"/>
    </row>
    <row r="739" spans="1:7" ht="13.5" customHeight="1" x14ac:dyDescent="0.2">
      <c r="A739" s="21"/>
      <c r="B739" s="21"/>
      <c r="C739" s="21"/>
      <c r="D739" s="21"/>
      <c r="E739" s="21"/>
      <c r="F739" s="21"/>
      <c r="G739" s="21"/>
    </row>
    <row r="740" spans="1:7" ht="13.5" customHeight="1" x14ac:dyDescent="0.2">
      <c r="A740" s="21"/>
      <c r="B740" s="21"/>
      <c r="C740" s="21"/>
      <c r="D740" s="21"/>
      <c r="E740" s="21"/>
      <c r="F740" s="21"/>
      <c r="G740" s="21"/>
    </row>
    <row r="741" spans="1:7" ht="13.5" customHeight="1" x14ac:dyDescent="0.2">
      <c r="A741" s="21"/>
      <c r="B741" s="21"/>
      <c r="C741" s="21"/>
      <c r="D741" s="21"/>
      <c r="E741" s="21"/>
      <c r="F741" s="21"/>
      <c r="G741" s="21"/>
    </row>
    <row r="742" spans="1:7" ht="13.5" customHeight="1" x14ac:dyDescent="0.2">
      <c r="A742" s="21"/>
      <c r="B742" s="21"/>
      <c r="C742" s="21"/>
      <c r="D742" s="21"/>
      <c r="E742" s="21"/>
      <c r="F742" s="21"/>
      <c r="G742" s="21"/>
    </row>
    <row r="743" spans="1:7" ht="13.5" customHeight="1" x14ac:dyDescent="0.2">
      <c r="A743" s="21"/>
      <c r="B743" s="21"/>
      <c r="C743" s="21"/>
      <c r="D743" s="21"/>
      <c r="E743" s="21"/>
      <c r="F743" s="21"/>
      <c r="G743" s="21"/>
    </row>
    <row r="744" spans="1:7" ht="13.5" customHeight="1" x14ac:dyDescent="0.2">
      <c r="A744" s="21"/>
      <c r="B744" s="21"/>
      <c r="C744" s="21"/>
      <c r="D744" s="21"/>
      <c r="E744" s="21"/>
      <c r="F744" s="21"/>
      <c r="G744" s="21"/>
    </row>
    <row r="745" spans="1:7" ht="13.5" customHeight="1" x14ac:dyDescent="0.2">
      <c r="A745" s="21"/>
      <c r="B745" s="21"/>
      <c r="C745" s="21"/>
      <c r="D745" s="21"/>
      <c r="E745" s="21"/>
      <c r="F745" s="21"/>
      <c r="G745" s="21"/>
    </row>
    <row r="746" spans="1:7" ht="13.5" customHeight="1" x14ac:dyDescent="0.2">
      <c r="A746" s="21"/>
      <c r="B746" s="21"/>
      <c r="C746" s="21"/>
      <c r="D746" s="21"/>
      <c r="E746" s="21"/>
      <c r="F746" s="21"/>
      <c r="G746" s="21"/>
    </row>
    <row r="747" spans="1:7" ht="13.5" customHeight="1" x14ac:dyDescent="0.2">
      <c r="A747" s="21"/>
      <c r="B747" s="21"/>
      <c r="C747" s="21"/>
      <c r="D747" s="21"/>
      <c r="E747" s="21"/>
      <c r="F747" s="21"/>
      <c r="G747" s="21"/>
    </row>
    <row r="748" spans="1:7" ht="13.5" customHeight="1" x14ac:dyDescent="0.2">
      <c r="A748" s="21"/>
      <c r="B748" s="21"/>
      <c r="C748" s="21"/>
      <c r="D748" s="21"/>
      <c r="E748" s="21"/>
      <c r="F748" s="21"/>
      <c r="G748" s="21"/>
    </row>
    <row r="749" spans="1:7" ht="13.5" customHeight="1" x14ac:dyDescent="0.2">
      <c r="A749" s="21"/>
      <c r="B749" s="21"/>
      <c r="C749" s="21"/>
      <c r="D749" s="21"/>
      <c r="E749" s="21"/>
      <c r="F749" s="21"/>
      <c r="G749" s="21"/>
    </row>
    <row r="750" spans="1:7" ht="13.5" customHeight="1" x14ac:dyDescent="0.2">
      <c r="A750" s="21"/>
      <c r="B750" s="21"/>
      <c r="C750" s="21"/>
      <c r="D750" s="21"/>
      <c r="E750" s="21"/>
      <c r="F750" s="21"/>
      <c r="G750" s="21"/>
    </row>
    <row r="751" spans="1:7" ht="13.5" customHeight="1" x14ac:dyDescent="0.2">
      <c r="A751" s="21"/>
      <c r="B751" s="21"/>
      <c r="C751" s="21"/>
      <c r="D751" s="21"/>
      <c r="E751" s="21"/>
      <c r="F751" s="21"/>
      <c r="G751" s="21"/>
    </row>
    <row r="752" spans="1:7" ht="13.5" customHeight="1" x14ac:dyDescent="0.2">
      <c r="A752" s="21"/>
      <c r="B752" s="21"/>
      <c r="C752" s="21"/>
      <c r="D752" s="21"/>
      <c r="E752" s="21"/>
      <c r="F752" s="21"/>
      <c r="G752" s="21"/>
    </row>
    <row r="753" spans="1:7" ht="13.5" customHeight="1" x14ac:dyDescent="0.2">
      <c r="A753" s="21"/>
      <c r="B753" s="21"/>
      <c r="C753" s="21"/>
      <c r="D753" s="21"/>
      <c r="E753" s="21"/>
      <c r="F753" s="21"/>
      <c r="G753" s="21"/>
    </row>
    <row r="754" spans="1:7" ht="13.5" customHeight="1" x14ac:dyDescent="0.2">
      <c r="A754" s="21"/>
      <c r="B754" s="21"/>
      <c r="C754" s="21"/>
      <c r="D754" s="21"/>
      <c r="E754" s="21"/>
      <c r="F754" s="21"/>
      <c r="G754" s="21"/>
    </row>
    <row r="755" spans="1:7" ht="13.5" customHeight="1" x14ac:dyDescent="0.2">
      <c r="A755" s="21"/>
      <c r="B755" s="21"/>
      <c r="C755" s="21"/>
      <c r="D755" s="21"/>
      <c r="E755" s="21"/>
      <c r="F755" s="21"/>
      <c r="G755" s="21"/>
    </row>
    <row r="756" spans="1:7" ht="13.5" customHeight="1" x14ac:dyDescent="0.2">
      <c r="A756" s="21"/>
      <c r="B756" s="21"/>
      <c r="C756" s="21"/>
      <c r="D756" s="21"/>
      <c r="E756" s="21"/>
      <c r="F756" s="21"/>
      <c r="G756" s="21"/>
    </row>
    <row r="757" spans="1:7" ht="13.5" customHeight="1" x14ac:dyDescent="0.2">
      <c r="A757" s="21"/>
      <c r="B757" s="21"/>
      <c r="C757" s="21"/>
      <c r="D757" s="21"/>
      <c r="E757" s="21"/>
      <c r="F757" s="21"/>
      <c r="G757" s="21"/>
    </row>
    <row r="758" spans="1:7" ht="13.5" customHeight="1" x14ac:dyDescent="0.2">
      <c r="A758" s="21"/>
      <c r="B758" s="21"/>
      <c r="C758" s="21"/>
      <c r="D758" s="21"/>
      <c r="E758" s="21"/>
      <c r="F758" s="21"/>
      <c r="G758" s="21"/>
    </row>
    <row r="759" spans="1:7" ht="13.5" customHeight="1" x14ac:dyDescent="0.2">
      <c r="A759" s="21"/>
      <c r="B759" s="21"/>
      <c r="C759" s="21"/>
      <c r="D759" s="21"/>
      <c r="E759" s="21"/>
      <c r="F759" s="21"/>
      <c r="G759" s="21"/>
    </row>
    <row r="760" spans="1:7" ht="13.5" customHeight="1" x14ac:dyDescent="0.2">
      <c r="A760" s="21"/>
      <c r="B760" s="21"/>
      <c r="C760" s="21"/>
      <c r="D760" s="21"/>
      <c r="E760" s="21"/>
      <c r="F760" s="21"/>
      <c r="G760" s="21"/>
    </row>
    <row r="761" spans="1:7" ht="13.5" customHeight="1" x14ac:dyDescent="0.2">
      <c r="A761" s="21"/>
      <c r="B761" s="21"/>
      <c r="C761" s="21"/>
      <c r="D761" s="21"/>
      <c r="E761" s="21"/>
      <c r="F761" s="21"/>
      <c r="G761" s="21"/>
    </row>
    <row r="762" spans="1:7" ht="13.5" customHeight="1" x14ac:dyDescent="0.2">
      <c r="A762" s="21"/>
      <c r="B762" s="21"/>
      <c r="C762" s="21"/>
      <c r="D762" s="21"/>
      <c r="E762" s="21"/>
      <c r="F762" s="21"/>
      <c r="G762" s="21"/>
    </row>
    <row r="763" spans="1:7" ht="13.5" customHeight="1" x14ac:dyDescent="0.2">
      <c r="A763" s="21"/>
      <c r="B763" s="21"/>
      <c r="C763" s="21"/>
      <c r="D763" s="21"/>
      <c r="E763" s="21"/>
      <c r="F763" s="21"/>
      <c r="G763" s="21"/>
    </row>
    <row r="764" spans="1:7" ht="13.5" customHeight="1" x14ac:dyDescent="0.2">
      <c r="A764" s="21"/>
      <c r="B764" s="21"/>
      <c r="C764" s="21"/>
      <c r="D764" s="21"/>
      <c r="E764" s="21"/>
      <c r="F764" s="21"/>
      <c r="G764" s="21"/>
    </row>
    <row r="765" spans="1:7" ht="13.5" customHeight="1" x14ac:dyDescent="0.2">
      <c r="A765" s="21"/>
      <c r="B765" s="21"/>
      <c r="C765" s="21"/>
      <c r="D765" s="21"/>
      <c r="E765" s="21"/>
      <c r="F765" s="21"/>
      <c r="G765" s="21"/>
    </row>
    <row r="766" spans="1:7" ht="13.5" customHeight="1" x14ac:dyDescent="0.2">
      <c r="A766" s="21"/>
      <c r="B766" s="21"/>
      <c r="C766" s="21"/>
      <c r="D766" s="21"/>
      <c r="E766" s="21"/>
      <c r="F766" s="21"/>
      <c r="G766" s="21"/>
    </row>
    <row r="767" spans="1:7" ht="13.5" customHeight="1" x14ac:dyDescent="0.2">
      <c r="A767" s="21"/>
      <c r="B767" s="21"/>
      <c r="C767" s="21"/>
      <c r="D767" s="21"/>
      <c r="E767" s="21"/>
      <c r="F767" s="21"/>
      <c r="G767" s="21"/>
    </row>
    <row r="768" spans="1:7" ht="13.5" customHeight="1" x14ac:dyDescent="0.2">
      <c r="A768" s="21"/>
      <c r="B768" s="21"/>
      <c r="C768" s="21"/>
      <c r="D768" s="21"/>
      <c r="E768" s="21"/>
      <c r="F768" s="21"/>
      <c r="G768" s="21"/>
    </row>
    <row r="769" spans="1:7" ht="13.5" customHeight="1" x14ac:dyDescent="0.2">
      <c r="A769" s="21"/>
      <c r="B769" s="21"/>
      <c r="C769" s="21"/>
      <c r="D769" s="21"/>
      <c r="E769" s="21"/>
      <c r="F769" s="21"/>
      <c r="G769" s="21"/>
    </row>
    <row r="770" spans="1:7" ht="13.5" customHeight="1" x14ac:dyDescent="0.2">
      <c r="A770" s="21"/>
      <c r="B770" s="21"/>
      <c r="C770" s="21"/>
      <c r="D770" s="21"/>
      <c r="E770" s="21"/>
      <c r="F770" s="21"/>
      <c r="G770" s="21"/>
    </row>
    <row r="771" spans="1:7" ht="13.5" customHeight="1" x14ac:dyDescent="0.2">
      <c r="A771" s="21"/>
      <c r="B771" s="21"/>
      <c r="C771" s="21"/>
      <c r="D771" s="21"/>
      <c r="E771" s="21"/>
      <c r="F771" s="21"/>
      <c r="G771" s="21"/>
    </row>
    <row r="772" spans="1:7" ht="13.5" customHeight="1" x14ac:dyDescent="0.2">
      <c r="A772" s="21"/>
      <c r="B772" s="21"/>
      <c r="C772" s="21"/>
      <c r="D772" s="21"/>
      <c r="E772" s="21"/>
      <c r="F772" s="21"/>
      <c r="G772" s="21"/>
    </row>
    <row r="773" spans="1:7" ht="13.5" customHeight="1" x14ac:dyDescent="0.2">
      <c r="A773" s="21"/>
      <c r="B773" s="21"/>
      <c r="C773" s="21"/>
      <c r="D773" s="21"/>
      <c r="E773" s="21"/>
      <c r="F773" s="21"/>
      <c r="G773" s="21"/>
    </row>
    <row r="774" spans="1:7" ht="13.5" customHeight="1" x14ac:dyDescent="0.2">
      <c r="A774" s="21"/>
      <c r="B774" s="21"/>
      <c r="C774" s="21"/>
      <c r="D774" s="21"/>
      <c r="E774" s="21"/>
      <c r="F774" s="21"/>
      <c r="G774" s="21"/>
    </row>
    <row r="775" spans="1:7" ht="13.5" customHeight="1" x14ac:dyDescent="0.2">
      <c r="A775" s="21"/>
      <c r="B775" s="21"/>
      <c r="C775" s="21"/>
      <c r="D775" s="21"/>
      <c r="E775" s="21"/>
      <c r="F775" s="21"/>
      <c r="G775" s="21"/>
    </row>
    <row r="776" spans="1:7" ht="13.5" customHeight="1" x14ac:dyDescent="0.2">
      <c r="A776" s="21"/>
      <c r="B776" s="21"/>
      <c r="C776" s="21"/>
      <c r="D776" s="21"/>
      <c r="E776" s="21"/>
      <c r="F776" s="21"/>
      <c r="G776" s="21"/>
    </row>
    <row r="777" spans="1:7" ht="13.5" customHeight="1" x14ac:dyDescent="0.2">
      <c r="A777" s="21"/>
      <c r="B777" s="21"/>
      <c r="C777" s="21"/>
      <c r="D777" s="21"/>
      <c r="E777" s="21"/>
      <c r="F777" s="21"/>
      <c r="G777" s="21"/>
    </row>
    <row r="778" spans="1:7" ht="13.5" customHeight="1" x14ac:dyDescent="0.2">
      <c r="A778" s="21"/>
      <c r="B778" s="21"/>
      <c r="C778" s="21"/>
      <c r="D778" s="21"/>
      <c r="E778" s="21"/>
      <c r="F778" s="21"/>
      <c r="G778" s="21"/>
    </row>
    <row r="779" spans="1:7" ht="13.5" customHeight="1" x14ac:dyDescent="0.2">
      <c r="A779" s="21"/>
      <c r="B779" s="21"/>
      <c r="C779" s="21"/>
      <c r="D779" s="21"/>
      <c r="E779" s="21"/>
      <c r="F779" s="21"/>
      <c r="G779" s="21"/>
    </row>
    <row r="780" spans="1:7" ht="13.5" customHeight="1" x14ac:dyDescent="0.2">
      <c r="A780" s="21"/>
      <c r="B780" s="21"/>
      <c r="C780" s="21"/>
      <c r="D780" s="21"/>
      <c r="E780" s="21"/>
      <c r="F780" s="21"/>
      <c r="G780" s="21"/>
    </row>
    <row r="781" spans="1:7" ht="13.5" customHeight="1" x14ac:dyDescent="0.2">
      <c r="A781" s="21"/>
      <c r="B781" s="21"/>
      <c r="C781" s="21"/>
      <c r="D781" s="21"/>
      <c r="E781" s="21"/>
      <c r="F781" s="21"/>
      <c r="G781" s="21"/>
    </row>
    <row r="782" spans="1:7" ht="13.5" customHeight="1" x14ac:dyDescent="0.2">
      <c r="A782" s="21"/>
      <c r="B782" s="21"/>
      <c r="C782" s="21"/>
      <c r="D782" s="21"/>
      <c r="E782" s="21"/>
      <c r="F782" s="21"/>
      <c r="G782" s="21"/>
    </row>
    <row r="783" spans="1:7" ht="13.5" customHeight="1" x14ac:dyDescent="0.2">
      <c r="A783" s="21"/>
      <c r="B783" s="21"/>
      <c r="C783" s="21"/>
      <c r="D783" s="21"/>
      <c r="E783" s="21"/>
      <c r="F783" s="21"/>
      <c r="G783" s="21"/>
    </row>
    <row r="784" spans="1:7" ht="13.5" customHeight="1" x14ac:dyDescent="0.2">
      <c r="A784" s="21"/>
      <c r="B784" s="21"/>
      <c r="C784" s="21"/>
      <c r="D784" s="21"/>
      <c r="E784" s="21"/>
      <c r="F784" s="21"/>
      <c r="G784" s="21"/>
    </row>
    <row r="785" spans="1:7" ht="13.5" customHeight="1" x14ac:dyDescent="0.2">
      <c r="A785" s="21"/>
      <c r="B785" s="21"/>
      <c r="C785" s="21"/>
      <c r="D785" s="21"/>
      <c r="E785" s="21"/>
      <c r="F785" s="21"/>
      <c r="G785" s="21"/>
    </row>
    <row r="786" spans="1:7" ht="13.5" customHeight="1" x14ac:dyDescent="0.2">
      <c r="A786" s="21"/>
      <c r="B786" s="21"/>
      <c r="C786" s="21"/>
      <c r="D786" s="21"/>
      <c r="E786" s="21"/>
      <c r="F786" s="21"/>
      <c r="G786" s="21"/>
    </row>
    <row r="787" spans="1:7" ht="13.5" customHeight="1" x14ac:dyDescent="0.2">
      <c r="A787" s="21"/>
      <c r="B787" s="21"/>
      <c r="C787" s="21"/>
      <c r="D787" s="21"/>
      <c r="E787" s="21"/>
      <c r="F787" s="21"/>
      <c r="G787" s="21"/>
    </row>
    <row r="788" spans="1:7" ht="13.5" customHeight="1" x14ac:dyDescent="0.2">
      <c r="A788" s="21"/>
      <c r="B788" s="21"/>
      <c r="C788" s="21"/>
      <c r="D788" s="21"/>
      <c r="E788" s="21"/>
      <c r="F788" s="21"/>
      <c r="G788" s="21"/>
    </row>
    <row r="789" spans="1:7" ht="13.5" customHeight="1" x14ac:dyDescent="0.2">
      <c r="A789" s="21"/>
      <c r="B789" s="21"/>
      <c r="C789" s="21"/>
      <c r="D789" s="21"/>
      <c r="E789" s="21"/>
      <c r="F789" s="21"/>
      <c r="G789" s="21"/>
    </row>
    <row r="790" spans="1:7" ht="13.5" customHeight="1" x14ac:dyDescent="0.2">
      <c r="A790" s="21"/>
      <c r="B790" s="21"/>
      <c r="C790" s="21"/>
      <c r="D790" s="21"/>
      <c r="E790" s="21"/>
      <c r="F790" s="21"/>
      <c r="G790" s="21"/>
    </row>
    <row r="791" spans="1:7" ht="13.5" customHeight="1" x14ac:dyDescent="0.2">
      <c r="A791" s="21"/>
      <c r="B791" s="21"/>
      <c r="C791" s="21"/>
      <c r="D791" s="21"/>
      <c r="E791" s="21"/>
      <c r="F791" s="21"/>
      <c r="G791" s="21"/>
    </row>
    <row r="792" spans="1:7" ht="13.5" customHeight="1" x14ac:dyDescent="0.2">
      <c r="A792" s="21"/>
      <c r="B792" s="21"/>
      <c r="C792" s="21"/>
      <c r="D792" s="21"/>
      <c r="E792" s="21"/>
      <c r="F792" s="21"/>
      <c r="G792" s="21"/>
    </row>
    <row r="793" spans="1:7" ht="13.5" customHeight="1" x14ac:dyDescent="0.2">
      <c r="A793" s="21"/>
      <c r="B793" s="21"/>
      <c r="C793" s="21"/>
      <c r="D793" s="21"/>
      <c r="E793" s="21"/>
      <c r="F793" s="21"/>
      <c r="G793" s="21"/>
    </row>
    <row r="794" spans="1:7" ht="13.5" customHeight="1" x14ac:dyDescent="0.2">
      <c r="A794" s="21"/>
      <c r="B794" s="21"/>
      <c r="C794" s="21"/>
      <c r="D794" s="21"/>
      <c r="E794" s="21"/>
      <c r="F794" s="21"/>
      <c r="G794" s="21"/>
    </row>
    <row r="795" spans="1:7" ht="13.5" customHeight="1" x14ac:dyDescent="0.2">
      <c r="A795" s="21"/>
      <c r="B795" s="21"/>
      <c r="C795" s="21"/>
      <c r="D795" s="21"/>
      <c r="E795" s="21"/>
      <c r="F795" s="21"/>
      <c r="G795" s="21"/>
    </row>
    <row r="796" spans="1:7" ht="13.5" customHeight="1" x14ac:dyDescent="0.2">
      <c r="A796" s="21"/>
      <c r="B796" s="21"/>
      <c r="C796" s="21"/>
      <c r="D796" s="21"/>
      <c r="E796" s="21"/>
      <c r="F796" s="21"/>
      <c r="G796" s="21"/>
    </row>
    <row r="797" spans="1:7" ht="13.5" customHeight="1" x14ac:dyDescent="0.2">
      <c r="A797" s="21"/>
      <c r="B797" s="21"/>
      <c r="C797" s="21"/>
      <c r="D797" s="21"/>
      <c r="E797" s="21"/>
      <c r="F797" s="21"/>
      <c r="G797" s="21"/>
    </row>
    <row r="798" spans="1:7" ht="13.5" customHeight="1" x14ac:dyDescent="0.2">
      <c r="A798" s="21"/>
      <c r="B798" s="21"/>
      <c r="C798" s="21"/>
      <c r="D798" s="21"/>
      <c r="E798" s="21"/>
      <c r="F798" s="21"/>
      <c r="G798" s="21"/>
    </row>
    <row r="799" spans="1:7" ht="13.5" customHeight="1" x14ac:dyDescent="0.2">
      <c r="A799" s="21"/>
      <c r="B799" s="21"/>
      <c r="C799" s="21"/>
      <c r="D799" s="21"/>
      <c r="E799" s="21"/>
      <c r="F799" s="21"/>
      <c r="G799" s="21"/>
    </row>
    <row r="800" spans="1:7" ht="13.5" customHeight="1" x14ac:dyDescent="0.2">
      <c r="A800" s="21"/>
      <c r="B800" s="21"/>
      <c r="C800" s="21"/>
      <c r="D800" s="21"/>
      <c r="E800" s="21"/>
      <c r="F800" s="21"/>
      <c r="G800" s="21"/>
    </row>
    <row r="801" spans="1:7" ht="13.5" customHeight="1" x14ac:dyDescent="0.2">
      <c r="A801" s="21"/>
      <c r="B801" s="21"/>
      <c r="C801" s="21"/>
      <c r="D801" s="21"/>
      <c r="E801" s="21"/>
      <c r="F801" s="21"/>
      <c r="G801" s="21"/>
    </row>
    <row r="802" spans="1:7" ht="13.5" customHeight="1" x14ac:dyDescent="0.2">
      <c r="A802" s="21"/>
      <c r="B802" s="21"/>
      <c r="C802" s="21"/>
      <c r="D802" s="21"/>
      <c r="E802" s="21"/>
      <c r="F802" s="21"/>
      <c r="G802" s="21"/>
    </row>
    <row r="803" spans="1:7" ht="13.5" customHeight="1" x14ac:dyDescent="0.2">
      <c r="A803" s="21"/>
      <c r="B803" s="21"/>
      <c r="C803" s="21"/>
      <c r="D803" s="21"/>
      <c r="E803" s="21"/>
      <c r="F803" s="21"/>
      <c r="G803" s="21"/>
    </row>
    <row r="804" spans="1:7" ht="13.5" customHeight="1" x14ac:dyDescent="0.2">
      <c r="A804" s="21"/>
      <c r="B804" s="21"/>
      <c r="C804" s="21"/>
      <c r="D804" s="21"/>
      <c r="E804" s="21"/>
      <c r="F804" s="21"/>
      <c r="G804" s="21"/>
    </row>
    <row r="805" spans="1:7" ht="13.5" customHeight="1" x14ac:dyDescent="0.2">
      <c r="A805" s="21"/>
      <c r="B805" s="21"/>
      <c r="C805" s="21"/>
      <c r="D805" s="21"/>
      <c r="E805" s="21"/>
      <c r="F805" s="21"/>
      <c r="G805" s="21"/>
    </row>
    <row r="806" spans="1:7" ht="13.5" customHeight="1" x14ac:dyDescent="0.2">
      <c r="A806" s="21"/>
      <c r="B806" s="21"/>
      <c r="C806" s="21"/>
      <c r="D806" s="21"/>
      <c r="E806" s="21"/>
      <c r="F806" s="21"/>
      <c r="G806" s="21"/>
    </row>
    <row r="807" spans="1:7" ht="13.5" customHeight="1" x14ac:dyDescent="0.2">
      <c r="A807" s="21"/>
      <c r="B807" s="21"/>
      <c r="C807" s="21"/>
      <c r="D807" s="21"/>
      <c r="E807" s="21"/>
      <c r="F807" s="21"/>
      <c r="G807" s="21"/>
    </row>
    <row r="808" spans="1:7" ht="13.5" customHeight="1" x14ac:dyDescent="0.2">
      <c r="A808" s="21"/>
      <c r="B808" s="21"/>
      <c r="C808" s="21"/>
      <c r="D808" s="21"/>
      <c r="E808" s="21"/>
      <c r="F808" s="21"/>
      <c r="G808" s="21"/>
    </row>
    <row r="809" spans="1:7" ht="13.5" customHeight="1" x14ac:dyDescent="0.2">
      <c r="A809" s="21"/>
      <c r="B809" s="21"/>
      <c r="C809" s="21"/>
      <c r="D809" s="21"/>
      <c r="E809" s="21"/>
      <c r="F809" s="21"/>
      <c r="G809" s="21"/>
    </row>
    <row r="810" spans="1:7" ht="13.5" customHeight="1" x14ac:dyDescent="0.2">
      <c r="A810" s="21"/>
      <c r="B810" s="21"/>
      <c r="C810" s="21"/>
      <c r="D810" s="21"/>
      <c r="E810" s="21"/>
      <c r="F810" s="21"/>
      <c r="G810" s="21"/>
    </row>
    <row r="811" spans="1:7" ht="13.5" customHeight="1" x14ac:dyDescent="0.2">
      <c r="A811" s="21"/>
      <c r="B811" s="21"/>
      <c r="C811" s="21"/>
      <c r="D811" s="21"/>
      <c r="E811" s="21"/>
      <c r="F811" s="21"/>
      <c r="G811" s="21"/>
    </row>
    <row r="812" spans="1:7" ht="13.5" customHeight="1" x14ac:dyDescent="0.2">
      <c r="A812" s="21"/>
      <c r="B812" s="21"/>
      <c r="C812" s="21"/>
      <c r="D812" s="21"/>
      <c r="E812" s="21"/>
      <c r="F812" s="21"/>
      <c r="G812" s="21"/>
    </row>
    <row r="813" spans="1:7" ht="13.5" customHeight="1" x14ac:dyDescent="0.2">
      <c r="A813" s="21"/>
      <c r="B813" s="21"/>
      <c r="C813" s="21"/>
      <c r="D813" s="21"/>
      <c r="E813" s="21"/>
      <c r="F813" s="21"/>
      <c r="G813" s="21"/>
    </row>
    <row r="814" spans="1:7" ht="13.5" customHeight="1" x14ac:dyDescent="0.2">
      <c r="A814" s="21"/>
      <c r="B814" s="21"/>
      <c r="C814" s="21"/>
      <c r="D814" s="21"/>
      <c r="E814" s="21"/>
      <c r="F814" s="21"/>
      <c r="G814" s="21"/>
    </row>
    <row r="815" spans="1:7" ht="13.5" customHeight="1" x14ac:dyDescent="0.2">
      <c r="A815" s="21"/>
      <c r="B815" s="21"/>
      <c r="C815" s="21"/>
      <c r="D815" s="21"/>
      <c r="E815" s="21"/>
      <c r="F815" s="21"/>
      <c r="G815" s="21"/>
    </row>
    <row r="816" spans="1:7" ht="13.5" customHeight="1" x14ac:dyDescent="0.2">
      <c r="A816" s="21"/>
      <c r="B816" s="21"/>
      <c r="C816" s="21"/>
      <c r="D816" s="21"/>
      <c r="E816" s="21"/>
      <c r="F816" s="21"/>
      <c r="G816" s="21"/>
    </row>
    <row r="817" spans="1:7" ht="13.5" customHeight="1" x14ac:dyDescent="0.2">
      <c r="A817" s="21"/>
      <c r="B817" s="21"/>
      <c r="C817" s="21"/>
      <c r="D817" s="21"/>
      <c r="E817" s="21"/>
      <c r="F817" s="21"/>
      <c r="G817" s="21"/>
    </row>
    <row r="818" spans="1:7" ht="13.5" customHeight="1" x14ac:dyDescent="0.2">
      <c r="A818" s="21"/>
      <c r="B818" s="21"/>
      <c r="C818" s="21"/>
      <c r="D818" s="21"/>
      <c r="E818" s="21"/>
      <c r="F818" s="21"/>
      <c r="G818" s="21"/>
    </row>
    <row r="819" spans="1:7" ht="13.5" customHeight="1" x14ac:dyDescent="0.2">
      <c r="A819" s="21"/>
      <c r="B819" s="21"/>
      <c r="C819" s="21"/>
      <c r="D819" s="21"/>
      <c r="E819" s="21"/>
      <c r="F819" s="21"/>
      <c r="G819" s="21"/>
    </row>
    <row r="820" spans="1:7" ht="13.5" customHeight="1" x14ac:dyDescent="0.2">
      <c r="A820" s="21"/>
      <c r="B820" s="21"/>
      <c r="C820" s="21"/>
      <c r="D820" s="21"/>
      <c r="E820" s="21"/>
      <c r="F820" s="21"/>
      <c r="G820" s="21"/>
    </row>
    <row r="821" spans="1:7" ht="13.5" customHeight="1" x14ac:dyDescent="0.2">
      <c r="A821" s="21"/>
      <c r="B821" s="21"/>
      <c r="C821" s="21"/>
      <c r="D821" s="21"/>
      <c r="E821" s="21"/>
      <c r="F821" s="21"/>
      <c r="G821" s="21"/>
    </row>
    <row r="822" spans="1:7" ht="13.5" customHeight="1" x14ac:dyDescent="0.2">
      <c r="A822" s="21"/>
      <c r="B822" s="21"/>
      <c r="C822" s="21"/>
      <c r="D822" s="21"/>
      <c r="E822" s="21"/>
      <c r="F822" s="21"/>
      <c r="G822" s="21"/>
    </row>
    <row r="823" spans="1:7" ht="13.5" customHeight="1" x14ac:dyDescent="0.2">
      <c r="A823" s="21"/>
      <c r="B823" s="21"/>
      <c r="C823" s="21"/>
      <c r="D823" s="21"/>
      <c r="E823" s="21"/>
      <c r="F823" s="21"/>
      <c r="G823" s="21"/>
    </row>
    <row r="824" spans="1:7" ht="13.5" customHeight="1" x14ac:dyDescent="0.2">
      <c r="A824" s="21"/>
      <c r="B824" s="21"/>
      <c r="C824" s="21"/>
      <c r="D824" s="21"/>
      <c r="E824" s="21"/>
      <c r="F824" s="21"/>
      <c r="G824" s="21"/>
    </row>
    <row r="825" spans="1:7" ht="13.5" customHeight="1" x14ac:dyDescent="0.2">
      <c r="A825" s="21"/>
      <c r="B825" s="21"/>
      <c r="C825" s="21"/>
      <c r="D825" s="21"/>
      <c r="E825" s="21"/>
      <c r="F825" s="21"/>
      <c r="G825" s="21"/>
    </row>
    <row r="826" spans="1:7" ht="13.5" customHeight="1" x14ac:dyDescent="0.2">
      <c r="A826" s="21"/>
      <c r="B826" s="21"/>
      <c r="C826" s="21"/>
      <c r="D826" s="21"/>
      <c r="E826" s="21"/>
      <c r="F826" s="21"/>
      <c r="G826" s="21"/>
    </row>
    <row r="827" spans="1:7" ht="13.5" customHeight="1" x14ac:dyDescent="0.2">
      <c r="A827" s="21"/>
      <c r="B827" s="21"/>
      <c r="C827" s="21"/>
      <c r="D827" s="21"/>
      <c r="E827" s="21"/>
      <c r="F827" s="21"/>
      <c r="G827" s="21"/>
    </row>
    <row r="828" spans="1:7" ht="13.5" customHeight="1" x14ac:dyDescent="0.2">
      <c r="A828" s="21"/>
      <c r="B828" s="21"/>
      <c r="C828" s="21"/>
      <c r="D828" s="21"/>
      <c r="E828" s="21"/>
      <c r="F828" s="21"/>
      <c r="G828" s="21"/>
    </row>
    <row r="829" spans="1:7" ht="13.5" customHeight="1" x14ac:dyDescent="0.2">
      <c r="A829" s="21"/>
      <c r="B829" s="21"/>
      <c r="C829" s="21"/>
      <c r="D829" s="21"/>
      <c r="E829" s="21"/>
      <c r="F829" s="21"/>
      <c r="G829" s="21"/>
    </row>
    <row r="830" spans="1:7" ht="13.5" customHeight="1" x14ac:dyDescent="0.2">
      <c r="A830" s="21"/>
      <c r="B830" s="21"/>
      <c r="C830" s="21"/>
      <c r="D830" s="21"/>
      <c r="E830" s="21"/>
      <c r="F830" s="21"/>
      <c r="G830" s="21"/>
    </row>
    <row r="831" spans="1:7" ht="13.5" customHeight="1" x14ac:dyDescent="0.2">
      <c r="A831" s="21"/>
      <c r="B831" s="21"/>
      <c r="C831" s="21"/>
      <c r="D831" s="21"/>
      <c r="E831" s="21"/>
      <c r="F831" s="21"/>
      <c r="G831" s="21"/>
    </row>
    <row r="832" spans="1:7" ht="13.5" customHeight="1" x14ac:dyDescent="0.2">
      <c r="A832" s="21"/>
      <c r="B832" s="21"/>
      <c r="C832" s="21"/>
      <c r="D832" s="21"/>
      <c r="E832" s="21"/>
      <c r="F832" s="21"/>
      <c r="G832" s="21"/>
    </row>
    <row r="833" spans="1:7" ht="13.5" customHeight="1" x14ac:dyDescent="0.2">
      <c r="A833" s="21"/>
      <c r="B833" s="21"/>
      <c r="C833" s="21"/>
      <c r="D833" s="21"/>
      <c r="E833" s="21"/>
      <c r="F833" s="21"/>
      <c r="G833" s="21"/>
    </row>
    <row r="834" spans="1:7" ht="13.5" customHeight="1" x14ac:dyDescent="0.2">
      <c r="A834" s="21"/>
      <c r="B834" s="21"/>
      <c r="C834" s="21"/>
      <c r="D834" s="21"/>
      <c r="E834" s="21"/>
      <c r="F834" s="21"/>
      <c r="G834" s="21"/>
    </row>
    <row r="835" spans="1:7" ht="13.5" customHeight="1" x14ac:dyDescent="0.2">
      <c r="A835" s="21"/>
      <c r="B835" s="21"/>
      <c r="C835" s="21"/>
      <c r="D835" s="21"/>
      <c r="E835" s="21"/>
      <c r="F835" s="21"/>
      <c r="G835" s="21"/>
    </row>
    <row r="836" spans="1:7" ht="13.5" customHeight="1" x14ac:dyDescent="0.2">
      <c r="A836" s="21"/>
      <c r="B836" s="21"/>
      <c r="C836" s="21"/>
      <c r="D836" s="21"/>
      <c r="E836" s="21"/>
      <c r="F836" s="21"/>
      <c r="G836" s="21"/>
    </row>
    <row r="837" spans="1:7" ht="13.5" customHeight="1" x14ac:dyDescent="0.2">
      <c r="A837" s="21"/>
      <c r="B837" s="21"/>
      <c r="C837" s="21"/>
      <c r="D837" s="21"/>
      <c r="E837" s="21"/>
      <c r="F837" s="21"/>
      <c r="G837" s="21"/>
    </row>
    <row r="838" spans="1:7" ht="13.5" customHeight="1" x14ac:dyDescent="0.2">
      <c r="A838" s="21"/>
      <c r="B838" s="21"/>
      <c r="C838" s="21"/>
      <c r="D838" s="21"/>
      <c r="E838" s="21"/>
      <c r="F838" s="21"/>
      <c r="G838" s="21"/>
    </row>
    <row r="839" spans="1:7" ht="13.5" customHeight="1" x14ac:dyDescent="0.2">
      <c r="A839" s="21"/>
      <c r="B839" s="21"/>
      <c r="C839" s="21"/>
      <c r="D839" s="21"/>
      <c r="E839" s="21"/>
      <c r="F839" s="21"/>
      <c r="G839" s="21"/>
    </row>
    <row r="840" spans="1:7" ht="13.5" customHeight="1" x14ac:dyDescent="0.2">
      <c r="A840" s="21"/>
      <c r="B840" s="21"/>
      <c r="C840" s="21"/>
      <c r="D840" s="21"/>
      <c r="E840" s="21"/>
      <c r="F840" s="21"/>
      <c r="G840" s="21"/>
    </row>
    <row r="841" spans="1:7" ht="13.5" customHeight="1" x14ac:dyDescent="0.2">
      <c r="A841" s="21"/>
      <c r="B841" s="21"/>
      <c r="C841" s="21"/>
      <c r="D841" s="21"/>
      <c r="E841" s="21"/>
      <c r="F841" s="21"/>
      <c r="G841" s="21"/>
    </row>
    <row r="842" spans="1:7" ht="13.5" customHeight="1" x14ac:dyDescent="0.2">
      <c r="A842" s="21"/>
      <c r="B842" s="21"/>
      <c r="C842" s="21"/>
      <c r="D842" s="21"/>
      <c r="E842" s="21"/>
      <c r="F842" s="21"/>
      <c r="G842" s="21"/>
    </row>
    <row r="843" spans="1:7" ht="13.5" customHeight="1" x14ac:dyDescent="0.2">
      <c r="A843" s="21"/>
      <c r="B843" s="21"/>
      <c r="C843" s="21"/>
      <c r="D843" s="21"/>
      <c r="E843" s="21"/>
      <c r="F843" s="21"/>
      <c r="G843" s="21"/>
    </row>
    <row r="844" spans="1:7" ht="13.5" customHeight="1" x14ac:dyDescent="0.2">
      <c r="A844" s="21"/>
      <c r="B844" s="21"/>
      <c r="C844" s="21"/>
      <c r="D844" s="21"/>
      <c r="E844" s="21"/>
      <c r="F844" s="21"/>
      <c r="G844" s="21"/>
    </row>
    <row r="845" spans="1:7" ht="13.5" customHeight="1" x14ac:dyDescent="0.2">
      <c r="A845" s="21"/>
      <c r="B845" s="21"/>
      <c r="C845" s="21"/>
      <c r="D845" s="21"/>
      <c r="E845" s="21"/>
      <c r="F845" s="21"/>
      <c r="G845" s="21"/>
    </row>
    <row r="846" spans="1:7" ht="13.5" customHeight="1" x14ac:dyDescent="0.2">
      <c r="A846" s="21"/>
      <c r="B846" s="21"/>
      <c r="C846" s="21"/>
      <c r="D846" s="21"/>
      <c r="E846" s="21"/>
      <c r="F846" s="21"/>
      <c r="G846" s="21"/>
    </row>
    <row r="847" spans="1:7" ht="13.5" customHeight="1" x14ac:dyDescent="0.2">
      <c r="A847" s="21"/>
      <c r="B847" s="21"/>
      <c r="C847" s="21"/>
      <c r="D847" s="21"/>
      <c r="E847" s="21"/>
      <c r="F847" s="21"/>
      <c r="G847" s="21"/>
    </row>
    <row r="848" spans="1:7" ht="13.5" customHeight="1" x14ac:dyDescent="0.2">
      <c r="A848" s="21"/>
      <c r="B848" s="21"/>
      <c r="C848" s="21"/>
      <c r="D848" s="21"/>
      <c r="E848" s="21"/>
      <c r="F848" s="21"/>
      <c r="G848" s="21"/>
    </row>
    <row r="849" spans="1:7" ht="13.5" customHeight="1" x14ac:dyDescent="0.2">
      <c r="A849" s="21"/>
      <c r="B849" s="21"/>
      <c r="C849" s="21"/>
      <c r="D849" s="21"/>
      <c r="E849" s="21"/>
      <c r="F849" s="21"/>
      <c r="G849" s="21"/>
    </row>
    <row r="850" spans="1:7" ht="13.5" customHeight="1" x14ac:dyDescent="0.2">
      <c r="A850" s="21"/>
      <c r="B850" s="21"/>
      <c r="C850" s="21"/>
      <c r="D850" s="21"/>
      <c r="E850" s="21"/>
      <c r="F850" s="21"/>
      <c r="G850" s="21"/>
    </row>
    <row r="851" spans="1:7" ht="13.5" customHeight="1" x14ac:dyDescent="0.2">
      <c r="A851" s="21"/>
      <c r="B851" s="21"/>
      <c r="C851" s="21"/>
      <c r="D851" s="21"/>
      <c r="E851" s="21"/>
      <c r="F851" s="21"/>
      <c r="G851" s="21"/>
    </row>
    <row r="852" spans="1:7" ht="13.5" customHeight="1" x14ac:dyDescent="0.2">
      <c r="A852" s="21"/>
      <c r="B852" s="21"/>
      <c r="C852" s="21"/>
      <c r="D852" s="21"/>
      <c r="E852" s="21"/>
      <c r="F852" s="21"/>
      <c r="G852" s="21"/>
    </row>
    <row r="853" spans="1:7" ht="13.5" customHeight="1" x14ac:dyDescent="0.2">
      <c r="A853" s="21"/>
      <c r="B853" s="21"/>
      <c r="C853" s="21"/>
      <c r="D853" s="21"/>
      <c r="E853" s="21"/>
      <c r="F853" s="21"/>
      <c r="G853" s="21"/>
    </row>
    <row r="854" spans="1:7" ht="13.5" customHeight="1" x14ac:dyDescent="0.2">
      <c r="A854" s="21"/>
      <c r="B854" s="21"/>
      <c r="C854" s="21"/>
      <c r="D854" s="21"/>
      <c r="E854" s="21"/>
      <c r="F854" s="21"/>
      <c r="G854" s="21"/>
    </row>
    <row r="855" spans="1:7" ht="13.5" customHeight="1" x14ac:dyDescent="0.2">
      <c r="A855" s="21"/>
      <c r="B855" s="21"/>
      <c r="C855" s="21"/>
      <c r="D855" s="21"/>
      <c r="E855" s="21"/>
      <c r="F855" s="21"/>
      <c r="G855" s="21"/>
    </row>
    <row r="856" spans="1:7" ht="13.5" customHeight="1" x14ac:dyDescent="0.2">
      <c r="A856" s="21"/>
      <c r="B856" s="21"/>
      <c r="C856" s="21"/>
      <c r="D856" s="21"/>
      <c r="E856" s="21"/>
      <c r="F856" s="21"/>
      <c r="G856" s="21"/>
    </row>
    <row r="857" spans="1:7" ht="13.5" customHeight="1" x14ac:dyDescent="0.2">
      <c r="A857" s="21"/>
      <c r="B857" s="21"/>
      <c r="C857" s="21"/>
      <c r="D857" s="21"/>
      <c r="E857" s="21"/>
      <c r="F857" s="21"/>
      <c r="G857" s="21"/>
    </row>
    <row r="858" spans="1:7" ht="13.5" customHeight="1" x14ac:dyDescent="0.2">
      <c r="A858" s="21"/>
      <c r="B858" s="21"/>
      <c r="C858" s="21"/>
      <c r="D858" s="21"/>
      <c r="E858" s="21"/>
      <c r="F858" s="21"/>
      <c r="G858" s="21"/>
    </row>
    <row r="859" spans="1:7" ht="13.5" customHeight="1" x14ac:dyDescent="0.2">
      <c r="A859" s="21"/>
      <c r="B859" s="21"/>
      <c r="C859" s="21"/>
      <c r="D859" s="21"/>
      <c r="E859" s="21"/>
      <c r="F859" s="21"/>
      <c r="G859" s="21"/>
    </row>
    <row r="860" spans="1:7" ht="13.5" customHeight="1" x14ac:dyDescent="0.2">
      <c r="A860" s="21"/>
      <c r="B860" s="21"/>
      <c r="C860" s="21"/>
      <c r="D860" s="21"/>
      <c r="E860" s="21"/>
      <c r="F860" s="21"/>
      <c r="G860" s="21"/>
    </row>
    <row r="861" spans="1:7" ht="13.5" customHeight="1" x14ac:dyDescent="0.2">
      <c r="A861" s="21"/>
      <c r="B861" s="21"/>
      <c r="C861" s="21"/>
      <c r="D861" s="21"/>
      <c r="E861" s="21"/>
      <c r="F861" s="21"/>
      <c r="G861" s="21"/>
    </row>
    <row r="862" spans="1:7" ht="13.5" customHeight="1" x14ac:dyDescent="0.2">
      <c r="A862" s="21"/>
      <c r="B862" s="21"/>
      <c r="C862" s="21"/>
      <c r="D862" s="21"/>
      <c r="E862" s="21"/>
      <c r="F862" s="21"/>
      <c r="G862" s="21"/>
    </row>
    <row r="863" spans="1:7" ht="13.5" customHeight="1" x14ac:dyDescent="0.2">
      <c r="A863" s="21"/>
      <c r="B863" s="21"/>
      <c r="C863" s="21"/>
      <c r="D863" s="21"/>
      <c r="E863" s="21"/>
      <c r="F863" s="21"/>
      <c r="G863" s="21"/>
    </row>
    <row r="864" spans="1:7" ht="13.5" customHeight="1" x14ac:dyDescent="0.2">
      <c r="A864" s="21"/>
      <c r="B864" s="21"/>
      <c r="C864" s="21"/>
      <c r="D864" s="21"/>
      <c r="E864" s="21"/>
      <c r="F864" s="21"/>
      <c r="G864" s="21"/>
    </row>
    <row r="865" spans="1:7" ht="13.5" customHeight="1" x14ac:dyDescent="0.2">
      <c r="A865" s="21"/>
      <c r="B865" s="21"/>
      <c r="C865" s="21"/>
      <c r="D865" s="21"/>
      <c r="E865" s="21"/>
      <c r="F865" s="21"/>
      <c r="G865" s="21"/>
    </row>
    <row r="866" spans="1:7" ht="13.5" customHeight="1" x14ac:dyDescent="0.2">
      <c r="A866" s="21"/>
      <c r="B866" s="21"/>
      <c r="C866" s="21"/>
      <c r="D866" s="21"/>
      <c r="E866" s="21"/>
      <c r="F866" s="21"/>
      <c r="G866" s="21"/>
    </row>
    <row r="867" spans="1:7" ht="13.5" customHeight="1" x14ac:dyDescent="0.2">
      <c r="A867" s="21"/>
      <c r="B867" s="21"/>
      <c r="C867" s="21"/>
      <c r="D867" s="21"/>
      <c r="E867" s="21"/>
      <c r="F867" s="21"/>
      <c r="G867" s="21"/>
    </row>
    <row r="868" spans="1:7" ht="13.5" customHeight="1" x14ac:dyDescent="0.2">
      <c r="A868" s="21"/>
      <c r="B868" s="21"/>
      <c r="C868" s="21"/>
      <c r="D868" s="21"/>
      <c r="E868" s="21"/>
      <c r="F868" s="21"/>
      <c r="G868" s="21"/>
    </row>
    <row r="869" spans="1:7" ht="13.5" customHeight="1" x14ac:dyDescent="0.2">
      <c r="A869" s="21"/>
      <c r="B869" s="21"/>
      <c r="C869" s="21"/>
      <c r="D869" s="21"/>
      <c r="E869" s="21"/>
      <c r="F869" s="21"/>
      <c r="G869" s="21"/>
    </row>
    <row r="870" spans="1:7" ht="13.5" customHeight="1" x14ac:dyDescent="0.2">
      <c r="A870" s="21"/>
      <c r="B870" s="21"/>
      <c r="C870" s="21"/>
      <c r="D870" s="21"/>
      <c r="E870" s="21"/>
      <c r="F870" s="21"/>
      <c r="G870" s="21"/>
    </row>
    <row r="871" spans="1:7" ht="13.5" customHeight="1" x14ac:dyDescent="0.2">
      <c r="A871" s="21"/>
      <c r="B871" s="21"/>
      <c r="C871" s="21"/>
      <c r="D871" s="21"/>
      <c r="E871" s="21"/>
      <c r="F871" s="21"/>
      <c r="G871" s="21"/>
    </row>
    <row r="872" spans="1:7" ht="13.5" customHeight="1" x14ac:dyDescent="0.2">
      <c r="A872" s="21"/>
      <c r="B872" s="21"/>
      <c r="C872" s="21"/>
      <c r="D872" s="21"/>
      <c r="E872" s="21"/>
      <c r="F872" s="21"/>
      <c r="G872" s="21"/>
    </row>
    <row r="873" spans="1:7" ht="13.5" customHeight="1" x14ac:dyDescent="0.2">
      <c r="A873" s="21"/>
      <c r="B873" s="21"/>
      <c r="C873" s="21"/>
      <c r="D873" s="21"/>
      <c r="E873" s="21"/>
      <c r="F873" s="21"/>
      <c r="G873" s="21"/>
    </row>
    <row r="874" spans="1:7" ht="13.5" customHeight="1" x14ac:dyDescent="0.2">
      <c r="A874" s="21"/>
      <c r="B874" s="21"/>
      <c r="C874" s="21"/>
      <c r="D874" s="21"/>
      <c r="E874" s="21"/>
      <c r="F874" s="21"/>
      <c r="G874" s="21"/>
    </row>
    <row r="875" spans="1:7" ht="13.5" customHeight="1" x14ac:dyDescent="0.2">
      <c r="A875" s="21"/>
      <c r="B875" s="21"/>
      <c r="C875" s="21"/>
      <c r="D875" s="21"/>
      <c r="E875" s="21"/>
      <c r="F875" s="21"/>
      <c r="G875" s="21"/>
    </row>
    <row r="876" spans="1:7" ht="13.5" customHeight="1" x14ac:dyDescent="0.2">
      <c r="A876" s="21"/>
      <c r="B876" s="21"/>
      <c r="C876" s="21"/>
      <c r="D876" s="21"/>
      <c r="E876" s="21"/>
      <c r="F876" s="21"/>
      <c r="G876" s="21"/>
    </row>
    <row r="877" spans="1:7" ht="13.5" customHeight="1" x14ac:dyDescent="0.2">
      <c r="A877" s="21"/>
      <c r="B877" s="21"/>
      <c r="C877" s="21"/>
      <c r="D877" s="21"/>
      <c r="E877" s="21"/>
      <c r="F877" s="21"/>
      <c r="G877" s="21"/>
    </row>
    <row r="878" spans="1:7" ht="13.5" customHeight="1" x14ac:dyDescent="0.2">
      <c r="A878" s="21"/>
      <c r="B878" s="21"/>
      <c r="C878" s="21"/>
      <c r="D878" s="21"/>
      <c r="E878" s="21"/>
      <c r="F878" s="21"/>
      <c r="G878" s="21"/>
    </row>
    <row r="879" spans="1:7" ht="13.5" customHeight="1" x14ac:dyDescent="0.2">
      <c r="A879" s="21"/>
      <c r="B879" s="21"/>
      <c r="C879" s="21"/>
      <c r="D879" s="21"/>
      <c r="E879" s="21"/>
      <c r="F879" s="21"/>
      <c r="G879" s="21"/>
    </row>
    <row r="880" spans="1:7" ht="13.5" customHeight="1" x14ac:dyDescent="0.2">
      <c r="A880" s="21"/>
      <c r="B880" s="21"/>
      <c r="C880" s="21"/>
      <c r="D880" s="21"/>
      <c r="E880" s="21"/>
      <c r="F880" s="21"/>
      <c r="G880" s="21"/>
    </row>
    <row r="881" spans="1:7" ht="13.5" customHeight="1" x14ac:dyDescent="0.2">
      <c r="A881" s="21"/>
      <c r="B881" s="21"/>
      <c r="C881" s="21"/>
      <c r="D881" s="21"/>
      <c r="E881" s="21"/>
      <c r="F881" s="21"/>
      <c r="G881" s="21"/>
    </row>
    <row r="882" spans="1:7" ht="13.5" customHeight="1" x14ac:dyDescent="0.2">
      <c r="A882" s="21"/>
      <c r="B882" s="21"/>
      <c r="C882" s="21"/>
      <c r="D882" s="21"/>
      <c r="E882" s="21"/>
      <c r="F882" s="21"/>
      <c r="G882" s="21"/>
    </row>
    <row r="883" spans="1:7" ht="13.5" customHeight="1" x14ac:dyDescent="0.2">
      <c r="A883" s="21"/>
      <c r="B883" s="21"/>
      <c r="C883" s="21"/>
      <c r="D883" s="21"/>
      <c r="E883" s="21"/>
      <c r="F883" s="21"/>
      <c r="G883" s="21"/>
    </row>
    <row r="884" spans="1:7" ht="13.5" customHeight="1" x14ac:dyDescent="0.2">
      <c r="A884" s="21"/>
      <c r="B884" s="21"/>
      <c r="C884" s="21"/>
      <c r="D884" s="21"/>
      <c r="E884" s="21"/>
      <c r="F884" s="21"/>
      <c r="G884" s="21"/>
    </row>
    <row r="885" spans="1:7" ht="13.5" customHeight="1" x14ac:dyDescent="0.2">
      <c r="A885" s="21"/>
      <c r="B885" s="21"/>
      <c r="C885" s="21"/>
      <c r="D885" s="21"/>
      <c r="E885" s="21"/>
      <c r="F885" s="21"/>
      <c r="G885" s="21"/>
    </row>
    <row r="886" spans="1:7" ht="13.5" customHeight="1" x14ac:dyDescent="0.2">
      <c r="A886" s="21"/>
      <c r="B886" s="21"/>
      <c r="C886" s="21"/>
      <c r="D886" s="21"/>
      <c r="E886" s="21"/>
      <c r="F886" s="21"/>
      <c r="G886" s="21"/>
    </row>
    <row r="887" spans="1:7" ht="13.5" customHeight="1" x14ac:dyDescent="0.2">
      <c r="A887" s="21"/>
      <c r="B887" s="21"/>
      <c r="C887" s="21"/>
      <c r="D887" s="21"/>
      <c r="E887" s="21"/>
      <c r="F887" s="21"/>
      <c r="G887" s="21"/>
    </row>
    <row r="888" spans="1:7" ht="13.5" customHeight="1" x14ac:dyDescent="0.2">
      <c r="A888" s="21"/>
      <c r="B888" s="21"/>
      <c r="C888" s="21"/>
      <c r="D888" s="21"/>
      <c r="E888" s="21"/>
      <c r="F888" s="21"/>
      <c r="G888" s="21"/>
    </row>
    <row r="889" spans="1:7" ht="13.5" customHeight="1" x14ac:dyDescent="0.2">
      <c r="A889" s="21"/>
      <c r="B889" s="21"/>
      <c r="C889" s="21"/>
      <c r="D889" s="21"/>
      <c r="E889" s="21"/>
      <c r="F889" s="21"/>
      <c r="G889" s="21"/>
    </row>
    <row r="890" spans="1:7" ht="13.5" customHeight="1" x14ac:dyDescent="0.2">
      <c r="A890" s="21"/>
      <c r="B890" s="21"/>
      <c r="C890" s="21"/>
      <c r="D890" s="21"/>
      <c r="E890" s="21"/>
      <c r="F890" s="21"/>
      <c r="G890" s="21"/>
    </row>
    <row r="891" spans="1:7" ht="13.5" customHeight="1" x14ac:dyDescent="0.2">
      <c r="A891" s="21"/>
      <c r="B891" s="21"/>
      <c r="C891" s="21"/>
      <c r="D891" s="21"/>
      <c r="E891" s="21"/>
      <c r="F891" s="21"/>
      <c r="G891" s="21"/>
    </row>
    <row r="892" spans="1:7" ht="13.5" customHeight="1" x14ac:dyDescent="0.2">
      <c r="A892" s="21"/>
      <c r="B892" s="21"/>
      <c r="C892" s="21"/>
      <c r="D892" s="21"/>
      <c r="E892" s="21"/>
      <c r="F892" s="21"/>
      <c r="G892" s="21"/>
    </row>
    <row r="893" spans="1:7" ht="13.5" customHeight="1" x14ac:dyDescent="0.2">
      <c r="A893" s="21"/>
      <c r="B893" s="21"/>
      <c r="C893" s="21"/>
      <c r="D893" s="21"/>
      <c r="E893" s="21"/>
      <c r="F893" s="21"/>
      <c r="G893" s="21"/>
    </row>
    <row r="894" spans="1:7" ht="13.5" customHeight="1" x14ac:dyDescent="0.2">
      <c r="A894" s="21"/>
      <c r="B894" s="21"/>
      <c r="C894" s="21"/>
      <c r="D894" s="21"/>
      <c r="E894" s="21"/>
      <c r="F894" s="21"/>
      <c r="G894" s="21"/>
    </row>
    <row r="895" spans="1:7" ht="13.5" customHeight="1" x14ac:dyDescent="0.2">
      <c r="A895" s="21"/>
      <c r="B895" s="21"/>
      <c r="C895" s="21"/>
      <c r="D895" s="21"/>
      <c r="E895" s="21"/>
      <c r="F895" s="21"/>
      <c r="G895" s="21"/>
    </row>
    <row r="896" spans="1:7" ht="13.5" customHeight="1" x14ac:dyDescent="0.2">
      <c r="A896" s="21"/>
      <c r="B896" s="21"/>
      <c r="C896" s="21"/>
      <c r="D896" s="21"/>
      <c r="E896" s="21"/>
      <c r="F896" s="21"/>
      <c r="G896" s="21"/>
    </row>
    <row r="897" spans="1:7" ht="13.5" customHeight="1" x14ac:dyDescent="0.2">
      <c r="A897" s="21"/>
      <c r="B897" s="21"/>
      <c r="C897" s="21"/>
      <c r="D897" s="21"/>
      <c r="E897" s="21"/>
      <c r="F897" s="21"/>
      <c r="G897" s="21"/>
    </row>
    <row r="898" spans="1:7" ht="13.5" customHeight="1" x14ac:dyDescent="0.2">
      <c r="A898" s="21"/>
      <c r="B898" s="21"/>
      <c r="C898" s="21"/>
      <c r="D898" s="21"/>
      <c r="E898" s="21"/>
      <c r="F898" s="21"/>
      <c r="G898" s="21"/>
    </row>
    <row r="899" spans="1:7" ht="13.5" customHeight="1" x14ac:dyDescent="0.2">
      <c r="A899" s="21"/>
      <c r="B899" s="21"/>
      <c r="C899" s="21"/>
      <c r="D899" s="21"/>
      <c r="E899" s="21"/>
      <c r="F899" s="21"/>
      <c r="G899" s="21"/>
    </row>
    <row r="900" spans="1:7" ht="13.5" customHeight="1" x14ac:dyDescent="0.2">
      <c r="A900" s="21"/>
      <c r="B900" s="21"/>
      <c r="C900" s="21"/>
      <c r="D900" s="21"/>
      <c r="E900" s="21"/>
      <c r="F900" s="21"/>
      <c r="G900" s="21"/>
    </row>
    <row r="901" spans="1:7" ht="13.5" customHeight="1" x14ac:dyDescent="0.2">
      <c r="A901" s="21"/>
      <c r="B901" s="21"/>
      <c r="C901" s="21"/>
      <c r="D901" s="21"/>
      <c r="E901" s="21"/>
      <c r="F901" s="21"/>
      <c r="G901" s="21"/>
    </row>
    <row r="902" spans="1:7" ht="13.5" customHeight="1" x14ac:dyDescent="0.2">
      <c r="A902" s="21"/>
      <c r="B902" s="21"/>
      <c r="C902" s="21"/>
      <c r="D902" s="21"/>
      <c r="E902" s="21"/>
      <c r="F902" s="21"/>
      <c r="G902" s="21"/>
    </row>
    <row r="903" spans="1:7" ht="13.5" customHeight="1" x14ac:dyDescent="0.2">
      <c r="A903" s="21"/>
      <c r="B903" s="21"/>
      <c r="C903" s="21"/>
      <c r="D903" s="21"/>
      <c r="E903" s="21"/>
      <c r="F903" s="21"/>
      <c r="G903" s="21"/>
    </row>
    <row r="904" spans="1:7" ht="13.5" customHeight="1" x14ac:dyDescent="0.2">
      <c r="A904" s="21"/>
      <c r="B904" s="21"/>
      <c r="C904" s="21"/>
      <c r="D904" s="21"/>
      <c r="E904" s="21"/>
      <c r="F904" s="21"/>
      <c r="G904" s="21"/>
    </row>
    <row r="905" spans="1:7" ht="13.5" customHeight="1" x14ac:dyDescent="0.2">
      <c r="A905" s="21"/>
      <c r="B905" s="21"/>
      <c r="C905" s="21"/>
      <c r="D905" s="21"/>
      <c r="E905" s="21"/>
      <c r="F905" s="21"/>
      <c r="G905" s="21"/>
    </row>
    <row r="906" spans="1:7" ht="13.5" customHeight="1" x14ac:dyDescent="0.2">
      <c r="A906" s="21"/>
      <c r="B906" s="21"/>
      <c r="C906" s="21"/>
      <c r="D906" s="21"/>
      <c r="E906" s="21"/>
      <c r="F906" s="21"/>
      <c r="G906" s="21"/>
    </row>
    <row r="907" spans="1:7" ht="13.5" customHeight="1" x14ac:dyDescent="0.2">
      <c r="A907" s="21"/>
      <c r="B907" s="21"/>
      <c r="C907" s="21"/>
      <c r="D907" s="21"/>
      <c r="E907" s="21"/>
      <c r="F907" s="21"/>
      <c r="G907" s="21"/>
    </row>
    <row r="908" spans="1:7" ht="13.5" customHeight="1" x14ac:dyDescent="0.2">
      <c r="A908" s="21"/>
      <c r="B908" s="21"/>
      <c r="C908" s="21"/>
      <c r="D908" s="21"/>
      <c r="E908" s="21"/>
      <c r="F908" s="21"/>
      <c r="G908" s="21"/>
    </row>
    <row r="909" spans="1:7" ht="13.5" customHeight="1" x14ac:dyDescent="0.2">
      <c r="A909" s="21"/>
      <c r="B909" s="21"/>
      <c r="C909" s="21"/>
      <c r="D909" s="21"/>
      <c r="E909" s="21"/>
      <c r="F909" s="21"/>
      <c r="G909" s="21"/>
    </row>
    <row r="910" spans="1:7" ht="13.5" customHeight="1" x14ac:dyDescent="0.2">
      <c r="A910" s="21"/>
      <c r="B910" s="21"/>
      <c r="C910" s="21"/>
      <c r="D910" s="21"/>
      <c r="E910" s="21"/>
      <c r="F910" s="21"/>
      <c r="G910" s="21"/>
    </row>
    <row r="911" spans="1:7" ht="13.5" customHeight="1" x14ac:dyDescent="0.2">
      <c r="A911" s="21"/>
      <c r="B911" s="21"/>
      <c r="C911" s="21"/>
      <c r="D911" s="21"/>
      <c r="E911" s="21"/>
      <c r="F911" s="21"/>
      <c r="G911" s="21"/>
    </row>
    <row r="912" spans="1:7" ht="13.5" customHeight="1" x14ac:dyDescent="0.2">
      <c r="A912" s="21"/>
      <c r="B912" s="21"/>
      <c r="C912" s="21"/>
      <c r="D912" s="21"/>
      <c r="E912" s="21"/>
      <c r="F912" s="21"/>
      <c r="G912" s="21"/>
    </row>
    <row r="913" spans="1:7" ht="13.5" customHeight="1" x14ac:dyDescent="0.2">
      <c r="A913" s="21"/>
      <c r="B913" s="21"/>
      <c r="C913" s="21"/>
      <c r="D913" s="21"/>
      <c r="E913" s="21"/>
      <c r="F913" s="21"/>
      <c r="G913" s="21"/>
    </row>
    <row r="914" spans="1:7" ht="13.5" customHeight="1" x14ac:dyDescent="0.2">
      <c r="A914" s="21"/>
      <c r="B914" s="21"/>
      <c r="C914" s="21"/>
      <c r="D914" s="21"/>
      <c r="E914" s="21"/>
      <c r="F914" s="21"/>
      <c r="G914" s="21"/>
    </row>
    <row r="915" spans="1:7" ht="13.5" customHeight="1" x14ac:dyDescent="0.2">
      <c r="A915" s="21"/>
      <c r="B915" s="21"/>
      <c r="C915" s="21"/>
      <c r="D915" s="21"/>
      <c r="E915" s="21"/>
      <c r="F915" s="21"/>
      <c r="G915" s="21"/>
    </row>
    <row r="916" spans="1:7" ht="13.5" customHeight="1" x14ac:dyDescent="0.2">
      <c r="A916" s="21"/>
      <c r="B916" s="21"/>
      <c r="C916" s="21"/>
      <c r="D916" s="21"/>
      <c r="E916" s="21"/>
      <c r="F916" s="21"/>
      <c r="G916" s="21"/>
    </row>
    <row r="917" spans="1:7" ht="13.5" customHeight="1" x14ac:dyDescent="0.2">
      <c r="A917" s="21"/>
      <c r="B917" s="21"/>
      <c r="C917" s="21"/>
      <c r="D917" s="21"/>
      <c r="E917" s="21"/>
      <c r="F917" s="21"/>
      <c r="G917" s="21"/>
    </row>
    <row r="918" spans="1:7" ht="13.5" customHeight="1" x14ac:dyDescent="0.2">
      <c r="A918" s="21"/>
      <c r="B918" s="21"/>
      <c r="C918" s="21"/>
      <c r="D918" s="21"/>
      <c r="E918" s="21"/>
      <c r="F918" s="21"/>
      <c r="G918" s="21"/>
    </row>
    <row r="919" spans="1:7" ht="13.5" customHeight="1" x14ac:dyDescent="0.2">
      <c r="A919" s="21"/>
      <c r="B919" s="21"/>
      <c r="C919" s="21"/>
      <c r="D919" s="21"/>
      <c r="E919" s="21"/>
      <c r="F919" s="21"/>
      <c r="G919" s="21"/>
    </row>
    <row r="920" spans="1:7" ht="13.5" customHeight="1" x14ac:dyDescent="0.2">
      <c r="A920" s="21"/>
      <c r="B920" s="21"/>
      <c r="C920" s="21"/>
      <c r="D920" s="21"/>
      <c r="E920" s="21"/>
      <c r="F920" s="21"/>
      <c r="G920" s="21"/>
    </row>
    <row r="921" spans="1:7" ht="13.5" customHeight="1" x14ac:dyDescent="0.2">
      <c r="A921" s="21"/>
      <c r="B921" s="21"/>
      <c r="C921" s="21"/>
      <c r="D921" s="21"/>
      <c r="E921" s="21"/>
      <c r="F921" s="21"/>
      <c r="G921" s="21"/>
    </row>
    <row r="922" spans="1:7" ht="13.5" customHeight="1" x14ac:dyDescent="0.2">
      <c r="A922" s="21"/>
      <c r="B922" s="21"/>
      <c r="C922" s="21"/>
      <c r="D922" s="21"/>
      <c r="E922" s="21"/>
      <c r="F922" s="21"/>
      <c r="G922" s="21"/>
    </row>
    <row r="923" spans="1:7" ht="13.5" customHeight="1" x14ac:dyDescent="0.2">
      <c r="A923" s="21"/>
      <c r="B923" s="21"/>
      <c r="C923" s="21"/>
      <c r="D923" s="21"/>
      <c r="E923" s="21"/>
      <c r="F923" s="21"/>
      <c r="G923" s="21"/>
    </row>
    <row r="924" spans="1:7" ht="13.5" customHeight="1" x14ac:dyDescent="0.2">
      <c r="A924" s="21"/>
      <c r="B924" s="21"/>
      <c r="C924" s="21"/>
      <c r="D924" s="21"/>
      <c r="E924" s="21"/>
      <c r="F924" s="21"/>
      <c r="G924" s="21"/>
    </row>
    <row r="925" spans="1:7" ht="13.5" customHeight="1" x14ac:dyDescent="0.2">
      <c r="A925" s="21"/>
      <c r="B925" s="21"/>
      <c r="C925" s="21"/>
      <c r="D925" s="21"/>
      <c r="E925" s="21"/>
      <c r="F925" s="21"/>
      <c r="G925" s="21"/>
    </row>
    <row r="926" spans="1:7" ht="13.5" customHeight="1" x14ac:dyDescent="0.2">
      <c r="A926" s="21"/>
      <c r="B926" s="21"/>
      <c r="C926" s="21"/>
      <c r="D926" s="21"/>
      <c r="E926" s="21"/>
      <c r="F926" s="21"/>
      <c r="G926" s="21"/>
    </row>
    <row r="927" spans="1:7" ht="13.5" customHeight="1" x14ac:dyDescent="0.2">
      <c r="A927" s="21"/>
      <c r="B927" s="21"/>
      <c r="C927" s="21"/>
      <c r="D927" s="21"/>
      <c r="E927" s="21"/>
      <c r="F927" s="21"/>
      <c r="G927" s="21"/>
    </row>
    <row r="928" spans="1:7" ht="13.5" customHeight="1" x14ac:dyDescent="0.2">
      <c r="A928" s="21"/>
      <c r="B928" s="21"/>
      <c r="C928" s="21"/>
      <c r="D928" s="21"/>
      <c r="E928" s="21"/>
      <c r="F928" s="21"/>
      <c r="G928" s="21"/>
    </row>
    <row r="929" spans="1:7" ht="13.5" customHeight="1" x14ac:dyDescent="0.2">
      <c r="A929" s="21"/>
      <c r="B929" s="21"/>
      <c r="C929" s="21"/>
      <c r="D929" s="21"/>
      <c r="E929" s="21"/>
      <c r="F929" s="21"/>
      <c r="G929" s="21"/>
    </row>
    <row r="930" spans="1:7" ht="13.5" customHeight="1" x14ac:dyDescent="0.2">
      <c r="A930" s="21"/>
      <c r="B930" s="21"/>
      <c r="C930" s="21"/>
      <c r="D930" s="21"/>
      <c r="E930" s="21"/>
      <c r="F930" s="21"/>
      <c r="G930" s="21"/>
    </row>
    <row r="931" spans="1:7" ht="13.5" customHeight="1" x14ac:dyDescent="0.2">
      <c r="A931" s="21"/>
      <c r="B931" s="21"/>
      <c r="C931" s="21"/>
      <c r="D931" s="21"/>
      <c r="E931" s="21"/>
      <c r="F931" s="21"/>
      <c r="G931" s="21"/>
    </row>
    <row r="932" spans="1:7" ht="13.5" customHeight="1" x14ac:dyDescent="0.2">
      <c r="A932" s="21"/>
      <c r="B932" s="21"/>
      <c r="C932" s="21"/>
      <c r="D932" s="21"/>
      <c r="E932" s="21"/>
      <c r="F932" s="21"/>
      <c r="G932" s="21"/>
    </row>
    <row r="933" spans="1:7" ht="13.5" customHeight="1" x14ac:dyDescent="0.2">
      <c r="A933" s="21"/>
      <c r="B933" s="21"/>
      <c r="C933" s="21"/>
      <c r="D933" s="21"/>
      <c r="E933" s="21"/>
      <c r="F933" s="21"/>
      <c r="G933" s="21"/>
    </row>
    <row r="934" spans="1:7" ht="13.5" customHeight="1" x14ac:dyDescent="0.2">
      <c r="A934" s="21"/>
      <c r="B934" s="21"/>
      <c r="C934" s="21"/>
      <c r="D934" s="21"/>
      <c r="E934" s="21"/>
      <c r="F934" s="21"/>
      <c r="G934" s="21"/>
    </row>
    <row r="935" spans="1:7" ht="13.5" customHeight="1" x14ac:dyDescent="0.2">
      <c r="A935" s="21"/>
      <c r="B935" s="21"/>
      <c r="C935" s="21"/>
      <c r="D935" s="21"/>
      <c r="E935" s="21"/>
      <c r="F935" s="21"/>
      <c r="G935" s="21"/>
    </row>
    <row r="936" spans="1:7" ht="13.5" customHeight="1" x14ac:dyDescent="0.2">
      <c r="A936" s="21"/>
      <c r="B936" s="21"/>
      <c r="C936" s="21"/>
      <c r="D936" s="21"/>
      <c r="E936" s="21"/>
      <c r="F936" s="21"/>
      <c r="G936" s="21"/>
    </row>
    <row r="937" spans="1:7" ht="13.5" customHeight="1" x14ac:dyDescent="0.2">
      <c r="A937" s="21"/>
      <c r="B937" s="21"/>
      <c r="C937" s="21"/>
      <c r="D937" s="21"/>
      <c r="E937" s="21"/>
      <c r="F937" s="21"/>
      <c r="G937" s="21"/>
    </row>
    <row r="938" spans="1:7" ht="13.5" customHeight="1" x14ac:dyDescent="0.2">
      <c r="A938" s="21"/>
      <c r="B938" s="21"/>
      <c r="C938" s="21"/>
      <c r="D938" s="21"/>
      <c r="E938" s="21"/>
      <c r="F938" s="21"/>
      <c r="G938" s="21"/>
    </row>
    <row r="939" spans="1:7" ht="13.5" customHeight="1" x14ac:dyDescent="0.2">
      <c r="A939" s="21"/>
      <c r="B939" s="21"/>
      <c r="C939" s="21"/>
      <c r="D939" s="21"/>
      <c r="E939" s="21"/>
      <c r="F939" s="21"/>
      <c r="G939" s="21"/>
    </row>
    <row r="940" spans="1:7" ht="13.5" customHeight="1" x14ac:dyDescent="0.2">
      <c r="A940" s="21"/>
      <c r="B940" s="21"/>
      <c r="C940" s="21"/>
      <c r="D940" s="21"/>
      <c r="E940" s="21"/>
      <c r="F940" s="21"/>
      <c r="G940" s="21"/>
    </row>
    <row r="941" spans="1:7" ht="13.5" customHeight="1" x14ac:dyDescent="0.2">
      <c r="A941" s="21"/>
      <c r="B941" s="21"/>
      <c r="C941" s="21"/>
      <c r="D941" s="21"/>
      <c r="E941" s="21"/>
      <c r="F941" s="21"/>
      <c r="G941" s="21"/>
    </row>
    <row r="942" spans="1:7" ht="13.5" customHeight="1" x14ac:dyDescent="0.2">
      <c r="A942" s="21"/>
      <c r="B942" s="21"/>
      <c r="C942" s="21"/>
      <c r="D942" s="21"/>
      <c r="E942" s="21"/>
      <c r="F942" s="21"/>
      <c r="G942" s="21"/>
    </row>
    <row r="943" spans="1:7" ht="13.5" customHeight="1" x14ac:dyDescent="0.2">
      <c r="A943" s="21"/>
      <c r="B943" s="21"/>
      <c r="C943" s="21"/>
      <c r="D943" s="21"/>
      <c r="E943" s="21"/>
      <c r="F943" s="21"/>
      <c r="G943" s="21"/>
    </row>
    <row r="944" spans="1:7" ht="13.5" customHeight="1" x14ac:dyDescent="0.2">
      <c r="A944" s="21"/>
      <c r="B944" s="21"/>
      <c r="C944" s="21"/>
      <c r="D944" s="21"/>
      <c r="E944" s="21"/>
      <c r="F944" s="21"/>
      <c r="G944" s="21"/>
    </row>
    <row r="945" spans="1:7" ht="13.5" customHeight="1" x14ac:dyDescent="0.2">
      <c r="A945" s="21"/>
      <c r="B945" s="21"/>
      <c r="C945" s="21"/>
      <c r="D945" s="21"/>
      <c r="E945" s="21"/>
      <c r="F945" s="21"/>
      <c r="G945" s="21"/>
    </row>
    <row r="946" spans="1:7" ht="13.5" customHeight="1" x14ac:dyDescent="0.2">
      <c r="A946" s="21"/>
      <c r="B946" s="21"/>
      <c r="C946" s="21"/>
      <c r="D946" s="21"/>
      <c r="E946" s="21"/>
      <c r="F946" s="21"/>
      <c r="G946" s="21"/>
    </row>
    <row r="947" spans="1:7" ht="13.5" customHeight="1" x14ac:dyDescent="0.2">
      <c r="A947" s="21"/>
      <c r="B947" s="21"/>
      <c r="C947" s="21"/>
      <c r="D947" s="21"/>
      <c r="E947" s="21"/>
      <c r="F947" s="21"/>
      <c r="G947" s="21"/>
    </row>
    <row r="948" spans="1:7" ht="13.5" customHeight="1" x14ac:dyDescent="0.2">
      <c r="A948" s="21"/>
      <c r="B948" s="21"/>
      <c r="C948" s="21"/>
      <c r="D948" s="21"/>
      <c r="E948" s="21"/>
      <c r="F948" s="21"/>
      <c r="G948" s="21"/>
    </row>
    <row r="949" spans="1:7" ht="13.5" customHeight="1" x14ac:dyDescent="0.2">
      <c r="A949" s="21"/>
      <c r="B949" s="21"/>
      <c r="C949" s="21"/>
      <c r="D949" s="21"/>
      <c r="E949" s="21"/>
      <c r="F949" s="21"/>
      <c r="G949" s="21"/>
    </row>
    <row r="950" spans="1:7" ht="13.5" customHeight="1" x14ac:dyDescent="0.2">
      <c r="A950" s="21"/>
      <c r="B950" s="21"/>
      <c r="C950" s="21"/>
      <c r="D950" s="21"/>
      <c r="E950" s="21"/>
      <c r="F950" s="21"/>
      <c r="G950" s="21"/>
    </row>
    <row r="951" spans="1:7" ht="13.5" customHeight="1" x14ac:dyDescent="0.2">
      <c r="A951" s="21"/>
      <c r="B951" s="21"/>
      <c r="C951" s="21"/>
      <c r="D951" s="21"/>
      <c r="E951" s="21"/>
      <c r="F951" s="21"/>
      <c r="G951" s="21"/>
    </row>
    <row r="952" spans="1:7" ht="13.5" customHeight="1" x14ac:dyDescent="0.2">
      <c r="A952" s="21"/>
      <c r="B952" s="21"/>
      <c r="C952" s="21"/>
      <c r="D952" s="21"/>
      <c r="E952" s="21"/>
      <c r="F952" s="21"/>
      <c r="G952" s="21"/>
    </row>
    <row r="953" spans="1:7" ht="13.5" customHeight="1" x14ac:dyDescent="0.2">
      <c r="A953" s="21"/>
      <c r="B953" s="21"/>
      <c r="C953" s="21"/>
      <c r="D953" s="21"/>
      <c r="E953" s="21"/>
      <c r="F953" s="21"/>
      <c r="G953" s="21"/>
    </row>
    <row r="954" spans="1:7" ht="13.5" customHeight="1" x14ac:dyDescent="0.2">
      <c r="A954" s="21"/>
      <c r="B954" s="21"/>
      <c r="C954" s="21"/>
      <c r="D954" s="21"/>
      <c r="E954" s="21"/>
      <c r="F954" s="21"/>
      <c r="G954" s="21"/>
    </row>
    <row r="955" spans="1:7" ht="13.5" customHeight="1" x14ac:dyDescent="0.2">
      <c r="A955" s="21"/>
      <c r="B955" s="21"/>
      <c r="C955" s="21"/>
      <c r="D955" s="21"/>
      <c r="E955" s="21"/>
      <c r="F955" s="21"/>
      <c r="G955" s="21"/>
    </row>
    <row r="956" spans="1:7" ht="13.5" customHeight="1" x14ac:dyDescent="0.2">
      <c r="A956" s="21"/>
      <c r="B956" s="21"/>
      <c r="C956" s="21"/>
      <c r="D956" s="21"/>
      <c r="E956" s="21"/>
      <c r="F956" s="21"/>
      <c r="G956" s="21"/>
    </row>
    <row r="957" spans="1:7" ht="13.5" customHeight="1" x14ac:dyDescent="0.2">
      <c r="A957" s="21"/>
      <c r="B957" s="21"/>
      <c r="C957" s="21"/>
      <c r="D957" s="21"/>
      <c r="E957" s="21"/>
      <c r="F957" s="21"/>
      <c r="G957" s="21"/>
    </row>
    <row r="958" spans="1:7" ht="13.5" customHeight="1" x14ac:dyDescent="0.2">
      <c r="A958" s="21"/>
      <c r="B958" s="21"/>
      <c r="C958" s="21"/>
      <c r="D958" s="21"/>
      <c r="E958" s="21"/>
      <c r="F958" s="21"/>
      <c r="G958" s="21"/>
    </row>
    <row r="959" spans="1:7" ht="13.5" customHeight="1" x14ac:dyDescent="0.2">
      <c r="A959" s="21"/>
      <c r="B959" s="21"/>
      <c r="C959" s="21"/>
      <c r="D959" s="21"/>
      <c r="E959" s="21"/>
      <c r="F959" s="21"/>
      <c r="G959" s="21"/>
    </row>
    <row r="960" spans="1:7" ht="13.5" customHeight="1" x14ac:dyDescent="0.2">
      <c r="A960" s="21"/>
      <c r="B960" s="21"/>
      <c r="C960" s="21"/>
      <c r="D960" s="21"/>
      <c r="E960" s="21"/>
      <c r="F960" s="21"/>
      <c r="G960" s="21"/>
    </row>
    <row r="961" spans="1:7" ht="13.5" customHeight="1" x14ac:dyDescent="0.2">
      <c r="A961" s="21"/>
      <c r="B961" s="21"/>
      <c r="C961" s="21"/>
      <c r="D961" s="21"/>
      <c r="E961" s="21"/>
      <c r="F961" s="21"/>
      <c r="G961" s="21"/>
    </row>
    <row r="962" spans="1:7" ht="13.5" customHeight="1" x14ac:dyDescent="0.2">
      <c r="A962" s="21"/>
      <c r="B962" s="21"/>
      <c r="C962" s="21"/>
      <c r="D962" s="21"/>
      <c r="E962" s="21"/>
      <c r="F962" s="21"/>
      <c r="G962" s="21"/>
    </row>
    <row r="963" spans="1:7" ht="13.5" customHeight="1" x14ac:dyDescent="0.2">
      <c r="A963" s="21"/>
      <c r="B963" s="21"/>
      <c r="C963" s="21"/>
      <c r="D963" s="21"/>
      <c r="E963" s="21"/>
      <c r="F963" s="21"/>
      <c r="G963" s="21"/>
    </row>
    <row r="964" spans="1:7" ht="13.5" customHeight="1" x14ac:dyDescent="0.2">
      <c r="A964" s="21"/>
      <c r="B964" s="21"/>
      <c r="C964" s="21"/>
      <c r="D964" s="21"/>
      <c r="E964" s="21"/>
      <c r="F964" s="21"/>
      <c r="G964" s="21"/>
    </row>
    <row r="965" spans="1:7" ht="13.5" customHeight="1" x14ac:dyDescent="0.2">
      <c r="A965" s="21"/>
      <c r="B965" s="21"/>
      <c r="C965" s="21"/>
      <c r="D965" s="21"/>
      <c r="E965" s="21"/>
      <c r="F965" s="21"/>
      <c r="G965" s="21"/>
    </row>
    <row r="966" spans="1:7" ht="13.5" customHeight="1" x14ac:dyDescent="0.2">
      <c r="A966" s="21"/>
      <c r="B966" s="21"/>
      <c r="C966" s="21"/>
      <c r="D966" s="21"/>
      <c r="E966" s="21"/>
      <c r="F966" s="21"/>
      <c r="G966" s="21"/>
    </row>
    <row r="967" spans="1:7" ht="13.5" customHeight="1" x14ac:dyDescent="0.2">
      <c r="A967" s="21"/>
      <c r="B967" s="21"/>
      <c r="C967" s="21"/>
      <c r="D967" s="21"/>
      <c r="E967" s="21"/>
      <c r="F967" s="21"/>
      <c r="G967" s="21"/>
    </row>
    <row r="968" spans="1:7" ht="13.5" customHeight="1" x14ac:dyDescent="0.2">
      <c r="A968" s="21"/>
      <c r="B968" s="21"/>
      <c r="C968" s="21"/>
      <c r="D968" s="21"/>
      <c r="E968" s="21"/>
      <c r="F968" s="21"/>
      <c r="G968" s="21"/>
    </row>
    <row r="969" spans="1:7" ht="13.5" customHeight="1" x14ac:dyDescent="0.2">
      <c r="A969" s="21"/>
      <c r="B969" s="21"/>
      <c r="C969" s="21"/>
      <c r="D969" s="21"/>
      <c r="E969" s="21"/>
      <c r="F969" s="21"/>
      <c r="G969" s="21"/>
    </row>
    <row r="970" spans="1:7" ht="13.5" customHeight="1" x14ac:dyDescent="0.2">
      <c r="A970" s="21"/>
      <c r="B970" s="21"/>
      <c r="C970" s="21"/>
      <c r="D970" s="21"/>
      <c r="E970" s="21"/>
      <c r="F970" s="21"/>
      <c r="G970" s="21"/>
    </row>
    <row r="971" spans="1:7" ht="13.5" customHeight="1" x14ac:dyDescent="0.2">
      <c r="A971" s="21"/>
      <c r="B971" s="21"/>
      <c r="C971" s="21"/>
      <c r="D971" s="21"/>
      <c r="E971" s="21"/>
      <c r="F971" s="21"/>
      <c r="G971" s="21"/>
    </row>
    <row r="972" spans="1:7" ht="13.5" customHeight="1" x14ac:dyDescent="0.2">
      <c r="A972" s="21"/>
      <c r="B972" s="21"/>
      <c r="C972" s="21"/>
      <c r="D972" s="21"/>
      <c r="E972" s="21"/>
      <c r="F972" s="21"/>
      <c r="G972" s="21"/>
    </row>
    <row r="973" spans="1:7" ht="13.5" customHeight="1" x14ac:dyDescent="0.2">
      <c r="A973" s="21"/>
      <c r="B973" s="21"/>
      <c r="C973" s="21"/>
      <c r="D973" s="21"/>
      <c r="E973" s="21"/>
      <c r="F973" s="21"/>
      <c r="G973" s="21"/>
    </row>
    <row r="974" spans="1:7" ht="13.5" customHeight="1" x14ac:dyDescent="0.2">
      <c r="A974" s="21"/>
      <c r="B974" s="21"/>
      <c r="C974" s="21"/>
      <c r="D974" s="21"/>
      <c r="E974" s="21"/>
      <c r="F974" s="21"/>
      <c r="G974" s="21"/>
    </row>
    <row r="975" spans="1:7" ht="13.5" customHeight="1" x14ac:dyDescent="0.2">
      <c r="A975" s="21"/>
      <c r="B975" s="21"/>
      <c r="C975" s="21"/>
      <c r="D975" s="21"/>
      <c r="E975" s="21"/>
      <c r="F975" s="21"/>
      <c r="G975" s="21"/>
    </row>
    <row r="976" spans="1:7" ht="13.5" customHeight="1" x14ac:dyDescent="0.2">
      <c r="A976" s="21"/>
      <c r="B976" s="21"/>
      <c r="C976" s="21"/>
      <c r="D976" s="21"/>
      <c r="E976" s="21"/>
      <c r="F976" s="21"/>
      <c r="G976" s="21"/>
    </row>
    <row r="977" spans="1:7" ht="13.5" customHeight="1" x14ac:dyDescent="0.2">
      <c r="A977" s="21"/>
      <c r="B977" s="21"/>
      <c r="C977" s="21"/>
      <c r="D977" s="21"/>
      <c r="E977" s="21"/>
      <c r="F977" s="21"/>
      <c r="G977" s="21"/>
    </row>
    <row r="978" spans="1:7" ht="13.5" customHeight="1" x14ac:dyDescent="0.2">
      <c r="A978" s="21"/>
      <c r="B978" s="21"/>
      <c r="C978" s="21"/>
      <c r="D978" s="21"/>
      <c r="E978" s="21"/>
      <c r="F978" s="21"/>
      <c r="G978" s="21"/>
    </row>
    <row r="979" spans="1:7" ht="13.5" customHeight="1" x14ac:dyDescent="0.2">
      <c r="A979" s="21"/>
      <c r="B979" s="21"/>
      <c r="C979" s="21"/>
      <c r="D979" s="21"/>
      <c r="E979" s="21"/>
      <c r="F979" s="21"/>
      <c r="G979" s="21"/>
    </row>
    <row r="980" spans="1:7" ht="13.5" customHeight="1" x14ac:dyDescent="0.2">
      <c r="A980" s="21"/>
      <c r="B980" s="21"/>
      <c r="C980" s="21"/>
      <c r="D980" s="21"/>
      <c r="E980" s="21"/>
      <c r="F980" s="21"/>
      <c r="G980" s="21"/>
    </row>
    <row r="981" spans="1:7" ht="13.5" customHeight="1" x14ac:dyDescent="0.2">
      <c r="A981" s="21"/>
      <c r="B981" s="21"/>
      <c r="C981" s="21"/>
      <c r="D981" s="21"/>
      <c r="E981" s="21"/>
      <c r="F981" s="21"/>
      <c r="G981" s="21"/>
    </row>
    <row r="982" spans="1:7" ht="13.5" customHeight="1" x14ac:dyDescent="0.2">
      <c r="A982" s="21"/>
      <c r="B982" s="21"/>
      <c r="C982" s="21"/>
      <c r="D982" s="21"/>
      <c r="E982" s="21"/>
      <c r="F982" s="21"/>
      <c r="G982" s="21"/>
    </row>
    <row r="983" spans="1:7" ht="13.5" customHeight="1" x14ac:dyDescent="0.2">
      <c r="A983" s="21"/>
      <c r="B983" s="21"/>
      <c r="C983" s="21"/>
      <c r="D983" s="21"/>
      <c r="E983" s="21"/>
      <c r="F983" s="21"/>
      <c r="G983" s="21"/>
    </row>
    <row r="984" spans="1:7" ht="13.5" customHeight="1" x14ac:dyDescent="0.2">
      <c r="A984" s="21"/>
      <c r="B984" s="21"/>
      <c r="C984" s="21"/>
      <c r="D984" s="21"/>
      <c r="E984" s="21"/>
      <c r="F984" s="21"/>
      <c r="G984" s="21"/>
    </row>
    <row r="985" spans="1:7" ht="13.5" customHeight="1" x14ac:dyDescent="0.2">
      <c r="A985" s="21"/>
      <c r="B985" s="21"/>
      <c r="C985" s="21"/>
      <c r="D985" s="21"/>
      <c r="E985" s="21"/>
      <c r="F985" s="21"/>
      <c r="G985" s="21"/>
    </row>
    <row r="986" spans="1:7" ht="13.5" customHeight="1" x14ac:dyDescent="0.2">
      <c r="A986" s="21"/>
      <c r="B986" s="21"/>
      <c r="C986" s="21"/>
      <c r="D986" s="21"/>
      <c r="E986" s="21"/>
      <c r="F986" s="21"/>
      <c r="G986" s="21"/>
    </row>
    <row r="987" spans="1:7" ht="13.5" customHeight="1" x14ac:dyDescent="0.2">
      <c r="A987" s="21"/>
      <c r="B987" s="21"/>
      <c r="C987" s="21"/>
      <c r="D987" s="21"/>
      <c r="E987" s="21"/>
      <c r="F987" s="21"/>
      <c r="G987" s="21"/>
    </row>
    <row r="988" spans="1:7" ht="13.5" customHeight="1" x14ac:dyDescent="0.2">
      <c r="A988" s="21"/>
      <c r="B988" s="21"/>
      <c r="C988" s="21"/>
      <c r="D988" s="21"/>
      <c r="E988" s="21"/>
      <c r="F988" s="21"/>
      <c r="G988" s="21"/>
    </row>
    <row r="989" spans="1:7" ht="13.5" customHeight="1" x14ac:dyDescent="0.2">
      <c r="A989" s="21"/>
      <c r="B989" s="21"/>
      <c r="C989" s="21"/>
      <c r="D989" s="21"/>
      <c r="E989" s="21"/>
      <c r="F989" s="21"/>
      <c r="G989" s="21"/>
    </row>
    <row r="990" spans="1:7" ht="13.5" customHeight="1" x14ac:dyDescent="0.2">
      <c r="A990" s="21"/>
      <c r="B990" s="21"/>
      <c r="C990" s="21"/>
      <c r="D990" s="21"/>
      <c r="E990" s="21"/>
      <c r="F990" s="21"/>
      <c r="G990" s="21"/>
    </row>
    <row r="991" spans="1:7" ht="13.5" customHeight="1" x14ac:dyDescent="0.2">
      <c r="A991" s="21"/>
      <c r="B991" s="21"/>
      <c r="C991" s="21"/>
      <c r="D991" s="21"/>
      <c r="E991" s="21"/>
      <c r="F991" s="21"/>
      <c r="G991" s="21"/>
    </row>
    <row r="992" spans="1:7" ht="13.5" customHeight="1" x14ac:dyDescent="0.2">
      <c r="A992" s="21"/>
      <c r="B992" s="21"/>
      <c r="C992" s="21"/>
      <c r="D992" s="21"/>
      <c r="E992" s="21"/>
      <c r="F992" s="21"/>
      <c r="G992" s="21"/>
    </row>
    <row r="993" spans="1:7" ht="13.5" customHeight="1" x14ac:dyDescent="0.2">
      <c r="A993" s="21"/>
      <c r="B993" s="21"/>
      <c r="C993" s="21"/>
      <c r="D993" s="21"/>
      <c r="E993" s="21"/>
      <c r="F993" s="21"/>
      <c r="G993" s="21"/>
    </row>
    <row r="994" spans="1:7" ht="13.5" customHeight="1" x14ac:dyDescent="0.2">
      <c r="A994" s="21"/>
      <c r="B994" s="21"/>
      <c r="C994" s="21"/>
      <c r="D994" s="21"/>
      <c r="E994" s="21"/>
      <c r="F994" s="21"/>
      <c r="G994" s="21"/>
    </row>
    <row r="995" spans="1:7" ht="13.5" customHeight="1" x14ac:dyDescent="0.2">
      <c r="A995" s="21"/>
      <c r="B995" s="21"/>
      <c r="C995" s="21"/>
      <c r="D995" s="21"/>
      <c r="E995" s="21"/>
      <c r="F995" s="21"/>
      <c r="G995" s="21"/>
    </row>
    <row r="996" spans="1:7" ht="13.5" customHeight="1" x14ac:dyDescent="0.2">
      <c r="A996" s="21"/>
      <c r="B996" s="21"/>
      <c r="C996" s="21"/>
      <c r="D996" s="21"/>
      <c r="E996" s="21"/>
      <c r="F996" s="21"/>
      <c r="G996" s="21"/>
    </row>
    <row r="997" spans="1:7" ht="13.5" customHeight="1" x14ac:dyDescent="0.2">
      <c r="A997" s="21"/>
      <c r="B997" s="21"/>
      <c r="C997" s="21"/>
      <c r="D997" s="21"/>
      <c r="E997" s="21"/>
      <c r="F997" s="21"/>
      <c r="G997" s="21"/>
    </row>
    <row r="998" spans="1:7" ht="13.5" customHeight="1" x14ac:dyDescent="0.2">
      <c r="A998" s="21"/>
      <c r="B998" s="21"/>
      <c r="C998" s="21"/>
      <c r="D998" s="21"/>
      <c r="E998" s="21"/>
      <c r="F998" s="21"/>
      <c r="G998" s="21"/>
    </row>
    <row r="999" spans="1:7" ht="13.5" customHeight="1" x14ac:dyDescent="0.2">
      <c r="A999" s="21"/>
      <c r="B999" s="21"/>
      <c r="C999" s="21"/>
      <c r="D999" s="21"/>
      <c r="E999" s="21"/>
      <c r="F999" s="21"/>
      <c r="G999" s="21"/>
    </row>
    <row r="1000" spans="1:7" ht="13.5" customHeight="1" x14ac:dyDescent="0.2">
      <c r="A1000" s="21"/>
      <c r="B1000" s="21"/>
      <c r="C1000" s="21"/>
      <c r="D1000" s="21"/>
      <c r="E1000" s="21"/>
      <c r="F1000" s="21"/>
      <c r="G1000" s="21"/>
    </row>
  </sheetData>
  <mergeCells count="19">
    <mergeCell ref="A4:A10"/>
    <mergeCell ref="A11:A15"/>
    <mergeCell ref="A16:A18"/>
    <mergeCell ref="A1:B1"/>
    <mergeCell ref="C1:D1"/>
    <mergeCell ref="A2:B2"/>
    <mergeCell ref="C2:D2"/>
    <mergeCell ref="C4:C6"/>
    <mergeCell ref="C7:C9"/>
    <mergeCell ref="C10:C15"/>
    <mergeCell ref="C45:C51"/>
    <mergeCell ref="C52:C58"/>
    <mergeCell ref="C16:C21"/>
    <mergeCell ref="A20:A22"/>
    <mergeCell ref="C22:C27"/>
    <mergeCell ref="A23:A26"/>
    <mergeCell ref="A27:A29"/>
    <mergeCell ref="C28:C36"/>
    <mergeCell ref="C37:C4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75" defaultRowHeight="15" customHeight="1" x14ac:dyDescent="0.2"/>
  <cols>
    <col min="1" max="26" width="11" customWidth="1"/>
  </cols>
  <sheetData>
    <row r="1" spans="1:1" ht="13.5" customHeight="1" x14ac:dyDescent="0.2"/>
    <row r="2" spans="1:1" ht="13.5" customHeight="1" x14ac:dyDescent="0.2"/>
    <row r="3" spans="1:1" ht="13.5" customHeight="1" x14ac:dyDescent="0.2">
      <c r="A3" s="23" t="s">
        <v>50</v>
      </c>
    </row>
    <row r="4" spans="1:1" ht="13.5" customHeight="1" x14ac:dyDescent="0.2">
      <c r="A4" s="23" t="s">
        <v>51</v>
      </c>
    </row>
    <row r="5" spans="1:1" ht="13.5" customHeight="1" x14ac:dyDescent="0.2">
      <c r="A5" s="23" t="s">
        <v>52</v>
      </c>
    </row>
    <row r="6" spans="1:1" ht="13.5" customHeight="1" x14ac:dyDescent="0.2">
      <c r="A6" s="23" t="s">
        <v>53</v>
      </c>
    </row>
    <row r="7" spans="1:1" ht="13.5" customHeight="1" x14ac:dyDescent="0.2"/>
    <row r="8" spans="1:1" ht="13.5" customHeight="1" x14ac:dyDescent="0.2"/>
    <row r="9" spans="1:1" ht="13.5" customHeight="1" x14ac:dyDescent="0.2"/>
    <row r="10" spans="1:1" ht="13.5" customHeight="1" x14ac:dyDescent="0.2"/>
    <row r="11" spans="1:1" ht="13.5" customHeight="1" x14ac:dyDescent="0.2"/>
    <row r="12" spans="1:1" ht="13.5" customHeight="1" x14ac:dyDescent="0.2"/>
    <row r="13" spans="1:1" ht="13.5" customHeight="1" x14ac:dyDescent="0.2"/>
    <row r="14" spans="1:1" ht="13.5" customHeight="1" x14ac:dyDescent="0.2"/>
    <row r="15" spans="1:1" ht="13.5" customHeight="1" x14ac:dyDescent="0.2"/>
    <row r="16" spans="1:1"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row r="26" ht="13.5" customHeight="1" x14ac:dyDescent="0.2"/>
    <row r="27" ht="13.5" customHeight="1" x14ac:dyDescent="0.2"/>
    <row r="28" ht="13.5" customHeight="1" x14ac:dyDescent="0.2"/>
    <row r="29" ht="13.5" customHeight="1" x14ac:dyDescent="0.2"/>
    <row r="30" ht="13.5" customHeight="1" x14ac:dyDescent="0.2"/>
    <row r="31" ht="13.5" customHeight="1" x14ac:dyDescent="0.2"/>
    <row r="3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sheetViews>
  <sheetFormatPr baseColWidth="10" defaultColWidth="12.75" defaultRowHeight="15" customHeight="1" x14ac:dyDescent="0.2"/>
  <cols>
    <col min="1" max="1" width="36.25" customWidth="1"/>
    <col min="2" max="2" width="21.875" customWidth="1"/>
    <col min="3" max="3" width="32.375" customWidth="1"/>
    <col min="4" max="4" width="16.25" customWidth="1"/>
    <col min="5" max="5" width="42.375" customWidth="1"/>
    <col min="6" max="6" width="18" customWidth="1"/>
    <col min="7" max="7" width="49.375" customWidth="1"/>
    <col min="8" max="8" width="11" customWidth="1"/>
    <col min="9" max="9" width="62.875" customWidth="1"/>
    <col min="10" max="10" width="20" customWidth="1"/>
    <col min="11" max="11" width="28.25" customWidth="1"/>
    <col min="12" max="12" width="19.25" customWidth="1"/>
    <col min="13" max="13" width="32" customWidth="1"/>
    <col min="14" max="14" width="27.375" customWidth="1"/>
    <col min="15" max="15" width="21.375" customWidth="1"/>
    <col min="16" max="16" width="23" customWidth="1"/>
    <col min="17" max="17" width="19" customWidth="1"/>
    <col min="18" max="18" width="11" customWidth="1"/>
    <col min="19" max="19" width="27.875" customWidth="1"/>
    <col min="20" max="20" width="17.25" customWidth="1"/>
    <col min="21" max="21" width="15" customWidth="1"/>
    <col min="22" max="22" width="17.25" customWidth="1"/>
    <col min="23" max="26" width="11" customWidth="1"/>
    <col min="27" max="27" width="18.25" customWidth="1"/>
  </cols>
  <sheetData>
    <row r="1" spans="1:27" ht="13.5" customHeight="1" x14ac:dyDescent="0.2"/>
    <row r="2" spans="1:27" ht="13.5" customHeight="1" x14ac:dyDescent="0.2"/>
    <row r="3" spans="1:27" ht="13.5" customHeight="1" x14ac:dyDescent="0.2"/>
    <row r="4" spans="1:27" ht="15" customHeight="1" x14ac:dyDescent="0.2">
      <c r="C4" s="23" t="s">
        <v>176</v>
      </c>
      <c r="E4" s="24" t="s">
        <v>177</v>
      </c>
      <c r="G4" s="25" t="s">
        <v>178</v>
      </c>
      <c r="I4" s="26" t="s">
        <v>179</v>
      </c>
      <c r="K4" s="27" t="s">
        <v>180</v>
      </c>
      <c r="M4" s="23" t="s">
        <v>181</v>
      </c>
    </row>
    <row r="5" spans="1:27" ht="85.5" customHeight="1" x14ac:dyDescent="0.2">
      <c r="A5" s="28"/>
      <c r="B5" s="28"/>
      <c r="C5" s="24" t="s">
        <v>182</v>
      </c>
      <c r="D5" s="28"/>
      <c r="E5" s="29" t="s">
        <v>62</v>
      </c>
      <c r="F5" s="28"/>
      <c r="G5" s="29" t="s">
        <v>64</v>
      </c>
      <c r="H5" s="28"/>
      <c r="I5" s="20" t="s">
        <v>69</v>
      </c>
      <c r="J5" s="28"/>
      <c r="K5" s="30" t="s">
        <v>66</v>
      </c>
      <c r="L5" s="28"/>
      <c r="M5" s="30" t="s">
        <v>66</v>
      </c>
      <c r="N5" s="28"/>
      <c r="O5" s="28"/>
      <c r="P5" s="28"/>
      <c r="Q5" s="28"/>
      <c r="R5" s="28"/>
      <c r="S5" s="28"/>
      <c r="T5" s="28"/>
      <c r="U5" s="28"/>
      <c r="V5" s="28"/>
      <c r="W5" s="28"/>
      <c r="X5" s="28"/>
      <c r="Y5" s="28"/>
      <c r="Z5" s="28"/>
      <c r="AA5" s="28"/>
    </row>
    <row r="6" spans="1:27" ht="85.5" customHeight="1" x14ac:dyDescent="0.2">
      <c r="A6" s="28"/>
      <c r="B6" s="28"/>
      <c r="C6" s="25" t="s">
        <v>183</v>
      </c>
      <c r="D6" s="28"/>
      <c r="E6" s="29" t="s">
        <v>93</v>
      </c>
      <c r="F6" s="28"/>
      <c r="G6" s="29" t="s">
        <v>76</v>
      </c>
      <c r="H6" s="28"/>
      <c r="I6" s="20" t="s">
        <v>73</v>
      </c>
      <c r="J6" s="28"/>
      <c r="K6" s="30" t="s">
        <v>70</v>
      </c>
      <c r="L6" s="28"/>
      <c r="M6" s="30" t="s">
        <v>70</v>
      </c>
      <c r="N6" s="28"/>
      <c r="O6" s="28"/>
      <c r="P6" s="28"/>
      <c r="Q6" s="28"/>
      <c r="R6" s="28"/>
      <c r="S6" s="28"/>
      <c r="T6" s="28"/>
      <c r="U6" s="28"/>
      <c r="V6" s="28"/>
      <c r="W6" s="28"/>
      <c r="X6" s="28"/>
      <c r="Y6" s="28"/>
      <c r="Z6" s="28"/>
      <c r="AA6" s="28"/>
    </row>
    <row r="7" spans="1:27" ht="85.5" customHeight="1" x14ac:dyDescent="0.2">
      <c r="A7" s="28"/>
      <c r="B7" s="28"/>
      <c r="C7" s="9" t="s">
        <v>184</v>
      </c>
      <c r="D7" s="28"/>
      <c r="E7" s="22" t="s">
        <v>108</v>
      </c>
      <c r="F7" s="28"/>
      <c r="G7" s="29" t="s">
        <v>89</v>
      </c>
      <c r="H7" s="28"/>
      <c r="I7" s="20" t="s">
        <v>78</v>
      </c>
      <c r="J7" s="28"/>
      <c r="K7" s="30" t="s">
        <v>74</v>
      </c>
      <c r="L7" s="28"/>
      <c r="M7" s="30" t="s">
        <v>74</v>
      </c>
      <c r="N7" s="28"/>
      <c r="O7" s="28"/>
      <c r="P7" s="28"/>
      <c r="Q7" s="28"/>
      <c r="R7" s="28"/>
      <c r="S7" s="28"/>
      <c r="T7" s="28"/>
      <c r="U7" s="28"/>
      <c r="V7" s="28"/>
      <c r="W7" s="28"/>
      <c r="X7" s="28"/>
      <c r="Y7" s="28"/>
      <c r="Z7" s="28"/>
      <c r="AA7" s="28"/>
    </row>
    <row r="8" spans="1:27" ht="85.5" customHeight="1" x14ac:dyDescent="0.2">
      <c r="A8" s="28"/>
      <c r="B8" s="28"/>
      <c r="C8" s="10" t="s">
        <v>185</v>
      </c>
      <c r="D8" s="28"/>
      <c r="E8" s="22" t="s">
        <v>116</v>
      </c>
      <c r="F8" s="28"/>
      <c r="G8" s="29" t="s">
        <v>110</v>
      </c>
      <c r="H8" s="28"/>
      <c r="I8" s="20" t="s">
        <v>82</v>
      </c>
      <c r="J8" s="28"/>
      <c r="K8" s="30" t="s">
        <v>79</v>
      </c>
      <c r="L8" s="28"/>
      <c r="M8" s="30" t="s">
        <v>79</v>
      </c>
      <c r="N8" s="28"/>
      <c r="O8" s="28"/>
      <c r="P8" s="28"/>
      <c r="Q8" s="28"/>
      <c r="R8" s="28"/>
      <c r="S8" s="28"/>
      <c r="T8" s="28"/>
      <c r="U8" s="28"/>
      <c r="V8" s="28"/>
      <c r="W8" s="28"/>
      <c r="X8" s="28"/>
      <c r="Y8" s="28"/>
      <c r="Z8" s="28"/>
      <c r="AA8" s="28"/>
    </row>
    <row r="9" spans="1:27" ht="13.5" customHeight="1" x14ac:dyDescent="0.2">
      <c r="C9" s="31" t="s">
        <v>186</v>
      </c>
      <c r="E9" s="29" t="s">
        <v>119</v>
      </c>
      <c r="G9" s="29" t="s">
        <v>125</v>
      </c>
      <c r="I9" s="20" t="s">
        <v>86</v>
      </c>
      <c r="K9" s="30" t="s">
        <v>83</v>
      </c>
      <c r="M9" s="30" t="s">
        <v>83</v>
      </c>
    </row>
    <row r="10" spans="1:27" ht="13.5" customHeight="1" x14ac:dyDescent="0.2">
      <c r="E10" s="29" t="s">
        <v>127</v>
      </c>
      <c r="G10" s="29" t="s">
        <v>140</v>
      </c>
      <c r="I10" s="20" t="s">
        <v>91</v>
      </c>
      <c r="K10" s="30" t="s">
        <v>87</v>
      </c>
      <c r="M10" s="30" t="s">
        <v>87</v>
      </c>
    </row>
    <row r="11" spans="1:27" ht="13.5" customHeight="1" x14ac:dyDescent="0.2">
      <c r="E11" s="29" t="s">
        <v>136</v>
      </c>
      <c r="G11" s="29" t="s">
        <v>151</v>
      </c>
      <c r="I11" s="20" t="s">
        <v>96</v>
      </c>
      <c r="K11" s="30" t="s">
        <v>92</v>
      </c>
      <c r="M11" s="30" t="s">
        <v>92</v>
      </c>
    </row>
    <row r="12" spans="1:27" ht="13.5" customHeight="1" x14ac:dyDescent="0.2">
      <c r="E12" s="29"/>
      <c r="G12" s="29" t="s">
        <v>160</v>
      </c>
      <c r="I12" s="20" t="s">
        <v>100</v>
      </c>
      <c r="K12" s="30" t="s">
        <v>97</v>
      </c>
      <c r="M12" s="30" t="s">
        <v>97</v>
      </c>
    </row>
    <row r="13" spans="1:27" ht="13.5" customHeight="1" x14ac:dyDescent="0.2">
      <c r="E13" s="29"/>
      <c r="G13" s="29" t="s">
        <v>168</v>
      </c>
      <c r="I13" s="20" t="s">
        <v>103</v>
      </c>
    </row>
    <row r="14" spans="1:27" ht="13.5" customHeight="1" x14ac:dyDescent="0.2"/>
    <row r="15" spans="1:27" ht="13.5" customHeight="1" x14ac:dyDescent="0.2"/>
    <row r="16" spans="1:27" ht="13.5" customHeight="1" x14ac:dyDescent="0.2">
      <c r="A16" s="32" t="s">
        <v>62</v>
      </c>
      <c r="B16" s="29" t="s">
        <v>93</v>
      </c>
      <c r="C16" s="22" t="s">
        <v>108</v>
      </c>
      <c r="D16" s="22" t="s">
        <v>116</v>
      </c>
      <c r="E16" s="29" t="s">
        <v>119</v>
      </c>
      <c r="F16" s="33" t="s">
        <v>127</v>
      </c>
      <c r="G16" s="29" t="s">
        <v>136</v>
      </c>
      <c r="I16" s="29" t="s">
        <v>64</v>
      </c>
      <c r="J16" s="33" t="s">
        <v>76</v>
      </c>
      <c r="K16" s="33" t="s">
        <v>89</v>
      </c>
      <c r="L16" s="33" t="s">
        <v>110</v>
      </c>
      <c r="M16" s="29" t="s">
        <v>125</v>
      </c>
      <c r="N16" s="29" t="s">
        <v>140</v>
      </c>
      <c r="O16" s="33" t="s">
        <v>151</v>
      </c>
      <c r="P16" s="33" t="s">
        <v>160</v>
      </c>
      <c r="Q16" s="29" t="s">
        <v>168</v>
      </c>
      <c r="S16" s="34" t="s">
        <v>69</v>
      </c>
      <c r="T16" s="34" t="s">
        <v>73</v>
      </c>
      <c r="U16" s="34" t="s">
        <v>78</v>
      </c>
      <c r="V16" s="34" t="s">
        <v>82</v>
      </c>
      <c r="W16" s="34" t="s">
        <v>86</v>
      </c>
      <c r="X16" s="34" t="s">
        <v>91</v>
      </c>
      <c r="Y16" s="34" t="s">
        <v>96</v>
      </c>
      <c r="Z16" s="34" t="s">
        <v>100</v>
      </c>
      <c r="AA16" s="34" t="s">
        <v>103</v>
      </c>
    </row>
    <row r="17" spans="1:27" ht="13.5" customHeight="1" x14ac:dyDescent="0.2">
      <c r="A17" s="32" t="s">
        <v>187</v>
      </c>
      <c r="B17" s="33" t="s">
        <v>188</v>
      </c>
      <c r="C17" s="22" t="s">
        <v>189</v>
      </c>
      <c r="D17" s="22" t="s">
        <v>190</v>
      </c>
      <c r="E17" s="29" t="s">
        <v>191</v>
      </c>
      <c r="F17" s="33" t="s">
        <v>192</v>
      </c>
      <c r="G17" s="29" t="s">
        <v>193</v>
      </c>
      <c r="I17" s="29" t="s">
        <v>194</v>
      </c>
      <c r="J17" s="33" t="s">
        <v>195</v>
      </c>
      <c r="K17" s="33" t="s">
        <v>196</v>
      </c>
      <c r="L17" s="33" t="s">
        <v>197</v>
      </c>
      <c r="M17" s="29" t="s">
        <v>198</v>
      </c>
      <c r="N17" s="33" t="s">
        <v>199</v>
      </c>
      <c r="O17" s="33" t="s">
        <v>200</v>
      </c>
      <c r="P17" s="33" t="s">
        <v>201</v>
      </c>
      <c r="Q17" s="29" t="s">
        <v>202</v>
      </c>
      <c r="S17" s="34" t="s">
        <v>203</v>
      </c>
      <c r="T17" s="34" t="s">
        <v>204</v>
      </c>
      <c r="U17" s="34" t="s">
        <v>205</v>
      </c>
      <c r="V17" s="34" t="s">
        <v>206</v>
      </c>
      <c r="W17" s="34" t="s">
        <v>207</v>
      </c>
      <c r="X17" s="34" t="s">
        <v>208</v>
      </c>
      <c r="Y17" s="34" t="s">
        <v>209</v>
      </c>
      <c r="Z17" s="34" t="s">
        <v>210</v>
      </c>
      <c r="AA17" s="34" t="s">
        <v>211</v>
      </c>
    </row>
    <row r="18" spans="1:27" ht="13.5" customHeight="1" x14ac:dyDescent="0.2">
      <c r="A18" s="34" t="s">
        <v>63</v>
      </c>
      <c r="B18" s="34" t="s">
        <v>94</v>
      </c>
      <c r="C18" s="34" t="s">
        <v>109</v>
      </c>
      <c r="D18" s="33" t="s">
        <v>117</v>
      </c>
      <c r="E18" s="34" t="s">
        <v>120</v>
      </c>
      <c r="F18" s="30" t="s">
        <v>128</v>
      </c>
      <c r="G18" s="34" t="s">
        <v>137</v>
      </c>
      <c r="I18" s="34" t="s">
        <v>65</v>
      </c>
      <c r="J18" s="34" t="s">
        <v>77</v>
      </c>
      <c r="K18" s="34" t="s">
        <v>90</v>
      </c>
      <c r="L18" s="34" t="s">
        <v>111</v>
      </c>
      <c r="M18" s="34" t="s">
        <v>126</v>
      </c>
      <c r="N18" s="34" t="s">
        <v>141</v>
      </c>
      <c r="O18" s="34" t="s">
        <v>152</v>
      </c>
      <c r="P18" s="34" t="s">
        <v>161</v>
      </c>
      <c r="Q18" s="34" t="s">
        <v>169</v>
      </c>
    </row>
    <row r="19" spans="1:27" ht="13.5" customHeight="1" x14ac:dyDescent="0.2">
      <c r="A19" s="34" t="s">
        <v>67</v>
      </c>
      <c r="B19" s="34" t="s">
        <v>98</v>
      </c>
      <c r="C19" s="34" t="s">
        <v>112</v>
      </c>
      <c r="D19" s="35"/>
      <c r="E19" s="34" t="s">
        <v>122</v>
      </c>
      <c r="F19" s="30" t="s">
        <v>130</v>
      </c>
      <c r="G19" s="34" t="s">
        <v>139</v>
      </c>
      <c r="I19" s="34" t="s">
        <v>68</v>
      </c>
      <c r="J19" s="34" t="s">
        <v>81</v>
      </c>
      <c r="K19" s="34" t="s">
        <v>95</v>
      </c>
      <c r="L19" s="34" t="s">
        <v>113</v>
      </c>
      <c r="M19" s="34" t="s">
        <v>129</v>
      </c>
      <c r="N19" s="34" t="s">
        <v>143</v>
      </c>
      <c r="O19" s="34" t="s">
        <v>153</v>
      </c>
      <c r="P19" s="34" t="s">
        <v>162</v>
      </c>
      <c r="Q19" s="34" t="s">
        <v>170</v>
      </c>
    </row>
    <row r="20" spans="1:27" ht="13.5" customHeight="1" x14ac:dyDescent="0.2">
      <c r="A20" s="34" t="s">
        <v>71</v>
      </c>
      <c r="B20" s="34" t="s">
        <v>101</v>
      </c>
      <c r="C20" s="34" t="s">
        <v>114</v>
      </c>
      <c r="D20" s="35"/>
      <c r="E20" s="34" t="s">
        <v>124</v>
      </c>
      <c r="F20" s="30" t="s">
        <v>132</v>
      </c>
      <c r="G20" s="34" t="s">
        <v>142</v>
      </c>
      <c r="I20" s="34" t="s">
        <v>72</v>
      </c>
      <c r="J20" s="34" t="s">
        <v>85</v>
      </c>
      <c r="K20" s="34" t="s">
        <v>99</v>
      </c>
      <c r="L20" s="34" t="s">
        <v>115</v>
      </c>
      <c r="M20" s="34" t="s">
        <v>131</v>
      </c>
      <c r="N20" s="34" t="s">
        <v>144</v>
      </c>
      <c r="O20" s="34" t="s">
        <v>154</v>
      </c>
      <c r="P20" s="34" t="s">
        <v>163</v>
      </c>
      <c r="Q20" s="34" t="s">
        <v>171</v>
      </c>
    </row>
    <row r="21" spans="1:27" ht="13.5" customHeight="1" x14ac:dyDescent="0.2">
      <c r="A21" s="34" t="s">
        <v>75</v>
      </c>
      <c r="B21" s="34" t="s">
        <v>104</v>
      </c>
      <c r="C21" s="35"/>
      <c r="D21" s="35"/>
      <c r="F21" s="30" t="s">
        <v>134</v>
      </c>
      <c r="K21" s="34" t="s">
        <v>102</v>
      </c>
      <c r="L21" s="34" t="s">
        <v>118</v>
      </c>
      <c r="M21" s="34" t="s">
        <v>133</v>
      </c>
      <c r="N21" s="34" t="s">
        <v>145</v>
      </c>
      <c r="O21" s="34" t="s">
        <v>155</v>
      </c>
      <c r="P21" s="34" t="s">
        <v>164</v>
      </c>
      <c r="Q21" s="34" t="s">
        <v>172</v>
      </c>
    </row>
    <row r="22" spans="1:27" ht="13.5" customHeight="1" x14ac:dyDescent="0.2">
      <c r="A22" s="34" t="s">
        <v>80</v>
      </c>
      <c r="B22" s="34" t="s">
        <v>106</v>
      </c>
      <c r="C22" s="35"/>
      <c r="D22" s="35"/>
      <c r="K22" s="34" t="s">
        <v>105</v>
      </c>
      <c r="L22" s="34" t="s">
        <v>121</v>
      </c>
      <c r="M22" s="34" t="s">
        <v>135</v>
      </c>
      <c r="N22" s="34" t="s">
        <v>146</v>
      </c>
      <c r="O22" s="34" t="s">
        <v>156</v>
      </c>
      <c r="P22" s="34" t="s">
        <v>165</v>
      </c>
      <c r="Q22" s="34" t="s">
        <v>173</v>
      </c>
    </row>
    <row r="23" spans="1:27" ht="13.5" customHeight="1" x14ac:dyDescent="0.2">
      <c r="A23" s="34" t="s">
        <v>84</v>
      </c>
      <c r="B23" s="35"/>
      <c r="C23" s="35"/>
      <c r="D23" s="35"/>
      <c r="K23" s="34" t="s">
        <v>107</v>
      </c>
      <c r="L23" s="34" t="s">
        <v>123</v>
      </c>
      <c r="M23" s="34" t="s">
        <v>138</v>
      </c>
      <c r="N23" s="34" t="s">
        <v>147</v>
      </c>
      <c r="O23" s="34" t="s">
        <v>157</v>
      </c>
      <c r="P23" s="34" t="s">
        <v>166</v>
      </c>
      <c r="Q23" s="34" t="s">
        <v>174</v>
      </c>
    </row>
    <row r="24" spans="1:27" ht="13.5" customHeight="1" x14ac:dyDescent="0.2">
      <c r="A24" s="34" t="s">
        <v>88</v>
      </c>
      <c r="B24" s="35"/>
      <c r="C24" s="35"/>
      <c r="D24" s="35"/>
      <c r="N24" s="34" t="s">
        <v>148</v>
      </c>
      <c r="O24" s="34" t="s">
        <v>158</v>
      </c>
      <c r="P24" s="34" t="s">
        <v>167</v>
      </c>
      <c r="Q24" s="34" t="s">
        <v>175</v>
      </c>
    </row>
    <row r="25" spans="1:27" ht="13.5" customHeight="1" x14ac:dyDescent="0.2">
      <c r="N25" s="34" t="s">
        <v>149</v>
      </c>
      <c r="O25" s="34" t="s">
        <v>159</v>
      </c>
    </row>
    <row r="26" spans="1:27" ht="13.5" customHeight="1" x14ac:dyDescent="0.2">
      <c r="N26" s="34" t="s">
        <v>150</v>
      </c>
    </row>
    <row r="27" spans="1:27" ht="13.5" customHeight="1" x14ac:dyDescent="0.2"/>
    <row r="28" spans="1:27" ht="13.5" customHeight="1" x14ac:dyDescent="0.2"/>
    <row r="29" spans="1:27" ht="13.5" customHeight="1" x14ac:dyDescent="0.2"/>
    <row r="30" spans="1:27" ht="13.5" customHeight="1" x14ac:dyDescent="0.2"/>
    <row r="31" spans="1:27" ht="13.5" customHeight="1" x14ac:dyDescent="0.2"/>
    <row r="32" spans="1:27"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75" defaultRowHeight="15" customHeight="1" x14ac:dyDescent="0.2"/>
  <cols>
    <col min="1" max="26" width="11" customWidth="1"/>
  </cols>
  <sheetData>
    <row r="1" spans="1:1" ht="13.5" customHeight="1" x14ac:dyDescent="0.2">
      <c r="A1" s="23" t="s">
        <v>212</v>
      </c>
    </row>
    <row r="2" spans="1:1" ht="13.5" customHeight="1" x14ac:dyDescent="0.2">
      <c r="A2" s="23" t="s">
        <v>213</v>
      </c>
    </row>
    <row r="3" spans="1:1" ht="13.5" customHeight="1" x14ac:dyDescent="0.2">
      <c r="A3" s="23" t="s">
        <v>214</v>
      </c>
    </row>
    <row r="4" spans="1:1" ht="13.5" customHeight="1" x14ac:dyDescent="0.2">
      <c r="A4" s="23" t="s">
        <v>215</v>
      </c>
    </row>
    <row r="5" spans="1:1" ht="13.5" customHeight="1" x14ac:dyDescent="0.2">
      <c r="A5" s="23" t="s">
        <v>216</v>
      </c>
    </row>
    <row r="6" spans="1:1" ht="13.5" customHeight="1" x14ac:dyDescent="0.2">
      <c r="A6" s="23" t="s">
        <v>217</v>
      </c>
    </row>
    <row r="7" spans="1:1" ht="13.5" customHeight="1" x14ac:dyDescent="0.2">
      <c r="A7" s="23" t="s">
        <v>218</v>
      </c>
    </row>
    <row r="8" spans="1:1" ht="13.5" customHeight="1" x14ac:dyDescent="0.2">
      <c r="A8" s="23" t="s">
        <v>219</v>
      </c>
    </row>
    <row r="9" spans="1:1" ht="13.5" customHeight="1" x14ac:dyDescent="0.2">
      <c r="A9" s="23" t="s">
        <v>220</v>
      </c>
    </row>
    <row r="10" spans="1:1" ht="13.5" customHeight="1" x14ac:dyDescent="0.2">
      <c r="A10" s="23" t="s">
        <v>221</v>
      </c>
    </row>
    <row r="11" spans="1:1" ht="13.5" customHeight="1" x14ac:dyDescent="0.2">
      <c r="A11" s="23" t="s">
        <v>222</v>
      </c>
    </row>
    <row r="12" spans="1:1" ht="13.5" customHeight="1" x14ac:dyDescent="0.2">
      <c r="A12" s="23" t="s">
        <v>223</v>
      </c>
    </row>
    <row r="13" spans="1:1" ht="13.5" customHeight="1" x14ac:dyDescent="0.2">
      <c r="A13" s="23" t="s">
        <v>224</v>
      </c>
    </row>
    <row r="14" spans="1:1" ht="13.5" customHeight="1" x14ac:dyDescent="0.2">
      <c r="A14" s="23" t="s">
        <v>225</v>
      </c>
    </row>
    <row r="15" spans="1:1" ht="13.5" customHeight="1" x14ac:dyDescent="0.2">
      <c r="A15" s="23" t="s">
        <v>226</v>
      </c>
    </row>
    <row r="16" spans="1:1" ht="13.5" customHeight="1" x14ac:dyDescent="0.2">
      <c r="A16" s="23" t="s">
        <v>227</v>
      </c>
    </row>
    <row r="17" spans="1:1" ht="13.5" customHeight="1" x14ac:dyDescent="0.2">
      <c r="A17" s="23" t="s">
        <v>228</v>
      </c>
    </row>
    <row r="18" spans="1:1" ht="13.5" customHeight="1" x14ac:dyDescent="0.2"/>
    <row r="19" spans="1:1" ht="13.5" customHeight="1" x14ac:dyDescent="0.2"/>
    <row r="20" spans="1:1" ht="13.5" customHeight="1" x14ac:dyDescent="0.2"/>
    <row r="21" spans="1:1" ht="13.5" customHeight="1" x14ac:dyDescent="0.2"/>
    <row r="22" spans="1:1" ht="13.5" customHeight="1" x14ac:dyDescent="0.2"/>
    <row r="23" spans="1:1" ht="13.5" customHeight="1" x14ac:dyDescent="0.2"/>
    <row r="24" spans="1:1" ht="13.5" customHeight="1" x14ac:dyDescent="0.2"/>
    <row r="25" spans="1:1" ht="13.5" customHeight="1" x14ac:dyDescent="0.2"/>
    <row r="26" spans="1:1" ht="13.5" customHeight="1" x14ac:dyDescent="0.2"/>
    <row r="27" spans="1:1" ht="13.5" customHeight="1" x14ac:dyDescent="0.2"/>
    <row r="28" spans="1:1" ht="13.5" customHeight="1" x14ac:dyDescent="0.2"/>
    <row r="29" spans="1:1" ht="13.5" customHeight="1" x14ac:dyDescent="0.2"/>
    <row r="30" spans="1:1" ht="13.5" customHeight="1" x14ac:dyDescent="0.2"/>
    <row r="31" spans="1:1" ht="13.5" customHeight="1" x14ac:dyDescent="0.2"/>
    <row r="32" spans="1: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000"/>
  <sheetViews>
    <sheetView tabSelected="1" topLeftCell="E5" zoomScale="59" zoomScaleNormal="59" workbookViewId="0">
      <selection activeCell="F11" sqref="F11"/>
    </sheetView>
  </sheetViews>
  <sheetFormatPr baseColWidth="10" defaultColWidth="12.75" defaultRowHeight="15" customHeight="1" x14ac:dyDescent="0.2"/>
  <cols>
    <col min="1" max="1" width="12.75" style="45"/>
    <col min="2" max="2" width="45.875" style="45" customWidth="1"/>
    <col min="3" max="3" width="26.75" style="45" customWidth="1"/>
    <col min="4" max="4" width="77.25" style="45" customWidth="1"/>
    <col min="5" max="5" width="12.25" style="45" customWidth="1"/>
    <col min="6" max="6" width="14.375" style="45" customWidth="1"/>
    <col min="7" max="7" width="12.75" style="45" customWidth="1"/>
    <col min="8" max="8" width="12.25" style="45" customWidth="1"/>
    <col min="9" max="9" width="12.75" style="45" customWidth="1"/>
    <col min="10" max="10" width="57.75" style="45" customWidth="1"/>
    <col min="11" max="11" width="71.25" style="45" customWidth="1"/>
    <col min="12" max="12" width="31.875" style="45" customWidth="1"/>
    <col min="13" max="13" width="19.25" style="45" customWidth="1"/>
    <col min="14" max="14" width="12.25" style="45" customWidth="1"/>
    <col min="15" max="15" width="18" style="45" customWidth="1"/>
    <col min="16" max="16" width="14.25" style="45" customWidth="1"/>
    <col min="17" max="17" width="16.5" style="45" customWidth="1"/>
    <col min="18" max="18" width="6.25" style="45" customWidth="1"/>
    <col min="19" max="19" width="14.5" style="45" customWidth="1"/>
    <col min="20" max="20" width="6.25" style="45" customWidth="1"/>
    <col min="21" max="21" width="18.875" style="45" customWidth="1"/>
    <col min="22" max="22" width="6.25" style="45" customWidth="1"/>
    <col min="23" max="23" width="18" style="45" customWidth="1"/>
    <col min="24" max="24" width="6.25" style="45" customWidth="1"/>
    <col min="25" max="25" width="21.875" style="45" customWidth="1"/>
    <col min="26" max="26" width="39.125" style="45" customWidth="1"/>
    <col min="27" max="27" width="28.375" style="45" customWidth="1"/>
    <col min="28" max="28" width="31.5" style="45" customWidth="1"/>
    <col min="29" max="29" width="15.75" style="45" customWidth="1"/>
    <col min="30" max="30" width="102.75" style="45" customWidth="1"/>
    <col min="31" max="31" width="51.25" style="45" customWidth="1"/>
    <col min="32" max="32" width="15.875" style="45" customWidth="1"/>
    <col min="33" max="33" width="12.375" style="45" customWidth="1"/>
    <col min="34" max="34" width="13.25" style="45" customWidth="1"/>
    <col min="35" max="35" width="34.375" style="45" customWidth="1"/>
    <col min="36" max="36" width="39" style="45" customWidth="1"/>
    <col min="37" max="37" width="25.75" style="45" customWidth="1"/>
    <col min="38" max="38" width="14.25" style="45" customWidth="1"/>
    <col min="39" max="39" width="16" style="45" customWidth="1"/>
    <col min="40" max="40" width="12.375" style="45" customWidth="1"/>
    <col min="41" max="41" width="10.5" style="45" customWidth="1"/>
    <col min="42" max="42" width="113" style="45" customWidth="1"/>
    <col min="43" max="43" width="72.75" style="45" customWidth="1"/>
    <col min="44" max="44" width="14.875" style="45" customWidth="1"/>
    <col min="45" max="45" width="11.75" style="45" customWidth="1"/>
    <col min="46" max="46" width="11.5" style="45" customWidth="1"/>
    <col min="47" max="47" width="9" style="45" customWidth="1"/>
    <col min="48" max="48" width="108.875" style="45" customWidth="1"/>
    <col min="49" max="49" width="70.75" style="45" customWidth="1"/>
    <col min="50" max="50" width="17.75" style="45" customWidth="1"/>
    <col min="51" max="51" width="12.25" style="45" customWidth="1"/>
    <col min="52" max="52" width="13.25" style="45" customWidth="1"/>
    <col min="53" max="53" width="12" style="45" customWidth="1"/>
    <col min="54" max="54" width="108.125" style="45" customWidth="1"/>
    <col min="55" max="55" width="78.25" style="45" customWidth="1"/>
    <col min="56" max="56" width="28.5" style="45" customWidth="1"/>
    <col min="57" max="57" width="33" style="45" customWidth="1"/>
    <col min="58" max="58" width="67.25" style="45" customWidth="1"/>
    <col min="59" max="59" width="39.75" style="45" customWidth="1"/>
    <col min="60" max="60" width="20.25" style="45" customWidth="1"/>
    <col min="61" max="61" width="19" style="45" customWidth="1"/>
    <col min="62" max="62" width="38.375" style="45" customWidth="1"/>
    <col min="63" max="63" width="18.75" style="45" customWidth="1"/>
    <col min="64" max="64" width="15.875" style="45" customWidth="1"/>
    <col min="65" max="65" width="54.375" style="45" customWidth="1"/>
    <col min="66" max="16384" width="12.75" style="45"/>
  </cols>
  <sheetData>
    <row r="1" spans="1:65" ht="28.15" customHeight="1" x14ac:dyDescent="0.2">
      <c r="A1" s="253" t="s">
        <v>4</v>
      </c>
      <c r="B1" s="256" t="s">
        <v>1795</v>
      </c>
      <c r="C1" s="257"/>
      <c r="D1" s="257"/>
      <c r="E1" s="257"/>
      <c r="F1" s="257"/>
      <c r="G1" s="257"/>
      <c r="H1" s="257"/>
      <c r="I1" s="257"/>
      <c r="J1" s="257"/>
      <c r="K1" s="257"/>
      <c r="L1" s="236"/>
      <c r="M1" s="40"/>
      <c r="N1" s="41"/>
      <c r="O1" s="42"/>
      <c r="P1" s="42"/>
      <c r="Q1" s="42"/>
      <c r="R1" s="42"/>
      <c r="S1" s="42"/>
      <c r="T1" s="42"/>
      <c r="U1" s="42"/>
      <c r="V1" s="42"/>
      <c r="W1" s="42"/>
      <c r="X1" s="42"/>
      <c r="Y1" s="42"/>
      <c r="Z1" s="42"/>
      <c r="AA1" s="43"/>
      <c r="AB1" s="42"/>
      <c r="AC1" s="43"/>
      <c r="AD1" s="42"/>
      <c r="AE1" s="42"/>
      <c r="AF1" s="42"/>
      <c r="AG1" s="43"/>
      <c r="AH1" s="42"/>
      <c r="AI1" s="43"/>
      <c r="AJ1" s="42"/>
      <c r="AK1" s="42"/>
      <c r="AL1" s="42"/>
      <c r="AM1" s="43"/>
      <c r="AN1" s="42"/>
      <c r="AO1" s="43"/>
      <c r="AP1" s="42"/>
      <c r="AQ1" s="42"/>
      <c r="AR1" s="42"/>
      <c r="AS1" s="43"/>
      <c r="AT1" s="42"/>
      <c r="AU1" s="43"/>
      <c r="AV1" s="42"/>
      <c r="AW1" s="42"/>
      <c r="AX1" s="42"/>
      <c r="AY1" s="43"/>
      <c r="AZ1" s="42"/>
      <c r="BA1" s="43"/>
      <c r="BB1" s="42"/>
      <c r="BC1" s="42"/>
      <c r="BD1" s="44"/>
      <c r="BE1" s="42"/>
      <c r="BF1" s="42"/>
      <c r="BG1" s="42"/>
      <c r="BH1" s="42"/>
      <c r="BI1" s="42"/>
      <c r="BJ1" s="42"/>
      <c r="BK1" s="42"/>
      <c r="BL1" s="42"/>
      <c r="BM1" s="42"/>
    </row>
    <row r="2" spans="1:65" ht="28.15" customHeight="1" x14ac:dyDescent="0.2">
      <c r="A2" s="254"/>
      <c r="B2" s="38" t="s">
        <v>1796</v>
      </c>
      <c r="C2" s="258" t="s">
        <v>184</v>
      </c>
      <c r="D2" s="259"/>
      <c r="E2" s="259"/>
      <c r="F2" s="259"/>
      <c r="G2" s="259"/>
      <c r="H2" s="259"/>
      <c r="I2" s="259"/>
      <c r="J2" s="259"/>
      <c r="K2" s="259"/>
      <c r="L2" s="260"/>
      <c r="M2" s="40"/>
      <c r="N2" s="41"/>
      <c r="O2" s="42"/>
      <c r="P2" s="42"/>
      <c r="Q2" s="42"/>
      <c r="R2" s="42"/>
      <c r="S2" s="42"/>
      <c r="T2" s="42"/>
      <c r="U2" s="42"/>
      <c r="V2" s="42"/>
      <c r="W2" s="42"/>
      <c r="X2" s="42"/>
      <c r="Y2" s="42"/>
      <c r="Z2" s="42"/>
      <c r="AA2" s="43"/>
      <c r="AB2" s="42"/>
      <c r="AC2" s="43"/>
      <c r="AD2" s="42"/>
      <c r="AE2" s="42"/>
      <c r="AF2" s="42"/>
      <c r="AG2" s="43"/>
      <c r="AH2" s="42"/>
      <c r="AI2" s="43"/>
      <c r="AJ2" s="42"/>
      <c r="AK2" s="42"/>
      <c r="AL2" s="42"/>
      <c r="AM2" s="43"/>
      <c r="AN2" s="42"/>
      <c r="AO2" s="43"/>
      <c r="AP2" s="42"/>
      <c r="AQ2" s="42"/>
      <c r="AR2" s="42"/>
      <c r="AS2" s="43"/>
      <c r="AT2" s="42"/>
      <c r="AU2" s="43"/>
      <c r="AV2" s="42"/>
      <c r="AW2" s="42"/>
      <c r="AX2" s="42"/>
      <c r="AY2" s="43"/>
      <c r="AZ2" s="42"/>
      <c r="BA2" s="43"/>
      <c r="BB2" s="42"/>
      <c r="BC2" s="42"/>
      <c r="BD2" s="44"/>
      <c r="BE2" s="42"/>
      <c r="BF2" s="42"/>
      <c r="BG2" s="42"/>
      <c r="BH2" s="42"/>
      <c r="BI2" s="42"/>
      <c r="BJ2" s="42"/>
      <c r="BK2" s="42"/>
      <c r="BL2" s="42"/>
      <c r="BM2" s="42"/>
    </row>
    <row r="3" spans="1:65" ht="28.15" customHeight="1" x14ac:dyDescent="0.2">
      <c r="A3" s="254"/>
      <c r="B3" s="39" t="s">
        <v>1797</v>
      </c>
      <c r="C3" s="261" t="s">
        <v>1798</v>
      </c>
      <c r="D3" s="259"/>
      <c r="E3" s="259"/>
      <c r="F3" s="259"/>
      <c r="G3" s="259"/>
      <c r="H3" s="259"/>
      <c r="I3" s="259"/>
      <c r="J3" s="259"/>
      <c r="K3" s="259"/>
      <c r="L3" s="260"/>
      <c r="M3" s="40"/>
      <c r="N3" s="41"/>
      <c r="O3" s="42"/>
      <c r="P3" s="42"/>
      <c r="Q3" s="42"/>
      <c r="R3" s="42"/>
      <c r="S3" s="42"/>
      <c r="T3" s="42"/>
      <c r="U3" s="42"/>
      <c r="V3" s="42"/>
      <c r="W3" s="42"/>
      <c r="X3" s="42"/>
      <c r="Y3" s="42"/>
      <c r="Z3" s="42"/>
      <c r="AA3" s="43"/>
      <c r="AB3" s="42"/>
      <c r="AC3" s="43"/>
      <c r="AD3" s="42"/>
      <c r="AE3" s="42"/>
      <c r="AF3" s="42"/>
      <c r="AG3" s="43"/>
      <c r="AH3" s="42"/>
      <c r="AI3" s="43"/>
      <c r="AJ3" s="42"/>
      <c r="AK3" s="42"/>
      <c r="AL3" s="42"/>
      <c r="AM3" s="43"/>
      <c r="AN3" s="42"/>
      <c r="AO3" s="43"/>
      <c r="AP3" s="42"/>
      <c r="AQ3" s="42"/>
      <c r="AR3" s="42"/>
      <c r="AS3" s="43"/>
      <c r="AT3" s="42"/>
      <c r="AU3" s="43"/>
      <c r="AV3" s="42"/>
      <c r="AW3" s="42"/>
      <c r="AX3" s="42"/>
      <c r="AY3" s="43"/>
      <c r="AZ3" s="42"/>
      <c r="BA3" s="43"/>
      <c r="BB3" s="42"/>
      <c r="BC3" s="42"/>
      <c r="BD3" s="44"/>
      <c r="BE3" s="42"/>
      <c r="BF3" s="42"/>
      <c r="BG3" s="42"/>
      <c r="BH3" s="42"/>
      <c r="BI3" s="42"/>
      <c r="BJ3" s="42"/>
      <c r="BK3" s="42"/>
      <c r="BL3" s="42"/>
      <c r="BM3" s="42"/>
    </row>
    <row r="4" spans="1:65" ht="28.15" customHeight="1" x14ac:dyDescent="0.2">
      <c r="A4" s="254"/>
      <c r="B4" s="38" t="s">
        <v>1799</v>
      </c>
      <c r="C4" s="262">
        <v>44561</v>
      </c>
      <c r="D4" s="259"/>
      <c r="E4" s="259"/>
      <c r="F4" s="259"/>
      <c r="G4" s="259"/>
      <c r="H4" s="259"/>
      <c r="I4" s="259"/>
      <c r="J4" s="259"/>
      <c r="K4" s="259"/>
      <c r="L4" s="260"/>
      <c r="M4" s="40"/>
      <c r="N4" s="41"/>
      <c r="O4" s="42"/>
      <c r="P4" s="42"/>
      <c r="Q4" s="42"/>
      <c r="R4" s="42"/>
      <c r="S4" s="42"/>
      <c r="T4" s="42"/>
      <c r="U4" s="42"/>
      <c r="V4" s="42"/>
      <c r="W4" s="42"/>
      <c r="X4" s="42"/>
      <c r="Y4" s="42"/>
      <c r="Z4" s="42"/>
      <c r="AA4" s="43"/>
      <c r="AB4" s="42"/>
      <c r="AC4" s="43"/>
      <c r="AD4" s="42"/>
      <c r="AE4" s="42"/>
      <c r="AF4" s="42"/>
      <c r="AG4" s="43"/>
      <c r="AH4" s="42"/>
      <c r="AI4" s="43"/>
      <c r="AJ4" s="42"/>
      <c r="AK4" s="42"/>
      <c r="AL4" s="42"/>
      <c r="AM4" s="43"/>
      <c r="AN4" s="42"/>
      <c r="AO4" s="43"/>
      <c r="AP4" s="42"/>
      <c r="AQ4" s="42"/>
      <c r="AR4" s="42"/>
      <c r="AS4" s="43"/>
      <c r="AT4" s="42"/>
      <c r="AU4" s="43"/>
      <c r="AV4" s="42"/>
      <c r="AW4" s="42"/>
      <c r="AX4" s="42"/>
      <c r="AY4" s="43"/>
      <c r="AZ4" s="42"/>
      <c r="BA4" s="43"/>
      <c r="BB4" s="42"/>
      <c r="BC4" s="42"/>
      <c r="BD4" s="44"/>
      <c r="BE4" s="42"/>
      <c r="BF4" s="42"/>
      <c r="BG4" s="42"/>
      <c r="BH4" s="42"/>
      <c r="BI4" s="42"/>
      <c r="BJ4" s="42"/>
      <c r="BK4" s="42"/>
      <c r="BL4" s="42"/>
      <c r="BM4" s="42"/>
    </row>
    <row r="5" spans="1:65" ht="28.15" customHeight="1" x14ac:dyDescent="0.2">
      <c r="A5" s="254"/>
      <c r="B5" s="39" t="s">
        <v>1800</v>
      </c>
      <c r="C5" s="263" t="s">
        <v>1801</v>
      </c>
      <c r="D5" s="259"/>
      <c r="E5" s="259"/>
      <c r="F5" s="259"/>
      <c r="G5" s="259"/>
      <c r="H5" s="259"/>
      <c r="I5" s="259"/>
      <c r="J5" s="259"/>
      <c r="K5" s="259"/>
      <c r="L5" s="260"/>
      <c r="M5" s="40"/>
      <c r="N5" s="41"/>
      <c r="O5" s="42"/>
      <c r="P5" s="42"/>
      <c r="Q5" s="42"/>
      <c r="R5" s="42"/>
      <c r="S5" s="42"/>
      <c r="T5" s="42"/>
      <c r="U5" s="42"/>
      <c r="V5" s="42"/>
      <c r="W5" s="42"/>
      <c r="X5" s="42"/>
      <c r="Y5" s="42"/>
      <c r="Z5" s="42"/>
      <c r="AA5" s="43"/>
      <c r="AB5" s="42"/>
      <c r="AC5" s="43"/>
      <c r="AD5" s="42"/>
      <c r="AE5" s="42"/>
      <c r="AF5" s="42"/>
      <c r="AG5" s="43"/>
      <c r="AH5" s="42"/>
      <c r="AI5" s="43"/>
      <c r="AJ5" s="42"/>
      <c r="AK5" s="42"/>
      <c r="AL5" s="42"/>
      <c r="AM5" s="43"/>
      <c r="AN5" s="42"/>
      <c r="AO5" s="43"/>
      <c r="AP5" s="42"/>
      <c r="AQ5" s="42"/>
      <c r="AR5" s="42"/>
      <c r="AS5" s="43"/>
      <c r="AT5" s="42"/>
      <c r="AU5" s="43"/>
      <c r="AV5" s="42"/>
      <c r="AW5" s="42"/>
      <c r="AX5" s="42"/>
      <c r="AY5" s="43"/>
      <c r="AZ5" s="42"/>
      <c r="BA5" s="43"/>
      <c r="BB5" s="42"/>
      <c r="BC5" s="42"/>
      <c r="BD5" s="44"/>
      <c r="BE5" s="42"/>
      <c r="BF5" s="42"/>
      <c r="BG5" s="42"/>
      <c r="BH5" s="42"/>
      <c r="BI5" s="42"/>
      <c r="BJ5" s="42"/>
      <c r="BK5" s="42"/>
      <c r="BL5" s="42"/>
      <c r="BM5" s="42"/>
    </row>
    <row r="6" spans="1:65" ht="37.15" customHeight="1" x14ac:dyDescent="0.2">
      <c r="A6" s="255"/>
      <c r="B6" s="38" t="s">
        <v>1802</v>
      </c>
      <c r="C6" s="264" t="s">
        <v>1803</v>
      </c>
      <c r="D6" s="259"/>
      <c r="E6" s="259"/>
      <c r="F6" s="259"/>
      <c r="G6" s="259"/>
      <c r="H6" s="259"/>
      <c r="I6" s="259"/>
      <c r="J6" s="259"/>
      <c r="K6" s="259"/>
      <c r="L6" s="260"/>
      <c r="M6" s="46"/>
      <c r="N6" s="47"/>
      <c r="O6" s="47"/>
      <c r="P6" s="47"/>
      <c r="Q6" s="47"/>
      <c r="R6" s="47"/>
      <c r="S6" s="47"/>
      <c r="T6" s="47"/>
      <c r="U6" s="47"/>
      <c r="V6" s="47"/>
      <c r="W6" s="47"/>
      <c r="X6" s="47"/>
      <c r="Y6" s="47"/>
      <c r="Z6" s="47"/>
      <c r="AA6" s="48"/>
      <c r="AB6" s="47"/>
      <c r="AC6" s="48"/>
      <c r="AD6" s="47"/>
      <c r="AE6" s="47"/>
      <c r="AF6" s="47"/>
      <c r="AG6" s="48"/>
      <c r="AH6" s="47"/>
      <c r="AI6" s="48"/>
      <c r="AJ6" s="47"/>
      <c r="AK6" s="47"/>
      <c r="AL6" s="47"/>
      <c r="AM6" s="48"/>
      <c r="AN6" s="47"/>
      <c r="AO6" s="48"/>
      <c r="AP6" s="47"/>
      <c r="AQ6" s="47"/>
      <c r="AR6" s="47"/>
      <c r="AS6" s="48"/>
      <c r="AT6" s="47"/>
      <c r="AU6" s="48"/>
      <c r="AV6" s="47"/>
      <c r="AW6" s="47"/>
      <c r="AX6" s="47"/>
      <c r="AY6" s="48"/>
      <c r="AZ6" s="47"/>
      <c r="BA6" s="48"/>
      <c r="BB6" s="47"/>
      <c r="BC6" s="47"/>
      <c r="BD6" s="49"/>
      <c r="BE6" s="47"/>
      <c r="BF6" s="47"/>
      <c r="BG6" s="47"/>
      <c r="BH6" s="47"/>
      <c r="BI6" s="47"/>
      <c r="BJ6" s="47"/>
      <c r="BK6" s="47"/>
      <c r="BL6" s="47"/>
      <c r="BM6" s="47"/>
    </row>
    <row r="7" spans="1:65" ht="31.5" customHeight="1" x14ac:dyDescent="0.2">
      <c r="D7" s="229"/>
      <c r="E7" s="230"/>
      <c r="F7" s="230"/>
      <c r="G7" s="230"/>
      <c r="H7" s="230"/>
      <c r="I7" s="230"/>
      <c r="J7" s="230"/>
      <c r="K7" s="230"/>
      <c r="L7" s="231"/>
      <c r="M7" s="46"/>
      <c r="N7" s="50"/>
      <c r="O7" s="50"/>
      <c r="P7" s="50"/>
      <c r="Q7" s="50"/>
      <c r="R7" s="50"/>
      <c r="S7" s="50"/>
      <c r="T7" s="50"/>
      <c r="U7" s="50"/>
      <c r="V7" s="50"/>
      <c r="W7" s="50"/>
      <c r="X7" s="50"/>
      <c r="Y7" s="50"/>
      <c r="Z7" s="50"/>
      <c r="AA7" s="51"/>
      <c r="AB7" s="50"/>
      <c r="AC7" s="51"/>
      <c r="AD7" s="50"/>
      <c r="AE7" s="50"/>
      <c r="AF7" s="50"/>
      <c r="AG7" s="51"/>
      <c r="AH7" s="50"/>
      <c r="AI7" s="51"/>
      <c r="AJ7" s="50"/>
      <c r="AK7" s="50"/>
      <c r="AL7" s="50"/>
      <c r="AM7" s="51"/>
      <c r="AN7" s="50"/>
      <c r="AO7" s="51"/>
      <c r="AP7" s="50"/>
      <c r="AQ7" s="50"/>
      <c r="AR7" s="50"/>
      <c r="AS7" s="51"/>
      <c r="AT7" s="50"/>
      <c r="AU7" s="48"/>
      <c r="AV7" s="47"/>
      <c r="AW7" s="47"/>
      <c r="AX7" s="47"/>
      <c r="AY7" s="48"/>
      <c r="AZ7" s="47"/>
      <c r="BA7" s="48"/>
      <c r="BB7" s="47"/>
      <c r="BC7" s="47"/>
      <c r="BD7" s="49"/>
      <c r="BE7" s="47"/>
      <c r="BF7" s="47"/>
      <c r="BG7" s="47"/>
      <c r="BH7" s="47"/>
      <c r="BI7" s="47"/>
      <c r="BJ7" s="47"/>
      <c r="BK7" s="47"/>
      <c r="BL7" s="47"/>
      <c r="BM7" s="47"/>
    </row>
    <row r="8" spans="1:65" ht="28.15" customHeight="1" x14ac:dyDescent="0.2">
      <c r="A8" s="265" t="s">
        <v>9</v>
      </c>
      <c r="B8" s="266"/>
      <c r="C8" s="267"/>
      <c r="D8" s="232" t="s">
        <v>13</v>
      </c>
      <c r="E8" s="233"/>
      <c r="F8" s="233"/>
      <c r="G8" s="234"/>
      <c r="H8" s="243" t="s">
        <v>18</v>
      </c>
      <c r="I8" s="244"/>
      <c r="J8" s="243" t="s">
        <v>21</v>
      </c>
      <c r="K8" s="245"/>
      <c r="L8" s="244"/>
      <c r="M8" s="235" t="s">
        <v>24</v>
      </c>
      <c r="N8" s="246"/>
      <c r="O8" s="246"/>
      <c r="P8" s="246"/>
      <c r="Q8" s="246"/>
      <c r="R8" s="246"/>
      <c r="S8" s="246"/>
      <c r="T8" s="246"/>
      <c r="U8" s="246"/>
      <c r="V8" s="246"/>
      <c r="W8" s="246"/>
      <c r="X8" s="246"/>
      <c r="Y8" s="247"/>
      <c r="Z8" s="248" t="s">
        <v>229</v>
      </c>
      <c r="AA8" s="249"/>
      <c r="AB8" s="249"/>
      <c r="AC8" s="249"/>
      <c r="AD8" s="249"/>
      <c r="AE8" s="250"/>
      <c r="AF8" s="248" t="s">
        <v>230</v>
      </c>
      <c r="AG8" s="249"/>
      <c r="AH8" s="249"/>
      <c r="AI8" s="249"/>
      <c r="AJ8" s="249"/>
      <c r="AK8" s="250"/>
      <c r="AL8" s="248" t="s">
        <v>231</v>
      </c>
      <c r="AM8" s="249"/>
      <c r="AN8" s="249"/>
      <c r="AO8" s="249"/>
      <c r="AP8" s="249"/>
      <c r="AQ8" s="250"/>
      <c r="AR8" s="248" t="s">
        <v>232</v>
      </c>
      <c r="AS8" s="249"/>
      <c r="AT8" s="249"/>
      <c r="AU8" s="249"/>
      <c r="AV8" s="249"/>
      <c r="AW8" s="250"/>
      <c r="AX8" s="248" t="s">
        <v>233</v>
      </c>
      <c r="AY8" s="249"/>
      <c r="AZ8" s="249"/>
      <c r="BA8" s="249"/>
      <c r="BB8" s="249"/>
      <c r="BC8" s="250"/>
      <c r="BD8" s="52"/>
      <c r="BE8" s="240" t="s">
        <v>39</v>
      </c>
      <c r="BF8" s="241"/>
      <c r="BG8" s="242"/>
      <c r="BH8" s="240" t="s">
        <v>43</v>
      </c>
      <c r="BI8" s="241"/>
      <c r="BJ8" s="241"/>
      <c r="BK8" s="241"/>
      <c r="BL8" s="241"/>
      <c r="BM8" s="242"/>
    </row>
    <row r="9" spans="1:65" ht="24.75" customHeight="1" x14ac:dyDescent="0.2">
      <c r="A9" s="268" t="s">
        <v>1792</v>
      </c>
      <c r="B9" s="268" t="s">
        <v>1793</v>
      </c>
      <c r="C9" s="268" t="s">
        <v>1794</v>
      </c>
      <c r="D9" s="53" t="s">
        <v>234</v>
      </c>
      <c r="E9" s="53" t="s">
        <v>235</v>
      </c>
      <c r="F9" s="53" t="s">
        <v>236</v>
      </c>
      <c r="G9" s="53" t="s">
        <v>237</v>
      </c>
      <c r="H9" s="53" t="s">
        <v>238</v>
      </c>
      <c r="I9" s="53" t="s">
        <v>239</v>
      </c>
      <c r="J9" s="53" t="s">
        <v>240</v>
      </c>
      <c r="K9" s="53" t="s">
        <v>241</v>
      </c>
      <c r="L9" s="53" t="s">
        <v>242</v>
      </c>
      <c r="M9" s="54" t="s">
        <v>243</v>
      </c>
      <c r="N9" s="235">
        <v>2020</v>
      </c>
      <c r="O9" s="236"/>
      <c r="P9" s="235">
        <v>2021</v>
      </c>
      <c r="Q9" s="236"/>
      <c r="R9" s="235">
        <v>2022</v>
      </c>
      <c r="S9" s="236"/>
      <c r="T9" s="235">
        <v>2023</v>
      </c>
      <c r="U9" s="236"/>
      <c r="V9" s="235">
        <v>2024</v>
      </c>
      <c r="W9" s="236"/>
      <c r="X9" s="235" t="s">
        <v>244</v>
      </c>
      <c r="Y9" s="236"/>
      <c r="Z9" s="55" t="s">
        <v>245</v>
      </c>
      <c r="AA9" s="56" t="s">
        <v>246</v>
      </c>
      <c r="AB9" s="55" t="s">
        <v>247</v>
      </c>
      <c r="AC9" s="56" t="s">
        <v>248</v>
      </c>
      <c r="AD9" s="55" t="s">
        <v>249</v>
      </c>
      <c r="AE9" s="55" t="s">
        <v>250</v>
      </c>
      <c r="AF9" s="55" t="s">
        <v>245</v>
      </c>
      <c r="AG9" s="56" t="s">
        <v>246</v>
      </c>
      <c r="AH9" s="55" t="s">
        <v>247</v>
      </c>
      <c r="AI9" s="56" t="s">
        <v>248</v>
      </c>
      <c r="AJ9" s="55" t="s">
        <v>249</v>
      </c>
      <c r="AK9" s="55" t="s">
        <v>250</v>
      </c>
      <c r="AL9" s="55" t="s">
        <v>245</v>
      </c>
      <c r="AM9" s="56" t="s">
        <v>246</v>
      </c>
      <c r="AN9" s="55" t="s">
        <v>247</v>
      </c>
      <c r="AO9" s="56" t="s">
        <v>248</v>
      </c>
      <c r="AP9" s="55" t="s">
        <v>249</v>
      </c>
      <c r="AQ9" s="55" t="s">
        <v>250</v>
      </c>
      <c r="AR9" s="55" t="s">
        <v>245</v>
      </c>
      <c r="AS9" s="56" t="s">
        <v>246</v>
      </c>
      <c r="AT9" s="55" t="s">
        <v>247</v>
      </c>
      <c r="AU9" s="56" t="s">
        <v>248</v>
      </c>
      <c r="AV9" s="55" t="s">
        <v>249</v>
      </c>
      <c r="AW9" s="55" t="s">
        <v>250</v>
      </c>
      <c r="AX9" s="55" t="s">
        <v>245</v>
      </c>
      <c r="AY9" s="56" t="s">
        <v>246</v>
      </c>
      <c r="AZ9" s="55" t="s">
        <v>247</v>
      </c>
      <c r="BA9" s="56" t="s">
        <v>248</v>
      </c>
      <c r="BB9" s="55" t="s">
        <v>249</v>
      </c>
      <c r="BC9" s="55" t="s">
        <v>250</v>
      </c>
      <c r="BD9" s="55" t="s">
        <v>251</v>
      </c>
      <c r="BE9" s="57" t="s">
        <v>252</v>
      </c>
      <c r="BF9" s="57" t="s">
        <v>253</v>
      </c>
      <c r="BG9" s="57" t="s">
        <v>254</v>
      </c>
      <c r="BH9" s="57" t="s">
        <v>255</v>
      </c>
      <c r="BI9" s="57" t="s">
        <v>256</v>
      </c>
      <c r="BJ9" s="57" t="s">
        <v>257</v>
      </c>
      <c r="BK9" s="57" t="s">
        <v>258</v>
      </c>
      <c r="BL9" s="57" t="s">
        <v>259</v>
      </c>
      <c r="BM9" s="57" t="s">
        <v>260</v>
      </c>
    </row>
    <row r="10" spans="1:65" ht="70.5" customHeight="1" x14ac:dyDescent="0.2">
      <c r="A10" s="268"/>
      <c r="B10" s="268"/>
      <c r="C10" s="268"/>
      <c r="D10" s="58"/>
      <c r="E10" s="58"/>
      <c r="F10" s="58"/>
      <c r="G10" s="58"/>
      <c r="H10" s="58"/>
      <c r="I10" s="58"/>
      <c r="J10" s="58"/>
      <c r="K10" s="58"/>
      <c r="L10" s="58"/>
      <c r="M10" s="59"/>
      <c r="N10" s="54" t="s">
        <v>261</v>
      </c>
      <c r="O10" s="54" t="s">
        <v>262</v>
      </c>
      <c r="P10" s="54" t="s">
        <v>261</v>
      </c>
      <c r="Q10" s="54" t="s">
        <v>262</v>
      </c>
      <c r="R10" s="54" t="s">
        <v>261</v>
      </c>
      <c r="S10" s="54" t="s">
        <v>262</v>
      </c>
      <c r="T10" s="54" t="s">
        <v>261</v>
      </c>
      <c r="U10" s="54" t="s">
        <v>262</v>
      </c>
      <c r="V10" s="54" t="s">
        <v>261</v>
      </c>
      <c r="W10" s="54" t="s">
        <v>262</v>
      </c>
      <c r="X10" s="60" t="s">
        <v>263</v>
      </c>
      <c r="Y10" s="60" t="s">
        <v>262</v>
      </c>
      <c r="Z10" s="61"/>
      <c r="AA10" s="62"/>
      <c r="AB10" s="61"/>
      <c r="AC10" s="62"/>
      <c r="AD10" s="61"/>
      <c r="AE10" s="61"/>
      <c r="AF10" s="61"/>
      <c r="AG10" s="62"/>
      <c r="AH10" s="61"/>
      <c r="AI10" s="62"/>
      <c r="AJ10" s="61"/>
      <c r="AK10" s="61"/>
      <c r="AL10" s="61"/>
      <c r="AM10" s="62"/>
      <c r="AN10" s="61"/>
      <c r="AO10" s="62"/>
      <c r="AP10" s="61"/>
      <c r="AQ10" s="61"/>
      <c r="AR10" s="61"/>
      <c r="AS10" s="62"/>
      <c r="AT10" s="61"/>
      <c r="AU10" s="62"/>
      <c r="AV10" s="61"/>
      <c r="AW10" s="61"/>
      <c r="AX10" s="61"/>
      <c r="AY10" s="62"/>
      <c r="AZ10" s="61"/>
      <c r="BA10" s="62"/>
      <c r="BB10" s="61"/>
      <c r="BC10" s="61"/>
      <c r="BD10" s="61"/>
      <c r="BE10" s="63"/>
      <c r="BF10" s="200"/>
      <c r="BG10" s="200"/>
      <c r="BH10" s="200"/>
      <c r="BI10" s="200"/>
      <c r="BJ10" s="200"/>
      <c r="BK10" s="200"/>
      <c r="BL10" s="200"/>
      <c r="BM10" s="200"/>
    </row>
    <row r="11" spans="1:65" ht="253.5" customHeight="1" x14ac:dyDescent="0.2">
      <c r="A11" s="64">
        <v>1</v>
      </c>
      <c r="B11" s="65" t="s">
        <v>103</v>
      </c>
      <c r="C11" s="64"/>
      <c r="D11" s="66" t="s">
        <v>264</v>
      </c>
      <c r="E11" s="149">
        <v>8.130081301E-3</v>
      </c>
      <c r="F11" s="66" t="s">
        <v>221</v>
      </c>
      <c r="G11" s="66" t="s">
        <v>265</v>
      </c>
      <c r="H11" s="142">
        <v>44136</v>
      </c>
      <c r="I11" s="142">
        <v>45444</v>
      </c>
      <c r="J11" s="66" t="s">
        <v>266</v>
      </c>
      <c r="K11" s="66" t="s">
        <v>267</v>
      </c>
      <c r="L11" s="66" t="s">
        <v>268</v>
      </c>
      <c r="M11" s="66" t="s">
        <v>27</v>
      </c>
      <c r="N11" s="66">
        <v>1</v>
      </c>
      <c r="O11" s="68">
        <v>0</v>
      </c>
      <c r="P11" s="66">
        <v>4</v>
      </c>
      <c r="Q11" s="68">
        <v>4290106</v>
      </c>
      <c r="R11" s="66">
        <v>4</v>
      </c>
      <c r="S11" s="68">
        <v>4418809</v>
      </c>
      <c r="T11" s="66">
        <v>2</v>
      </c>
      <c r="U11" s="68">
        <v>2275687</v>
      </c>
      <c r="V11" s="66">
        <v>2</v>
      </c>
      <c r="W11" s="68">
        <v>2343957</v>
      </c>
      <c r="X11" s="66">
        <f t="shared" ref="X11:X12" si="0">V11+T11+R11+P11+N11</f>
        <v>13</v>
      </c>
      <c r="Y11" s="68">
        <f t="shared" ref="Y11:Y15" si="1">O11+Q11+S11+U11+W11</f>
        <v>13328559</v>
      </c>
      <c r="Z11" s="68"/>
      <c r="AA11" s="69" t="str">
        <f t="shared" ref="AA11:AA13" si="2">IF(O11=0," ",Z11/O11)</f>
        <v xml:space="preserve"> </v>
      </c>
      <c r="AB11" s="66"/>
      <c r="AC11" s="69">
        <f t="shared" ref="AC11:AC13" si="3">IF(N11=0," ",AB11/N11)</f>
        <v>0</v>
      </c>
      <c r="AD11" s="66"/>
      <c r="AE11" s="66"/>
      <c r="AF11" s="68"/>
      <c r="AG11" s="69">
        <f t="shared" ref="AG11:AG13" si="4">IF(Q11=0," ",AF11/Q11)</f>
        <v>0</v>
      </c>
      <c r="AH11" s="66"/>
      <c r="AI11" s="69">
        <f t="shared" ref="AI11:AI13" si="5">IF(P11=0," ",AH11/P11)</f>
        <v>0</v>
      </c>
      <c r="AJ11" s="66"/>
      <c r="AK11" s="66"/>
      <c r="AL11" s="70" t="s">
        <v>269</v>
      </c>
      <c r="AM11" s="70" t="s">
        <v>270</v>
      </c>
      <c r="AN11" s="66">
        <v>1</v>
      </c>
      <c r="AO11" s="69">
        <v>0.25</v>
      </c>
      <c r="AP11" s="66" t="s">
        <v>271</v>
      </c>
      <c r="AQ11" s="66" t="s">
        <v>272</v>
      </c>
      <c r="AR11" s="70" t="s">
        <v>269</v>
      </c>
      <c r="AS11" s="70" t="s">
        <v>270</v>
      </c>
      <c r="AT11" s="66">
        <v>1</v>
      </c>
      <c r="AU11" s="69">
        <f t="shared" ref="AU11:AU16" si="6">+AT11/P11</f>
        <v>0.25</v>
      </c>
      <c r="AV11" s="66" t="s">
        <v>1804</v>
      </c>
      <c r="AW11" s="66" t="s">
        <v>273</v>
      </c>
      <c r="AX11" s="154">
        <v>0</v>
      </c>
      <c r="AY11" s="155">
        <v>0</v>
      </c>
      <c r="AZ11" s="66">
        <v>1</v>
      </c>
      <c r="BA11" s="69">
        <f t="shared" ref="BA11:BA16" si="7">+AZ11/P11</f>
        <v>0.25</v>
      </c>
      <c r="BB11" s="66" t="s">
        <v>274</v>
      </c>
      <c r="BC11" s="66" t="s">
        <v>1805</v>
      </c>
      <c r="BD11" s="66" t="s">
        <v>1806</v>
      </c>
      <c r="BE11" s="197" t="s">
        <v>275</v>
      </c>
      <c r="BF11" s="201" t="s">
        <v>276</v>
      </c>
      <c r="BG11" s="201" t="s">
        <v>277</v>
      </c>
      <c r="BH11" s="201" t="s">
        <v>278</v>
      </c>
      <c r="BI11" s="201" t="s">
        <v>279</v>
      </c>
      <c r="BJ11" s="201" t="s">
        <v>280</v>
      </c>
      <c r="BK11" s="201" t="s">
        <v>281</v>
      </c>
      <c r="BL11" s="201">
        <v>3358000</v>
      </c>
      <c r="BM11" s="202" t="s">
        <v>282</v>
      </c>
    </row>
    <row r="12" spans="1:65" ht="190.5" customHeight="1" x14ac:dyDescent="0.2">
      <c r="A12" s="71">
        <v>2</v>
      </c>
      <c r="B12" s="65" t="s">
        <v>103</v>
      </c>
      <c r="C12" s="71"/>
      <c r="D12" s="66" t="s">
        <v>283</v>
      </c>
      <c r="E12" s="149">
        <v>8.130081301E-3</v>
      </c>
      <c r="F12" s="66" t="s">
        <v>221</v>
      </c>
      <c r="G12" s="66" t="s">
        <v>265</v>
      </c>
      <c r="H12" s="67">
        <v>44136</v>
      </c>
      <c r="I12" s="67">
        <v>45444</v>
      </c>
      <c r="J12" s="66" t="s">
        <v>284</v>
      </c>
      <c r="K12" s="66" t="s">
        <v>285</v>
      </c>
      <c r="L12" s="66" t="s">
        <v>268</v>
      </c>
      <c r="M12" s="66" t="s">
        <v>27</v>
      </c>
      <c r="N12" s="66">
        <v>0</v>
      </c>
      <c r="O12" s="68">
        <v>0</v>
      </c>
      <c r="P12" s="66">
        <v>2</v>
      </c>
      <c r="Q12" s="68">
        <v>2145053</v>
      </c>
      <c r="R12" s="66">
        <v>2</v>
      </c>
      <c r="S12" s="68">
        <v>2209405</v>
      </c>
      <c r="T12" s="66">
        <v>2</v>
      </c>
      <c r="U12" s="68">
        <v>2275687</v>
      </c>
      <c r="V12" s="66">
        <v>2</v>
      </c>
      <c r="W12" s="68">
        <v>2343958</v>
      </c>
      <c r="X12" s="66">
        <f t="shared" si="0"/>
        <v>8</v>
      </c>
      <c r="Y12" s="68">
        <f t="shared" si="1"/>
        <v>8974103</v>
      </c>
      <c r="Z12" s="68"/>
      <c r="AA12" s="69" t="str">
        <f t="shared" si="2"/>
        <v xml:space="preserve"> </v>
      </c>
      <c r="AB12" s="66"/>
      <c r="AC12" s="69" t="str">
        <f t="shared" si="3"/>
        <v xml:space="preserve"> </v>
      </c>
      <c r="AD12" s="66"/>
      <c r="AE12" s="66"/>
      <c r="AF12" s="68"/>
      <c r="AG12" s="69">
        <f t="shared" si="4"/>
        <v>0</v>
      </c>
      <c r="AH12" s="66"/>
      <c r="AI12" s="69">
        <f t="shared" si="5"/>
        <v>0</v>
      </c>
      <c r="AJ12" s="66"/>
      <c r="AK12" s="66"/>
      <c r="AL12" s="70" t="s">
        <v>269</v>
      </c>
      <c r="AM12" s="70" t="s">
        <v>270</v>
      </c>
      <c r="AN12" s="70" t="s">
        <v>269</v>
      </c>
      <c r="AO12" s="70" t="s">
        <v>270</v>
      </c>
      <c r="AP12" s="66" t="s">
        <v>286</v>
      </c>
      <c r="AQ12" s="66"/>
      <c r="AR12" s="68">
        <v>0</v>
      </c>
      <c r="AS12" s="69">
        <f t="shared" ref="AS12:AS16" si="8">+AR12/Q12</f>
        <v>0</v>
      </c>
      <c r="AT12" s="66">
        <v>1</v>
      </c>
      <c r="AU12" s="69">
        <f t="shared" si="6"/>
        <v>0.5</v>
      </c>
      <c r="AV12" s="66" t="s">
        <v>1820</v>
      </c>
      <c r="AW12" s="66" t="s">
        <v>287</v>
      </c>
      <c r="AX12" s="154">
        <v>0</v>
      </c>
      <c r="AY12" s="156">
        <v>0</v>
      </c>
      <c r="AZ12" s="66">
        <v>1</v>
      </c>
      <c r="BA12" s="69">
        <f t="shared" si="7"/>
        <v>0.5</v>
      </c>
      <c r="BB12" s="66" t="s">
        <v>288</v>
      </c>
      <c r="BC12" s="66" t="s">
        <v>289</v>
      </c>
      <c r="BD12" s="66" t="s">
        <v>290</v>
      </c>
      <c r="BE12" s="197" t="s">
        <v>275</v>
      </c>
      <c r="BF12" s="201" t="s">
        <v>276</v>
      </c>
      <c r="BG12" s="201" t="s">
        <v>277</v>
      </c>
      <c r="BH12" s="201" t="s">
        <v>278</v>
      </c>
      <c r="BI12" s="201" t="s">
        <v>279</v>
      </c>
      <c r="BJ12" s="201" t="s">
        <v>291</v>
      </c>
      <c r="BK12" s="201" t="s">
        <v>292</v>
      </c>
      <c r="BL12" s="201">
        <v>33580000</v>
      </c>
      <c r="BM12" s="71" t="s">
        <v>293</v>
      </c>
    </row>
    <row r="13" spans="1:65" ht="133.5" customHeight="1" x14ac:dyDescent="0.2">
      <c r="A13" s="71">
        <v>3</v>
      </c>
      <c r="B13" s="72" t="s">
        <v>73</v>
      </c>
      <c r="C13" s="71"/>
      <c r="D13" s="66" t="s">
        <v>294</v>
      </c>
      <c r="E13" s="149">
        <v>8.130081301E-3</v>
      </c>
      <c r="F13" s="66" t="s">
        <v>221</v>
      </c>
      <c r="G13" s="66" t="s">
        <v>295</v>
      </c>
      <c r="H13" s="67">
        <v>44136</v>
      </c>
      <c r="I13" s="67">
        <v>45657</v>
      </c>
      <c r="J13" s="66" t="s">
        <v>296</v>
      </c>
      <c r="K13" s="66" t="s">
        <v>297</v>
      </c>
      <c r="L13" s="66" t="s">
        <v>298</v>
      </c>
      <c r="M13" s="66" t="s">
        <v>27</v>
      </c>
      <c r="N13" s="69">
        <v>0.3</v>
      </c>
      <c r="O13" s="68">
        <f t="shared" ref="O13:O15" si="9">(29000000/2)/5</f>
        <v>2900000</v>
      </c>
      <c r="P13" s="69">
        <v>0.7</v>
      </c>
      <c r="Q13" s="68">
        <f t="shared" ref="Q13:Q15" si="10">(37000000/2)/5</f>
        <v>3700000</v>
      </c>
      <c r="R13" s="69"/>
      <c r="S13" s="68">
        <v>0</v>
      </c>
      <c r="T13" s="69"/>
      <c r="U13" s="68">
        <v>0</v>
      </c>
      <c r="V13" s="69"/>
      <c r="W13" s="68"/>
      <c r="X13" s="69">
        <f t="shared" ref="X13:X15" si="11">+N13+P13</f>
        <v>1</v>
      </c>
      <c r="Y13" s="68">
        <f t="shared" si="1"/>
        <v>6600000</v>
      </c>
      <c r="Z13" s="68"/>
      <c r="AA13" s="69">
        <f t="shared" si="2"/>
        <v>0</v>
      </c>
      <c r="AB13" s="66"/>
      <c r="AC13" s="69">
        <f t="shared" si="3"/>
        <v>0</v>
      </c>
      <c r="AD13" s="66"/>
      <c r="AE13" s="66"/>
      <c r="AF13" s="68"/>
      <c r="AG13" s="69">
        <f t="shared" si="4"/>
        <v>0</v>
      </c>
      <c r="AH13" s="66"/>
      <c r="AI13" s="69">
        <f t="shared" si="5"/>
        <v>0</v>
      </c>
      <c r="AJ13" s="66"/>
      <c r="AK13" s="66"/>
      <c r="AL13" s="68">
        <v>2220000</v>
      </c>
      <c r="AM13" s="69">
        <v>0.6</v>
      </c>
      <c r="AN13" s="66">
        <v>42</v>
      </c>
      <c r="AO13" s="69">
        <v>0.6</v>
      </c>
      <c r="AP13" s="66" t="s">
        <v>299</v>
      </c>
      <c r="AQ13" s="66" t="s">
        <v>300</v>
      </c>
      <c r="AR13" s="68">
        <v>3700000</v>
      </c>
      <c r="AS13" s="69">
        <f t="shared" si="8"/>
        <v>1</v>
      </c>
      <c r="AT13" s="69">
        <v>0.7</v>
      </c>
      <c r="AU13" s="69">
        <f t="shared" si="6"/>
        <v>1</v>
      </c>
      <c r="AV13" s="66" t="s">
        <v>1807</v>
      </c>
      <c r="AW13" s="66" t="s">
        <v>301</v>
      </c>
      <c r="AX13" s="68">
        <v>3700000</v>
      </c>
      <c r="AY13" s="69">
        <f t="shared" ref="AY13:AY16" si="12">+AX13/Q13</f>
        <v>1</v>
      </c>
      <c r="AZ13" s="69">
        <v>0.7</v>
      </c>
      <c r="BA13" s="69">
        <f t="shared" si="7"/>
        <v>1</v>
      </c>
      <c r="BB13" s="66" t="s">
        <v>1808</v>
      </c>
      <c r="BC13" s="66"/>
      <c r="BD13" s="66"/>
      <c r="BE13" s="197" t="s">
        <v>275</v>
      </c>
      <c r="BF13" s="201" t="s">
        <v>302</v>
      </c>
      <c r="BG13" s="201" t="s">
        <v>303</v>
      </c>
      <c r="BH13" s="201" t="s">
        <v>278</v>
      </c>
      <c r="BI13" s="201" t="s">
        <v>279</v>
      </c>
      <c r="BJ13" s="201" t="s">
        <v>304</v>
      </c>
      <c r="BK13" s="201" t="s">
        <v>305</v>
      </c>
      <c r="BL13" s="203" t="s">
        <v>306</v>
      </c>
      <c r="BM13" s="71" t="s">
        <v>307</v>
      </c>
    </row>
    <row r="14" spans="1:65" ht="176.25" customHeight="1" x14ac:dyDescent="0.2">
      <c r="A14" s="71">
        <v>4</v>
      </c>
      <c r="B14" s="72" t="s">
        <v>73</v>
      </c>
      <c r="C14" s="71"/>
      <c r="D14" s="66" t="s">
        <v>308</v>
      </c>
      <c r="E14" s="149">
        <v>8.130081301E-3</v>
      </c>
      <c r="F14" s="66" t="s">
        <v>221</v>
      </c>
      <c r="G14" s="66" t="s">
        <v>295</v>
      </c>
      <c r="H14" s="67">
        <v>44136</v>
      </c>
      <c r="I14" s="67">
        <v>45657</v>
      </c>
      <c r="J14" s="66" t="s">
        <v>309</v>
      </c>
      <c r="K14" s="66" t="s">
        <v>309</v>
      </c>
      <c r="L14" s="66" t="s">
        <v>298</v>
      </c>
      <c r="M14" s="66" t="s">
        <v>27</v>
      </c>
      <c r="N14" s="69">
        <v>0.3</v>
      </c>
      <c r="O14" s="68">
        <f t="shared" si="9"/>
        <v>2900000</v>
      </c>
      <c r="P14" s="69">
        <v>0.7</v>
      </c>
      <c r="Q14" s="68">
        <f t="shared" si="10"/>
        <v>3700000</v>
      </c>
      <c r="R14" s="66"/>
      <c r="S14" s="68"/>
      <c r="T14" s="66"/>
      <c r="U14" s="68"/>
      <c r="V14" s="68"/>
      <c r="W14" s="68"/>
      <c r="X14" s="69">
        <f t="shared" si="11"/>
        <v>1</v>
      </c>
      <c r="Y14" s="68">
        <f t="shared" si="1"/>
        <v>6600000</v>
      </c>
      <c r="Z14" s="68"/>
      <c r="AA14" s="69"/>
      <c r="AB14" s="66"/>
      <c r="AC14" s="69"/>
      <c r="AD14" s="66"/>
      <c r="AE14" s="66"/>
      <c r="AF14" s="68"/>
      <c r="AG14" s="69"/>
      <c r="AH14" s="66"/>
      <c r="AI14" s="69"/>
      <c r="AJ14" s="66"/>
      <c r="AK14" s="66"/>
      <c r="AL14" s="68">
        <v>2220000</v>
      </c>
      <c r="AM14" s="69">
        <v>0.6</v>
      </c>
      <c r="AN14" s="66">
        <v>42</v>
      </c>
      <c r="AO14" s="69">
        <v>0.6</v>
      </c>
      <c r="AP14" s="66" t="s">
        <v>299</v>
      </c>
      <c r="AQ14" s="66" t="s">
        <v>310</v>
      </c>
      <c r="AR14" s="68">
        <v>3700000</v>
      </c>
      <c r="AS14" s="69">
        <f t="shared" si="8"/>
        <v>1</v>
      </c>
      <c r="AT14" s="69">
        <v>0.7</v>
      </c>
      <c r="AU14" s="69">
        <f t="shared" si="6"/>
        <v>1</v>
      </c>
      <c r="AV14" s="66" t="s">
        <v>311</v>
      </c>
      <c r="AW14" s="66" t="s">
        <v>312</v>
      </c>
      <c r="AX14" s="68">
        <v>3700000</v>
      </c>
      <c r="AY14" s="69">
        <f t="shared" si="12"/>
        <v>1</v>
      </c>
      <c r="AZ14" s="69">
        <v>0.7</v>
      </c>
      <c r="BA14" s="69">
        <f t="shared" si="7"/>
        <v>1</v>
      </c>
      <c r="BB14" s="66" t="s">
        <v>313</v>
      </c>
      <c r="BC14" s="66"/>
      <c r="BD14" s="66" t="s">
        <v>314</v>
      </c>
      <c r="BE14" s="197" t="s">
        <v>275</v>
      </c>
      <c r="BF14" s="201" t="s">
        <v>302</v>
      </c>
      <c r="BG14" s="201" t="s">
        <v>303</v>
      </c>
      <c r="BH14" s="201" t="s">
        <v>278</v>
      </c>
      <c r="BI14" s="201" t="s">
        <v>279</v>
      </c>
      <c r="BJ14" s="201" t="s">
        <v>304</v>
      </c>
      <c r="BK14" s="201" t="s">
        <v>305</v>
      </c>
      <c r="BL14" s="203" t="s">
        <v>306</v>
      </c>
      <c r="BM14" s="71" t="s">
        <v>307</v>
      </c>
    </row>
    <row r="15" spans="1:65" ht="174.75" customHeight="1" x14ac:dyDescent="0.2">
      <c r="A15" s="71">
        <v>5</v>
      </c>
      <c r="B15" s="72" t="s">
        <v>73</v>
      </c>
      <c r="C15" s="71"/>
      <c r="D15" s="66" t="s">
        <v>315</v>
      </c>
      <c r="E15" s="149">
        <v>8.130081301E-3</v>
      </c>
      <c r="F15" s="66" t="s">
        <v>221</v>
      </c>
      <c r="G15" s="66" t="s">
        <v>295</v>
      </c>
      <c r="H15" s="67">
        <v>44136</v>
      </c>
      <c r="I15" s="67">
        <v>45657</v>
      </c>
      <c r="J15" s="66" t="s">
        <v>316</v>
      </c>
      <c r="K15" s="66" t="s">
        <v>316</v>
      </c>
      <c r="L15" s="66" t="s">
        <v>298</v>
      </c>
      <c r="M15" s="66" t="s">
        <v>27</v>
      </c>
      <c r="N15" s="69">
        <v>0.3</v>
      </c>
      <c r="O15" s="68">
        <f t="shared" si="9"/>
        <v>2900000</v>
      </c>
      <c r="P15" s="69">
        <v>0.7</v>
      </c>
      <c r="Q15" s="68">
        <f t="shared" si="10"/>
        <v>3700000</v>
      </c>
      <c r="R15" s="66"/>
      <c r="S15" s="68"/>
      <c r="T15" s="66"/>
      <c r="U15" s="68"/>
      <c r="V15" s="68"/>
      <c r="W15" s="68"/>
      <c r="X15" s="69">
        <f t="shared" si="11"/>
        <v>1</v>
      </c>
      <c r="Y15" s="68">
        <f t="shared" si="1"/>
        <v>6600000</v>
      </c>
      <c r="Z15" s="68"/>
      <c r="AA15" s="69"/>
      <c r="AB15" s="66"/>
      <c r="AC15" s="69"/>
      <c r="AD15" s="66"/>
      <c r="AE15" s="66"/>
      <c r="AF15" s="68"/>
      <c r="AG15" s="69"/>
      <c r="AH15" s="66"/>
      <c r="AI15" s="69"/>
      <c r="AJ15" s="66"/>
      <c r="AK15" s="66"/>
      <c r="AL15" s="68">
        <v>2220000</v>
      </c>
      <c r="AM15" s="69">
        <v>0.6</v>
      </c>
      <c r="AN15" s="66">
        <v>42</v>
      </c>
      <c r="AO15" s="69">
        <v>0.6</v>
      </c>
      <c r="AP15" s="66" t="s">
        <v>299</v>
      </c>
      <c r="AQ15" s="66"/>
      <c r="AR15" s="68">
        <v>3700000</v>
      </c>
      <c r="AS15" s="69">
        <f t="shared" si="8"/>
        <v>1</v>
      </c>
      <c r="AT15" s="69">
        <v>0.7</v>
      </c>
      <c r="AU15" s="69">
        <f t="shared" si="6"/>
        <v>1</v>
      </c>
      <c r="AV15" s="66" t="s">
        <v>317</v>
      </c>
      <c r="AW15" s="66"/>
      <c r="AX15" s="68">
        <v>3700000</v>
      </c>
      <c r="AY15" s="69">
        <f t="shared" si="12"/>
        <v>1</v>
      </c>
      <c r="AZ15" s="69">
        <v>0.7</v>
      </c>
      <c r="BA15" s="69">
        <f t="shared" si="7"/>
        <v>1</v>
      </c>
      <c r="BB15" s="66" t="s">
        <v>1809</v>
      </c>
      <c r="BC15" s="66"/>
      <c r="BD15" s="66" t="s">
        <v>314</v>
      </c>
      <c r="BE15" s="197" t="s">
        <v>275</v>
      </c>
      <c r="BF15" s="201" t="s">
        <v>302</v>
      </c>
      <c r="BG15" s="201" t="s">
        <v>303</v>
      </c>
      <c r="BH15" s="201" t="s">
        <v>278</v>
      </c>
      <c r="BI15" s="201" t="s">
        <v>279</v>
      </c>
      <c r="BJ15" s="201" t="s">
        <v>304</v>
      </c>
      <c r="BK15" s="201" t="s">
        <v>305</v>
      </c>
      <c r="BL15" s="203" t="s">
        <v>306</v>
      </c>
      <c r="BM15" s="71" t="s">
        <v>307</v>
      </c>
    </row>
    <row r="16" spans="1:65" ht="180.75" customHeight="1" x14ac:dyDescent="0.2">
      <c r="A16" s="71">
        <v>6</v>
      </c>
      <c r="B16" s="72" t="s">
        <v>73</v>
      </c>
      <c r="C16" s="71"/>
      <c r="D16" s="66" t="s">
        <v>318</v>
      </c>
      <c r="E16" s="149">
        <v>8.130081301E-3</v>
      </c>
      <c r="F16" s="66" t="s">
        <v>221</v>
      </c>
      <c r="G16" s="66" t="s">
        <v>295</v>
      </c>
      <c r="H16" s="67">
        <v>44136</v>
      </c>
      <c r="I16" s="67">
        <v>44561</v>
      </c>
      <c r="J16" s="66" t="s">
        <v>320</v>
      </c>
      <c r="K16" s="66" t="s">
        <v>320</v>
      </c>
      <c r="L16" s="66" t="s">
        <v>298</v>
      </c>
      <c r="M16" s="66" t="s">
        <v>27</v>
      </c>
      <c r="N16" s="69">
        <v>0.3</v>
      </c>
      <c r="O16" s="68" t="s">
        <v>321</v>
      </c>
      <c r="P16" s="69">
        <v>0.7</v>
      </c>
      <c r="Q16" s="68" t="s">
        <v>322</v>
      </c>
      <c r="R16" s="66" t="s">
        <v>319</v>
      </c>
      <c r="S16" s="68" t="s">
        <v>319</v>
      </c>
      <c r="T16" s="66" t="s">
        <v>319</v>
      </c>
      <c r="U16" s="68" t="s">
        <v>319</v>
      </c>
      <c r="V16" s="68" t="s">
        <v>319</v>
      </c>
      <c r="W16" s="68" t="s">
        <v>319</v>
      </c>
      <c r="X16" s="69">
        <v>1</v>
      </c>
      <c r="Y16" s="68" t="s">
        <v>323</v>
      </c>
      <c r="Z16" s="68" t="s">
        <v>321</v>
      </c>
      <c r="AA16" s="69">
        <v>1</v>
      </c>
      <c r="AB16" s="66">
        <v>0.3</v>
      </c>
      <c r="AC16" s="69">
        <v>1</v>
      </c>
      <c r="AD16" s="66" t="s">
        <v>324</v>
      </c>
      <c r="AE16" s="66" t="s">
        <v>319</v>
      </c>
      <c r="AF16" s="68" t="s">
        <v>325</v>
      </c>
      <c r="AG16" s="69">
        <v>0.05</v>
      </c>
      <c r="AH16" s="66">
        <v>0.1</v>
      </c>
      <c r="AI16" s="69">
        <v>0.14000000000000001</v>
      </c>
      <c r="AJ16" s="66" t="s">
        <v>326</v>
      </c>
      <c r="AK16" s="66" t="s">
        <v>319</v>
      </c>
      <c r="AL16" s="68" t="s">
        <v>327</v>
      </c>
      <c r="AM16" s="69">
        <v>0.4</v>
      </c>
      <c r="AN16" s="66">
        <v>28</v>
      </c>
      <c r="AO16" s="69">
        <v>0.4</v>
      </c>
      <c r="AP16" s="66" t="s">
        <v>328</v>
      </c>
      <c r="AQ16" s="66" t="s">
        <v>319</v>
      </c>
      <c r="AR16" s="73">
        <f>3370000</f>
        <v>3370000</v>
      </c>
      <c r="AS16" s="69" t="e">
        <f t="shared" si="8"/>
        <v>#VALUE!</v>
      </c>
      <c r="AT16" s="69">
        <v>0.4</v>
      </c>
      <c r="AU16" s="69">
        <f t="shared" si="6"/>
        <v>0.57142857142857151</v>
      </c>
      <c r="AV16" s="66" t="s">
        <v>329</v>
      </c>
      <c r="AW16" s="66" t="s">
        <v>319</v>
      </c>
      <c r="AX16" s="68">
        <v>3700000</v>
      </c>
      <c r="AY16" s="69" t="e">
        <f t="shared" si="12"/>
        <v>#VALUE!</v>
      </c>
      <c r="AZ16" s="69">
        <v>0.7</v>
      </c>
      <c r="BA16" s="69">
        <f t="shared" si="7"/>
        <v>1</v>
      </c>
      <c r="BB16" s="66" t="s">
        <v>330</v>
      </c>
      <c r="BC16" s="66"/>
      <c r="BD16" s="66" t="s">
        <v>331</v>
      </c>
      <c r="BE16" s="197" t="s">
        <v>275</v>
      </c>
      <c r="BF16" s="201" t="s">
        <v>302</v>
      </c>
      <c r="BG16" s="201" t="s">
        <v>303</v>
      </c>
      <c r="BH16" s="201" t="s">
        <v>278</v>
      </c>
      <c r="BI16" s="201" t="s">
        <v>279</v>
      </c>
      <c r="BJ16" s="201" t="s">
        <v>304</v>
      </c>
      <c r="BK16" s="201" t="s">
        <v>305</v>
      </c>
      <c r="BL16" s="203" t="s">
        <v>332</v>
      </c>
      <c r="BM16" s="71" t="s">
        <v>307</v>
      </c>
    </row>
    <row r="17" spans="1:65" ht="70.5" customHeight="1" x14ac:dyDescent="0.2">
      <c r="A17" s="71">
        <v>7</v>
      </c>
      <c r="B17" s="72" t="s">
        <v>73</v>
      </c>
      <c r="C17" s="71"/>
      <c r="D17" s="74" t="s">
        <v>333</v>
      </c>
      <c r="E17" s="150">
        <v>8.130081301E-3</v>
      </c>
      <c r="F17" s="74" t="s">
        <v>221</v>
      </c>
      <c r="G17" s="74" t="s">
        <v>334</v>
      </c>
      <c r="H17" s="75">
        <v>44197</v>
      </c>
      <c r="I17" s="75">
        <v>45442</v>
      </c>
      <c r="J17" s="74" t="s">
        <v>335</v>
      </c>
      <c r="K17" s="74" t="s">
        <v>336</v>
      </c>
      <c r="L17" s="74" t="s">
        <v>337</v>
      </c>
      <c r="M17" s="74" t="s">
        <v>27</v>
      </c>
      <c r="N17" s="74"/>
      <c r="O17" s="74"/>
      <c r="P17" s="74">
        <v>1</v>
      </c>
      <c r="Q17" s="76">
        <v>41525151</v>
      </c>
      <c r="R17" s="74">
        <v>2</v>
      </c>
      <c r="S17" s="77">
        <v>43438083</v>
      </c>
      <c r="T17" s="74">
        <v>2</v>
      </c>
      <c r="U17" s="77">
        <v>43289212</v>
      </c>
      <c r="V17" s="74">
        <v>2</v>
      </c>
      <c r="W17" s="77"/>
      <c r="X17" s="74">
        <v>2</v>
      </c>
      <c r="Y17" s="78">
        <v>128252446</v>
      </c>
      <c r="Z17" s="79" t="s">
        <v>338</v>
      </c>
      <c r="AA17" s="79" t="s">
        <v>338</v>
      </c>
      <c r="AB17" s="79" t="s">
        <v>338</v>
      </c>
      <c r="AC17" s="79" t="s">
        <v>338</v>
      </c>
      <c r="AD17" s="79" t="s">
        <v>338</v>
      </c>
      <c r="AE17" s="79" t="s">
        <v>338</v>
      </c>
      <c r="AF17" s="74">
        <v>0</v>
      </c>
      <c r="AG17" s="79">
        <v>0</v>
      </c>
      <c r="AH17" s="74">
        <v>0</v>
      </c>
      <c r="AI17" s="79">
        <v>0</v>
      </c>
      <c r="AJ17" s="74" t="s">
        <v>339</v>
      </c>
      <c r="AK17" s="74"/>
      <c r="AL17" s="78">
        <v>0</v>
      </c>
      <c r="AM17" s="79">
        <f t="shared" ref="AM17:AM26" si="13">IF(Q17=0," ",AL17/Q17)</f>
        <v>0</v>
      </c>
      <c r="AN17" s="74">
        <v>0</v>
      </c>
      <c r="AO17" s="79">
        <f t="shared" ref="AO17:AO22" si="14">IF(P17=0," ",AN17/P17)</f>
        <v>0</v>
      </c>
      <c r="AP17" s="74" t="s">
        <v>340</v>
      </c>
      <c r="AQ17" s="74" t="s">
        <v>341</v>
      </c>
      <c r="AR17" s="78">
        <v>10381287</v>
      </c>
      <c r="AS17" s="79">
        <f>IF(Q17=0," ",AR17/Q17)</f>
        <v>0.24999998193865688</v>
      </c>
      <c r="AT17" s="74" t="s">
        <v>342</v>
      </c>
      <c r="AU17" s="79">
        <v>0</v>
      </c>
      <c r="AV17" s="74" t="s">
        <v>343</v>
      </c>
      <c r="AW17" s="74" t="s">
        <v>344</v>
      </c>
      <c r="AX17" s="78">
        <v>20762574</v>
      </c>
      <c r="AY17" s="79">
        <f>IF(Q17=0," ",AX17/Q17)</f>
        <v>0.49999996387731377</v>
      </c>
      <c r="AZ17" s="74">
        <v>0</v>
      </c>
      <c r="BA17" s="79">
        <v>0</v>
      </c>
      <c r="BB17" s="74" t="s">
        <v>345</v>
      </c>
      <c r="BC17" s="74" t="s">
        <v>344</v>
      </c>
      <c r="BD17" s="74" t="s">
        <v>346</v>
      </c>
      <c r="BE17" s="198" t="s">
        <v>347</v>
      </c>
      <c r="BF17" s="204">
        <v>41</v>
      </c>
      <c r="BG17" s="205" t="s">
        <v>348</v>
      </c>
      <c r="BH17" s="204" t="s">
        <v>349</v>
      </c>
      <c r="BI17" s="204" t="s">
        <v>350</v>
      </c>
      <c r="BJ17" s="204" t="s">
        <v>351</v>
      </c>
      <c r="BK17" s="204" t="s">
        <v>352</v>
      </c>
      <c r="BL17" s="204" t="s">
        <v>353</v>
      </c>
      <c r="BM17" s="71" t="s">
        <v>354</v>
      </c>
    </row>
    <row r="18" spans="1:65" ht="70.5" customHeight="1" x14ac:dyDescent="0.2">
      <c r="A18" s="71">
        <v>8</v>
      </c>
      <c r="B18" s="72" t="s">
        <v>73</v>
      </c>
      <c r="C18" s="71"/>
      <c r="D18" s="74" t="s">
        <v>355</v>
      </c>
      <c r="E18" s="150">
        <v>8.130081301E-3</v>
      </c>
      <c r="F18" s="74" t="s">
        <v>221</v>
      </c>
      <c r="G18" s="74" t="s">
        <v>334</v>
      </c>
      <c r="H18" s="75">
        <v>44197</v>
      </c>
      <c r="I18" s="75">
        <v>45442</v>
      </c>
      <c r="J18" s="74" t="s">
        <v>356</v>
      </c>
      <c r="K18" s="74" t="s">
        <v>357</v>
      </c>
      <c r="L18" s="74" t="s">
        <v>337</v>
      </c>
      <c r="M18" s="74" t="s">
        <v>27</v>
      </c>
      <c r="N18" s="74"/>
      <c r="O18" s="74"/>
      <c r="P18" s="74">
        <v>1</v>
      </c>
      <c r="Q18" s="80">
        <v>13632340</v>
      </c>
      <c r="R18" s="74">
        <v>2</v>
      </c>
      <c r="S18" s="80">
        <v>28227526</v>
      </c>
      <c r="T18" s="74">
        <v>2</v>
      </c>
      <c r="U18" s="77">
        <v>29426682</v>
      </c>
      <c r="V18" s="74">
        <v>2</v>
      </c>
      <c r="W18" s="77">
        <v>29527880</v>
      </c>
      <c r="X18" s="74">
        <v>2</v>
      </c>
      <c r="Y18" s="77">
        <v>100814428</v>
      </c>
      <c r="Z18" s="79" t="s">
        <v>338</v>
      </c>
      <c r="AA18" s="79" t="s">
        <v>338</v>
      </c>
      <c r="AB18" s="79" t="s">
        <v>338</v>
      </c>
      <c r="AC18" s="79" t="s">
        <v>338</v>
      </c>
      <c r="AD18" s="79" t="s">
        <v>338</v>
      </c>
      <c r="AE18" s="79" t="s">
        <v>338</v>
      </c>
      <c r="AF18" s="74">
        <v>0</v>
      </c>
      <c r="AG18" s="79">
        <v>0</v>
      </c>
      <c r="AH18" s="74">
        <v>0</v>
      </c>
      <c r="AI18" s="79">
        <v>0</v>
      </c>
      <c r="AJ18" s="74" t="s">
        <v>358</v>
      </c>
      <c r="AK18" s="74"/>
      <c r="AL18" s="78">
        <v>0</v>
      </c>
      <c r="AM18" s="79">
        <f t="shared" si="13"/>
        <v>0</v>
      </c>
      <c r="AN18" s="74">
        <v>0</v>
      </c>
      <c r="AO18" s="79">
        <f t="shared" si="14"/>
        <v>0</v>
      </c>
      <c r="AP18" s="74" t="s">
        <v>359</v>
      </c>
      <c r="AQ18" s="74" t="s">
        <v>360</v>
      </c>
      <c r="AR18" s="74" t="s">
        <v>342</v>
      </c>
      <c r="AS18" s="79">
        <v>0</v>
      </c>
      <c r="AT18" s="74" t="s">
        <v>342</v>
      </c>
      <c r="AU18" s="79">
        <v>0</v>
      </c>
      <c r="AV18" s="74" t="s">
        <v>361</v>
      </c>
      <c r="AW18" s="74" t="s">
        <v>362</v>
      </c>
      <c r="AX18" s="78">
        <v>0</v>
      </c>
      <c r="AY18" s="79">
        <v>0</v>
      </c>
      <c r="AZ18" s="74">
        <v>0</v>
      </c>
      <c r="BA18" s="79">
        <f>IF(P18=0," ",AZ18/P18)</f>
        <v>0</v>
      </c>
      <c r="BB18" s="74" t="s">
        <v>363</v>
      </c>
      <c r="BC18" s="74" t="s">
        <v>364</v>
      </c>
      <c r="BD18" s="74" t="s">
        <v>365</v>
      </c>
      <c r="BE18" s="198" t="s">
        <v>347</v>
      </c>
      <c r="BF18" s="204">
        <v>42</v>
      </c>
      <c r="BG18" s="205" t="s">
        <v>348</v>
      </c>
      <c r="BH18" s="204" t="s">
        <v>349</v>
      </c>
      <c r="BI18" s="204" t="s">
        <v>350</v>
      </c>
      <c r="BJ18" s="204" t="s">
        <v>351</v>
      </c>
      <c r="BK18" s="204" t="s">
        <v>352</v>
      </c>
      <c r="BL18" s="204" t="s">
        <v>353</v>
      </c>
      <c r="BM18" s="71" t="s">
        <v>354</v>
      </c>
    </row>
    <row r="19" spans="1:65" ht="70.5" customHeight="1" x14ac:dyDescent="0.2">
      <c r="A19" s="71">
        <v>9</v>
      </c>
      <c r="B19" s="72" t="s">
        <v>73</v>
      </c>
      <c r="C19" s="71"/>
      <c r="D19" s="74" t="s">
        <v>366</v>
      </c>
      <c r="E19" s="150">
        <v>8.130081301E-3</v>
      </c>
      <c r="F19" s="74" t="s">
        <v>221</v>
      </c>
      <c r="G19" s="74" t="s">
        <v>367</v>
      </c>
      <c r="H19" s="81">
        <v>44228</v>
      </c>
      <c r="I19" s="81">
        <v>45443</v>
      </c>
      <c r="J19" s="74" t="s">
        <v>368</v>
      </c>
      <c r="K19" s="74" t="s">
        <v>369</v>
      </c>
      <c r="L19" s="74" t="s">
        <v>370</v>
      </c>
      <c r="M19" s="74" t="s">
        <v>27</v>
      </c>
      <c r="N19" s="74">
        <v>0</v>
      </c>
      <c r="O19" s="78">
        <v>0</v>
      </c>
      <c r="P19" s="74">
        <v>1</v>
      </c>
      <c r="Q19" s="78">
        <f>2807000*9</f>
        <v>25263000</v>
      </c>
      <c r="R19" s="74">
        <v>1</v>
      </c>
      <c r="S19" s="78">
        <f>(2807000*1.03)*11</f>
        <v>31803310</v>
      </c>
      <c r="T19" s="74">
        <v>1</v>
      </c>
      <c r="U19" s="78">
        <f>S19*1.03</f>
        <v>32757409.300000001</v>
      </c>
      <c r="V19" s="74">
        <v>1</v>
      </c>
      <c r="W19" s="78">
        <f>(U19*1.03)/11*5</f>
        <v>15336423.445</v>
      </c>
      <c r="X19" s="74">
        <v>1</v>
      </c>
      <c r="Y19" s="78">
        <f t="shared" ref="Y19:Y21" si="15">O19+Q19+S19+U19+W19</f>
        <v>105160142.745</v>
      </c>
      <c r="Z19" s="79" t="s">
        <v>338</v>
      </c>
      <c r="AA19" s="79" t="s">
        <v>338</v>
      </c>
      <c r="AB19" s="79" t="s">
        <v>338</v>
      </c>
      <c r="AC19" s="79" t="s">
        <v>338</v>
      </c>
      <c r="AD19" s="79" t="s">
        <v>338</v>
      </c>
      <c r="AE19" s="79" t="s">
        <v>338</v>
      </c>
      <c r="AF19" s="78">
        <v>0</v>
      </c>
      <c r="AG19" s="79">
        <f t="shared" ref="AG19:AG26" si="16">IF(Q19=0," ",AF19/Q19)</f>
        <v>0</v>
      </c>
      <c r="AH19" s="74" t="s">
        <v>342</v>
      </c>
      <c r="AI19" s="79">
        <v>0</v>
      </c>
      <c r="AJ19" s="74" t="s">
        <v>371</v>
      </c>
      <c r="AK19" s="74" t="s">
        <v>372</v>
      </c>
      <c r="AL19" s="78">
        <v>4782400</v>
      </c>
      <c r="AM19" s="79">
        <f t="shared" si="13"/>
        <v>0.18930451648656138</v>
      </c>
      <c r="AN19" s="74">
        <v>1</v>
      </c>
      <c r="AO19" s="79">
        <f t="shared" si="14"/>
        <v>1</v>
      </c>
      <c r="AP19" s="74" t="s">
        <v>373</v>
      </c>
      <c r="AQ19" s="74" t="s">
        <v>374</v>
      </c>
      <c r="AR19" s="78">
        <v>23058000</v>
      </c>
      <c r="AS19" s="79">
        <f t="shared" ref="AS19:AS27" si="17">IF(Q19=0," ",AR19/Q19)</f>
        <v>0.91271820448877805</v>
      </c>
      <c r="AT19" s="79">
        <v>1</v>
      </c>
      <c r="AU19" s="79">
        <f t="shared" ref="AU19:AU21" si="18">IF(P19=0," ",AT19/P19)</f>
        <v>1</v>
      </c>
      <c r="AV19" s="74" t="s">
        <v>375</v>
      </c>
      <c r="AW19" s="74" t="s">
        <v>376</v>
      </c>
      <c r="AX19" s="78">
        <v>23058000</v>
      </c>
      <c r="AY19" s="79">
        <f t="shared" ref="AY19:AY22" si="19">IF(Q19=0," ",AX19/Q19)</f>
        <v>0.91271820448877805</v>
      </c>
      <c r="AZ19" s="79">
        <v>1</v>
      </c>
      <c r="BA19" s="79">
        <f>IF(V19=0," ",AZ19/V19)</f>
        <v>1</v>
      </c>
      <c r="BB19" s="74" t="s">
        <v>377</v>
      </c>
      <c r="BC19" s="74" t="s">
        <v>378</v>
      </c>
      <c r="BD19" s="74" t="s">
        <v>379</v>
      </c>
      <c r="BE19" s="198" t="s">
        <v>380</v>
      </c>
      <c r="BF19" s="204" t="s">
        <v>381</v>
      </c>
      <c r="BG19" s="204" t="s">
        <v>382</v>
      </c>
      <c r="BH19" s="204" t="s">
        <v>349</v>
      </c>
      <c r="BI19" s="204" t="s">
        <v>350</v>
      </c>
      <c r="BJ19" s="204" t="s">
        <v>383</v>
      </c>
      <c r="BK19" s="204" t="s">
        <v>384</v>
      </c>
      <c r="BL19" s="204">
        <v>3143046792</v>
      </c>
      <c r="BM19" s="204" t="s">
        <v>385</v>
      </c>
    </row>
    <row r="20" spans="1:65" ht="70.5" customHeight="1" x14ac:dyDescent="0.2">
      <c r="A20" s="71">
        <v>10</v>
      </c>
      <c r="B20" s="72" t="s">
        <v>73</v>
      </c>
      <c r="C20" s="71"/>
      <c r="D20" s="74" t="s">
        <v>386</v>
      </c>
      <c r="E20" s="150">
        <v>8.130081301E-3</v>
      </c>
      <c r="F20" s="74" t="s">
        <v>221</v>
      </c>
      <c r="G20" s="74" t="s">
        <v>387</v>
      </c>
      <c r="H20" s="81">
        <v>44228</v>
      </c>
      <c r="I20" s="81">
        <v>45077</v>
      </c>
      <c r="J20" s="74" t="s">
        <v>388</v>
      </c>
      <c r="K20" s="74" t="s">
        <v>389</v>
      </c>
      <c r="L20" s="74" t="s">
        <v>390</v>
      </c>
      <c r="M20" s="74" t="s">
        <v>27</v>
      </c>
      <c r="N20" s="74"/>
      <c r="O20" s="74"/>
      <c r="P20" s="79">
        <v>1</v>
      </c>
      <c r="Q20" s="78">
        <v>3000000</v>
      </c>
      <c r="R20" s="79">
        <v>1</v>
      </c>
      <c r="S20" s="78">
        <v>3000000</v>
      </c>
      <c r="T20" s="79">
        <v>1</v>
      </c>
      <c r="U20" s="78">
        <v>3000000</v>
      </c>
      <c r="V20" s="74"/>
      <c r="W20" s="74"/>
      <c r="X20" s="74"/>
      <c r="Y20" s="78">
        <f t="shared" si="15"/>
        <v>9000000</v>
      </c>
      <c r="Z20" s="79" t="s">
        <v>338</v>
      </c>
      <c r="AA20" s="79" t="s">
        <v>338</v>
      </c>
      <c r="AB20" s="79" t="s">
        <v>338</v>
      </c>
      <c r="AC20" s="79" t="s">
        <v>338</v>
      </c>
      <c r="AD20" s="79" t="s">
        <v>338</v>
      </c>
      <c r="AE20" s="79" t="s">
        <v>338</v>
      </c>
      <c r="AF20" s="78"/>
      <c r="AG20" s="79">
        <f t="shared" si="16"/>
        <v>0</v>
      </c>
      <c r="AH20" s="74" t="s">
        <v>391</v>
      </c>
      <c r="AI20" s="79" t="s">
        <v>391</v>
      </c>
      <c r="AJ20" s="74" t="s">
        <v>392</v>
      </c>
      <c r="AK20" s="74" t="s">
        <v>393</v>
      </c>
      <c r="AL20" s="78">
        <v>0</v>
      </c>
      <c r="AM20" s="79">
        <f t="shared" si="13"/>
        <v>0</v>
      </c>
      <c r="AN20" s="74">
        <v>0</v>
      </c>
      <c r="AO20" s="79">
        <f t="shared" si="14"/>
        <v>0</v>
      </c>
      <c r="AP20" s="74" t="s">
        <v>394</v>
      </c>
      <c r="AQ20" s="74" t="s">
        <v>395</v>
      </c>
      <c r="AR20" s="78">
        <v>0</v>
      </c>
      <c r="AS20" s="79">
        <f t="shared" si="17"/>
        <v>0</v>
      </c>
      <c r="AT20" s="79">
        <v>1</v>
      </c>
      <c r="AU20" s="79">
        <f t="shared" si="18"/>
        <v>1</v>
      </c>
      <c r="AV20" s="74" t="s">
        <v>396</v>
      </c>
      <c r="AW20" s="82" t="s">
        <v>397</v>
      </c>
      <c r="AX20" s="78">
        <v>0</v>
      </c>
      <c r="AY20" s="79">
        <f t="shared" si="19"/>
        <v>0</v>
      </c>
      <c r="AZ20" s="79">
        <v>0</v>
      </c>
      <c r="BA20" s="79">
        <f t="shared" ref="BA20:BA23" si="20">IF(P20=0," ",AZ20/P20)</f>
        <v>0</v>
      </c>
      <c r="BB20" s="82" t="s">
        <v>398</v>
      </c>
      <c r="BC20" s="82" t="s">
        <v>399</v>
      </c>
      <c r="BD20" s="74" t="s">
        <v>400</v>
      </c>
      <c r="BE20" s="198" t="s">
        <v>380</v>
      </c>
      <c r="BF20" s="206">
        <v>113</v>
      </c>
      <c r="BG20" s="204" t="s">
        <v>382</v>
      </c>
      <c r="BH20" s="204" t="s">
        <v>349</v>
      </c>
      <c r="BI20" s="204" t="s">
        <v>350</v>
      </c>
      <c r="BJ20" s="204" t="s">
        <v>383</v>
      </c>
      <c r="BK20" s="204" t="s">
        <v>384</v>
      </c>
      <c r="BL20" s="204">
        <v>3143046792</v>
      </c>
      <c r="BM20" s="204" t="s">
        <v>385</v>
      </c>
    </row>
    <row r="21" spans="1:65" ht="70.5" customHeight="1" x14ac:dyDescent="0.2">
      <c r="A21" s="71">
        <v>11</v>
      </c>
      <c r="B21" s="72" t="s">
        <v>73</v>
      </c>
      <c r="C21" s="71"/>
      <c r="D21" s="74" t="s">
        <v>401</v>
      </c>
      <c r="E21" s="150">
        <v>8.130081301E-3</v>
      </c>
      <c r="F21" s="74" t="s">
        <v>221</v>
      </c>
      <c r="G21" s="74" t="s">
        <v>402</v>
      </c>
      <c r="H21" s="81">
        <v>44228</v>
      </c>
      <c r="I21" s="81">
        <v>45077</v>
      </c>
      <c r="J21" s="74" t="s">
        <v>403</v>
      </c>
      <c r="K21" s="74" t="s">
        <v>404</v>
      </c>
      <c r="L21" s="74" t="s">
        <v>390</v>
      </c>
      <c r="M21" s="74" t="s">
        <v>27</v>
      </c>
      <c r="N21" s="79">
        <v>1</v>
      </c>
      <c r="O21" s="78">
        <v>160032</v>
      </c>
      <c r="P21" s="79">
        <v>1</v>
      </c>
      <c r="Q21" s="78">
        <v>164833</v>
      </c>
      <c r="R21" s="79">
        <v>1</v>
      </c>
      <c r="S21" s="78">
        <v>169778</v>
      </c>
      <c r="T21" s="79">
        <v>1</v>
      </c>
      <c r="U21" s="78">
        <v>174871</v>
      </c>
      <c r="V21" s="74"/>
      <c r="W21" s="74"/>
      <c r="X21" s="74"/>
      <c r="Y21" s="78">
        <f t="shared" si="15"/>
        <v>669514</v>
      </c>
      <c r="Z21" s="79" t="s">
        <v>338</v>
      </c>
      <c r="AA21" s="79" t="s">
        <v>338</v>
      </c>
      <c r="AB21" s="79" t="s">
        <v>338</v>
      </c>
      <c r="AC21" s="79" t="s">
        <v>338</v>
      </c>
      <c r="AD21" s="79" t="s">
        <v>338</v>
      </c>
      <c r="AE21" s="79" t="s">
        <v>338</v>
      </c>
      <c r="AF21" s="78"/>
      <c r="AG21" s="79">
        <f t="shared" si="16"/>
        <v>0</v>
      </c>
      <c r="AH21" s="74"/>
      <c r="AI21" s="79">
        <f>IF(T21=0," ",AH21/T21)</f>
        <v>0</v>
      </c>
      <c r="AJ21" s="74" t="s">
        <v>405</v>
      </c>
      <c r="AK21" s="74" t="s">
        <v>406</v>
      </c>
      <c r="AL21" s="78">
        <v>0</v>
      </c>
      <c r="AM21" s="79">
        <f t="shared" si="13"/>
        <v>0</v>
      </c>
      <c r="AN21" s="74">
        <v>0</v>
      </c>
      <c r="AO21" s="79">
        <f t="shared" si="14"/>
        <v>0</v>
      </c>
      <c r="AP21" s="74" t="s">
        <v>407</v>
      </c>
      <c r="AQ21" s="74" t="s">
        <v>395</v>
      </c>
      <c r="AR21" s="78">
        <v>21978</v>
      </c>
      <c r="AS21" s="79">
        <f t="shared" si="17"/>
        <v>0.13333495113235821</v>
      </c>
      <c r="AT21" s="79">
        <v>1</v>
      </c>
      <c r="AU21" s="79">
        <f t="shared" si="18"/>
        <v>1</v>
      </c>
      <c r="AV21" s="74" t="s">
        <v>408</v>
      </c>
      <c r="AW21" s="82" t="s">
        <v>409</v>
      </c>
      <c r="AX21" s="68">
        <v>54945</v>
      </c>
      <c r="AY21" s="69">
        <f t="shared" si="19"/>
        <v>0.33333737783089551</v>
      </c>
      <c r="AZ21" s="69">
        <v>1</v>
      </c>
      <c r="BA21" s="69">
        <f t="shared" si="20"/>
        <v>1</v>
      </c>
      <c r="BB21" s="83" t="s">
        <v>410</v>
      </c>
      <c r="BC21" s="82" t="s">
        <v>411</v>
      </c>
      <c r="BD21" s="74" t="s">
        <v>412</v>
      </c>
      <c r="BE21" s="198" t="s">
        <v>380</v>
      </c>
      <c r="BF21" s="206">
        <v>114</v>
      </c>
      <c r="BG21" s="204" t="s">
        <v>382</v>
      </c>
      <c r="BH21" s="204" t="s">
        <v>349</v>
      </c>
      <c r="BI21" s="204" t="s">
        <v>350</v>
      </c>
      <c r="BJ21" s="204" t="s">
        <v>383</v>
      </c>
      <c r="BK21" s="204" t="s">
        <v>384</v>
      </c>
      <c r="BL21" s="204">
        <v>3143046792</v>
      </c>
      <c r="BM21" s="204" t="s">
        <v>385</v>
      </c>
    </row>
    <row r="22" spans="1:65" ht="231.75" customHeight="1" x14ac:dyDescent="0.2">
      <c r="A22" s="71">
        <v>12</v>
      </c>
      <c r="B22" s="72" t="s">
        <v>73</v>
      </c>
      <c r="C22" s="71"/>
      <c r="D22" s="74" t="s">
        <v>413</v>
      </c>
      <c r="E22" s="150">
        <v>8.130081301E-3</v>
      </c>
      <c r="F22" s="74" t="s">
        <v>221</v>
      </c>
      <c r="G22" s="74" t="s">
        <v>367</v>
      </c>
      <c r="H22" s="84" t="s">
        <v>414</v>
      </c>
      <c r="I22" s="84" t="s">
        <v>415</v>
      </c>
      <c r="J22" s="74" t="s">
        <v>416</v>
      </c>
      <c r="K22" s="74" t="s">
        <v>417</v>
      </c>
      <c r="L22" s="74" t="s">
        <v>418</v>
      </c>
      <c r="M22" s="74" t="s">
        <v>27</v>
      </c>
      <c r="N22" s="74"/>
      <c r="O22" s="74"/>
      <c r="P22" s="74">
        <v>2</v>
      </c>
      <c r="Q22" s="85">
        <v>65110715</v>
      </c>
      <c r="R22" s="74">
        <v>2</v>
      </c>
      <c r="S22" s="85">
        <v>90113230</v>
      </c>
      <c r="T22" s="74">
        <v>2</v>
      </c>
      <c r="U22" s="85">
        <v>116921915</v>
      </c>
      <c r="V22" s="74">
        <v>2</v>
      </c>
      <c r="W22" s="85">
        <v>145637938</v>
      </c>
      <c r="X22" s="74">
        <v>2</v>
      </c>
      <c r="Y22" s="78">
        <v>417783798</v>
      </c>
      <c r="Z22" s="79" t="s">
        <v>338</v>
      </c>
      <c r="AA22" s="79" t="s">
        <v>338</v>
      </c>
      <c r="AB22" s="79" t="s">
        <v>338</v>
      </c>
      <c r="AC22" s="79" t="s">
        <v>338</v>
      </c>
      <c r="AD22" s="79" t="s">
        <v>338</v>
      </c>
      <c r="AE22" s="79" t="s">
        <v>338</v>
      </c>
      <c r="AF22" s="78">
        <v>0</v>
      </c>
      <c r="AG22" s="79">
        <f t="shared" si="16"/>
        <v>0</v>
      </c>
      <c r="AH22" s="74"/>
      <c r="AI22" s="79">
        <f t="shared" ref="AI22:AI26" si="21">IF(P22=0," ",AH22/P22)</f>
        <v>0</v>
      </c>
      <c r="AJ22" s="74" t="s">
        <v>419</v>
      </c>
      <c r="AK22" s="74" t="s">
        <v>420</v>
      </c>
      <c r="AL22" s="78">
        <v>1811200</v>
      </c>
      <c r="AM22" s="79">
        <f t="shared" si="13"/>
        <v>2.7817234075835289E-2</v>
      </c>
      <c r="AN22" s="74"/>
      <c r="AO22" s="79">
        <f t="shared" si="14"/>
        <v>0</v>
      </c>
      <c r="AP22" s="74" t="s">
        <v>421</v>
      </c>
      <c r="AQ22" s="74" t="s">
        <v>422</v>
      </c>
      <c r="AR22" s="78">
        <v>3622400</v>
      </c>
      <c r="AS22" s="79">
        <f t="shared" si="17"/>
        <v>5.5634468151670578E-2</v>
      </c>
      <c r="AT22" s="74" t="s">
        <v>342</v>
      </c>
      <c r="AU22" s="79">
        <v>0</v>
      </c>
      <c r="AV22" s="74" t="s">
        <v>423</v>
      </c>
      <c r="AW22" s="74" t="s">
        <v>424</v>
      </c>
      <c r="AX22" s="78">
        <f>AR22+1811200</f>
        <v>5433600</v>
      </c>
      <c r="AY22" s="79">
        <f t="shared" si="19"/>
        <v>8.3451702227505878E-2</v>
      </c>
      <c r="AZ22" s="86">
        <v>1</v>
      </c>
      <c r="BA22" s="79">
        <f t="shared" si="20"/>
        <v>0.5</v>
      </c>
      <c r="BB22" s="74" t="s">
        <v>425</v>
      </c>
      <c r="BC22" s="74" t="s">
        <v>426</v>
      </c>
      <c r="BD22" s="74" t="s">
        <v>427</v>
      </c>
      <c r="BE22" s="198"/>
      <c r="BF22" s="204">
        <v>49</v>
      </c>
      <c r="BG22" s="204" t="s">
        <v>428</v>
      </c>
      <c r="BH22" s="204" t="s">
        <v>349</v>
      </c>
      <c r="BI22" s="204" t="s">
        <v>350</v>
      </c>
      <c r="BJ22" s="204" t="s">
        <v>429</v>
      </c>
      <c r="BK22" s="204" t="s">
        <v>430</v>
      </c>
      <c r="BL22" s="204" t="s">
        <v>431</v>
      </c>
      <c r="BM22" s="204" t="s">
        <v>432</v>
      </c>
    </row>
    <row r="23" spans="1:65" ht="70.5" customHeight="1" x14ac:dyDescent="0.2">
      <c r="A23" s="71">
        <v>13</v>
      </c>
      <c r="B23" s="72" t="s">
        <v>73</v>
      </c>
      <c r="C23" s="71"/>
      <c r="D23" s="74" t="s">
        <v>433</v>
      </c>
      <c r="E23" s="150">
        <v>8.130081301E-3</v>
      </c>
      <c r="F23" s="74" t="s">
        <v>221</v>
      </c>
      <c r="G23" s="74" t="s">
        <v>367</v>
      </c>
      <c r="H23" s="81">
        <v>44197</v>
      </c>
      <c r="I23" s="81">
        <v>45443</v>
      </c>
      <c r="J23" s="74" t="s">
        <v>434</v>
      </c>
      <c r="K23" s="74" t="s">
        <v>435</v>
      </c>
      <c r="L23" s="74" t="s">
        <v>418</v>
      </c>
      <c r="M23" s="74" t="s">
        <v>27</v>
      </c>
      <c r="N23" s="74"/>
      <c r="O23" s="74"/>
      <c r="P23" s="79">
        <v>1</v>
      </c>
      <c r="Q23" s="85">
        <v>126555834.37850143</v>
      </c>
      <c r="R23" s="79">
        <v>1</v>
      </c>
      <c r="S23" s="85">
        <v>171010268.56569576</v>
      </c>
      <c r="T23" s="79">
        <v>1</v>
      </c>
      <c r="U23" s="85">
        <v>218660493.12627429</v>
      </c>
      <c r="V23" s="79">
        <v>1</v>
      </c>
      <c r="W23" s="85">
        <v>248327393.89536038</v>
      </c>
      <c r="X23" s="74"/>
      <c r="Y23" s="78">
        <v>764553989.96583188</v>
      </c>
      <c r="Z23" s="79" t="s">
        <v>338</v>
      </c>
      <c r="AA23" s="79" t="s">
        <v>338</v>
      </c>
      <c r="AB23" s="79" t="s">
        <v>338</v>
      </c>
      <c r="AC23" s="79" t="s">
        <v>338</v>
      </c>
      <c r="AD23" s="79" t="s">
        <v>338</v>
      </c>
      <c r="AE23" s="79" t="s">
        <v>338</v>
      </c>
      <c r="AF23" s="78">
        <v>8709264</v>
      </c>
      <c r="AG23" s="79">
        <f t="shared" si="16"/>
        <v>6.8817562167481389E-2</v>
      </c>
      <c r="AH23" s="79">
        <v>1</v>
      </c>
      <c r="AI23" s="79">
        <f t="shared" si="21"/>
        <v>1</v>
      </c>
      <c r="AJ23" s="74" t="s">
        <v>436</v>
      </c>
      <c r="AK23" s="74" t="s">
        <v>437</v>
      </c>
      <c r="AL23" s="78">
        <v>17418528</v>
      </c>
      <c r="AM23" s="79">
        <f t="shared" si="13"/>
        <v>0.13763512433496278</v>
      </c>
      <c r="AN23" s="79">
        <v>1</v>
      </c>
      <c r="AO23" s="79">
        <v>1</v>
      </c>
      <c r="AP23" s="74" t="s">
        <v>438</v>
      </c>
      <c r="AQ23" s="74" t="s">
        <v>439</v>
      </c>
      <c r="AR23" s="78">
        <v>23394000</v>
      </c>
      <c r="AS23" s="79">
        <f t="shared" si="17"/>
        <v>0.18485121697379475</v>
      </c>
      <c r="AT23" s="79">
        <v>1</v>
      </c>
      <c r="AU23" s="79">
        <f t="shared" ref="AU23:AU26" si="22">IF(P23=0," ",AT23/P23)</f>
        <v>1</v>
      </c>
      <c r="AV23" s="74" t="s">
        <v>440</v>
      </c>
      <c r="AW23" s="74"/>
      <c r="AX23" s="78">
        <v>23394000</v>
      </c>
      <c r="AY23" s="79">
        <v>0.18</v>
      </c>
      <c r="AZ23" s="79">
        <v>1</v>
      </c>
      <c r="BA23" s="79">
        <f t="shared" si="20"/>
        <v>1</v>
      </c>
      <c r="BB23" s="74" t="s">
        <v>441</v>
      </c>
      <c r="BC23" s="74" t="s">
        <v>424</v>
      </c>
      <c r="BD23" s="74" t="s">
        <v>442</v>
      </c>
      <c r="BE23" s="198"/>
      <c r="BF23" s="204">
        <v>60</v>
      </c>
      <c r="BG23" s="204" t="s">
        <v>428</v>
      </c>
      <c r="BH23" s="204" t="s">
        <v>349</v>
      </c>
      <c r="BI23" s="204" t="s">
        <v>350</v>
      </c>
      <c r="BJ23" s="204" t="s">
        <v>429</v>
      </c>
      <c r="BK23" s="204" t="s">
        <v>430</v>
      </c>
      <c r="BL23" s="204" t="s">
        <v>431</v>
      </c>
      <c r="BM23" s="204" t="s">
        <v>432</v>
      </c>
    </row>
    <row r="24" spans="1:65" ht="70.5" customHeight="1" x14ac:dyDescent="0.2">
      <c r="A24" s="71">
        <v>14</v>
      </c>
      <c r="B24" s="72" t="s">
        <v>73</v>
      </c>
      <c r="C24" s="71"/>
      <c r="D24" s="74" t="s">
        <v>443</v>
      </c>
      <c r="E24" s="150">
        <v>8.130081301E-3</v>
      </c>
      <c r="F24" s="74" t="s">
        <v>221</v>
      </c>
      <c r="G24" s="74" t="s">
        <v>367</v>
      </c>
      <c r="H24" s="81">
        <v>44110</v>
      </c>
      <c r="I24" s="81">
        <v>45443</v>
      </c>
      <c r="J24" s="74" t="s">
        <v>444</v>
      </c>
      <c r="K24" s="74" t="s">
        <v>445</v>
      </c>
      <c r="L24" s="74" t="s">
        <v>418</v>
      </c>
      <c r="M24" s="74" t="s">
        <v>27</v>
      </c>
      <c r="N24" s="74"/>
      <c r="O24" s="74"/>
      <c r="P24" s="74">
        <v>1</v>
      </c>
      <c r="Q24" s="85">
        <v>31164912</v>
      </c>
      <c r="R24" s="74">
        <v>1</v>
      </c>
      <c r="S24" s="85">
        <v>32349178.656000003</v>
      </c>
      <c r="T24" s="74">
        <v>1</v>
      </c>
      <c r="U24" s="85">
        <v>33578447.444928005</v>
      </c>
      <c r="V24" s="74">
        <v>1</v>
      </c>
      <c r="W24" s="85">
        <v>34854428.447835267</v>
      </c>
      <c r="X24" s="74">
        <v>1</v>
      </c>
      <c r="Y24" s="78">
        <v>131946966.54876328</v>
      </c>
      <c r="Z24" s="79" t="s">
        <v>338</v>
      </c>
      <c r="AA24" s="79" t="s">
        <v>338</v>
      </c>
      <c r="AB24" s="79" t="s">
        <v>338</v>
      </c>
      <c r="AC24" s="79" t="s">
        <v>338</v>
      </c>
      <c r="AD24" s="79" t="s">
        <v>338</v>
      </c>
      <c r="AE24" s="79" t="s">
        <v>338</v>
      </c>
      <c r="AF24" s="78">
        <v>25620000</v>
      </c>
      <c r="AG24" s="79">
        <f t="shared" si="16"/>
        <v>0.82207836813400914</v>
      </c>
      <c r="AH24" s="74">
        <v>1</v>
      </c>
      <c r="AI24" s="79">
        <f t="shared" si="21"/>
        <v>1</v>
      </c>
      <c r="AJ24" s="74" t="s">
        <v>446</v>
      </c>
      <c r="AK24" s="74" t="s">
        <v>447</v>
      </c>
      <c r="AL24" s="78">
        <v>25620000</v>
      </c>
      <c r="AM24" s="79">
        <f t="shared" si="13"/>
        <v>0.82207836813400914</v>
      </c>
      <c r="AN24" s="74">
        <v>1</v>
      </c>
      <c r="AO24" s="79">
        <f t="shared" ref="AO24:AO25" si="23">IF(P24=0," ",AN24/P24)</f>
        <v>1</v>
      </c>
      <c r="AP24" s="74" t="s">
        <v>448</v>
      </c>
      <c r="AQ24" s="74" t="s">
        <v>422</v>
      </c>
      <c r="AR24" s="78">
        <v>25620000</v>
      </c>
      <c r="AS24" s="79">
        <f t="shared" si="17"/>
        <v>0.82207836813400914</v>
      </c>
      <c r="AT24" s="74">
        <v>1</v>
      </c>
      <c r="AU24" s="79">
        <f t="shared" si="22"/>
        <v>1</v>
      </c>
      <c r="AV24" s="74" t="s">
        <v>449</v>
      </c>
      <c r="AW24" s="74" t="s">
        <v>424</v>
      </c>
      <c r="AX24" s="78">
        <v>25620000</v>
      </c>
      <c r="AY24" s="79">
        <v>0.82</v>
      </c>
      <c r="AZ24" s="74">
        <v>1</v>
      </c>
      <c r="BA24" s="79">
        <v>1</v>
      </c>
      <c r="BB24" s="74" t="s">
        <v>450</v>
      </c>
      <c r="BC24" s="74" t="s">
        <v>424</v>
      </c>
      <c r="BD24" s="74" t="s">
        <v>451</v>
      </c>
      <c r="BE24" s="198"/>
      <c r="BF24" s="204">
        <v>60</v>
      </c>
      <c r="BG24" s="204" t="s">
        <v>428</v>
      </c>
      <c r="BH24" s="204" t="s">
        <v>349</v>
      </c>
      <c r="BI24" s="204" t="s">
        <v>350</v>
      </c>
      <c r="BJ24" s="204" t="s">
        <v>429</v>
      </c>
      <c r="BK24" s="204" t="s">
        <v>430</v>
      </c>
      <c r="BL24" s="204" t="s">
        <v>431</v>
      </c>
      <c r="BM24" s="204" t="s">
        <v>432</v>
      </c>
    </row>
    <row r="25" spans="1:65" ht="70.5" customHeight="1" x14ac:dyDescent="0.2">
      <c r="A25" s="71">
        <v>15</v>
      </c>
      <c r="B25" s="72" t="s">
        <v>73</v>
      </c>
      <c r="C25" s="71"/>
      <c r="D25" s="74" t="s">
        <v>452</v>
      </c>
      <c r="E25" s="150">
        <v>8.130081301E-3</v>
      </c>
      <c r="F25" s="74" t="s">
        <v>221</v>
      </c>
      <c r="G25" s="74" t="s">
        <v>367</v>
      </c>
      <c r="H25" s="81">
        <v>44228</v>
      </c>
      <c r="I25" s="81">
        <v>45444</v>
      </c>
      <c r="J25" s="74" t="s">
        <v>453</v>
      </c>
      <c r="K25" s="74" t="s">
        <v>454</v>
      </c>
      <c r="L25" s="74" t="s">
        <v>418</v>
      </c>
      <c r="M25" s="74" t="s">
        <v>27</v>
      </c>
      <c r="N25" s="74"/>
      <c r="O25" s="74"/>
      <c r="P25" s="79">
        <v>1</v>
      </c>
      <c r="Q25" s="85">
        <v>78061752</v>
      </c>
      <c r="R25" s="79">
        <v>1</v>
      </c>
      <c r="S25" s="85">
        <v>81028098.576000005</v>
      </c>
      <c r="T25" s="79">
        <v>1</v>
      </c>
      <c r="U25" s="85">
        <v>84107166.321888</v>
      </c>
      <c r="V25" s="79">
        <v>1</v>
      </c>
      <c r="W25" s="85">
        <v>87303238.64211975</v>
      </c>
      <c r="X25" s="74"/>
      <c r="Y25" s="78">
        <v>330500255.54000777</v>
      </c>
      <c r="Z25" s="79" t="s">
        <v>338</v>
      </c>
      <c r="AA25" s="79" t="s">
        <v>338</v>
      </c>
      <c r="AB25" s="79" t="s">
        <v>338</v>
      </c>
      <c r="AC25" s="79" t="s">
        <v>338</v>
      </c>
      <c r="AD25" s="79" t="s">
        <v>338</v>
      </c>
      <c r="AE25" s="79" t="s">
        <v>338</v>
      </c>
      <c r="AF25" s="78">
        <v>0</v>
      </c>
      <c r="AG25" s="79">
        <f t="shared" si="16"/>
        <v>0</v>
      </c>
      <c r="AH25" s="74"/>
      <c r="AI25" s="79">
        <f t="shared" si="21"/>
        <v>0</v>
      </c>
      <c r="AJ25" s="74" t="s">
        <v>455</v>
      </c>
      <c r="AK25" s="74" t="s">
        <v>456</v>
      </c>
      <c r="AL25" s="78">
        <v>0</v>
      </c>
      <c r="AM25" s="79">
        <f t="shared" si="13"/>
        <v>0</v>
      </c>
      <c r="AN25" s="74"/>
      <c r="AO25" s="79">
        <f t="shared" si="23"/>
        <v>0</v>
      </c>
      <c r="AP25" s="74" t="s">
        <v>457</v>
      </c>
      <c r="AQ25" s="74" t="s">
        <v>458</v>
      </c>
      <c r="AR25" s="78">
        <v>78061752</v>
      </c>
      <c r="AS25" s="79">
        <f t="shared" si="17"/>
        <v>1</v>
      </c>
      <c r="AT25" s="79">
        <v>1</v>
      </c>
      <c r="AU25" s="79">
        <f t="shared" si="22"/>
        <v>1</v>
      </c>
      <c r="AV25" s="74" t="s">
        <v>459</v>
      </c>
      <c r="AW25" s="74" t="s">
        <v>424</v>
      </c>
      <c r="AX25" s="78">
        <v>78061752</v>
      </c>
      <c r="AY25" s="79">
        <v>1</v>
      </c>
      <c r="AZ25" s="79">
        <v>1</v>
      </c>
      <c r="BA25" s="79">
        <f>IF(V25=0," ",AZ25/V25)</f>
        <v>1</v>
      </c>
      <c r="BB25" s="74" t="s">
        <v>460</v>
      </c>
      <c r="BC25" s="74" t="s">
        <v>424</v>
      </c>
      <c r="BD25" s="74" t="s">
        <v>461</v>
      </c>
      <c r="BE25" s="198"/>
      <c r="BF25" s="204">
        <v>61</v>
      </c>
      <c r="BG25" s="204" t="s">
        <v>428</v>
      </c>
      <c r="BH25" s="204" t="s">
        <v>349</v>
      </c>
      <c r="BI25" s="204" t="s">
        <v>350</v>
      </c>
      <c r="BJ25" s="204" t="s">
        <v>429</v>
      </c>
      <c r="BK25" s="204" t="s">
        <v>430</v>
      </c>
      <c r="BL25" s="204" t="s">
        <v>431</v>
      </c>
      <c r="BM25" s="204" t="s">
        <v>432</v>
      </c>
    </row>
    <row r="26" spans="1:65" ht="70.5" customHeight="1" x14ac:dyDescent="0.2">
      <c r="A26" s="71">
        <v>16</v>
      </c>
      <c r="B26" s="72" t="s">
        <v>73</v>
      </c>
      <c r="C26" s="71"/>
      <c r="D26" s="74" t="s">
        <v>462</v>
      </c>
      <c r="E26" s="150">
        <v>8.130081301E-3</v>
      </c>
      <c r="F26" s="74" t="s">
        <v>221</v>
      </c>
      <c r="G26" s="74" t="s">
        <v>367</v>
      </c>
      <c r="H26" s="81">
        <v>44228</v>
      </c>
      <c r="I26" s="81">
        <v>45443</v>
      </c>
      <c r="J26" s="74" t="s">
        <v>463</v>
      </c>
      <c r="K26" s="74" t="s">
        <v>464</v>
      </c>
      <c r="L26" s="74" t="s">
        <v>418</v>
      </c>
      <c r="M26" s="74" t="s">
        <v>27</v>
      </c>
      <c r="N26" s="74"/>
      <c r="O26" s="74"/>
      <c r="P26" s="79">
        <v>1</v>
      </c>
      <c r="Q26" s="85">
        <v>35188200</v>
      </c>
      <c r="R26" s="79">
        <v>1</v>
      </c>
      <c r="S26" s="85">
        <v>40177886.760000005</v>
      </c>
      <c r="T26" s="79">
        <v>1</v>
      </c>
      <c r="U26" s="85">
        <v>45495977.952960007</v>
      </c>
      <c r="V26" s="79">
        <v>1</v>
      </c>
      <c r="W26" s="85">
        <v>49192526.161638007</v>
      </c>
      <c r="X26" s="74"/>
      <c r="Y26" s="78">
        <v>170054590.87459803</v>
      </c>
      <c r="Z26" s="79" t="s">
        <v>338</v>
      </c>
      <c r="AA26" s="79" t="s">
        <v>338</v>
      </c>
      <c r="AB26" s="79" t="s">
        <v>338</v>
      </c>
      <c r="AC26" s="79" t="s">
        <v>338</v>
      </c>
      <c r="AD26" s="79" t="s">
        <v>338</v>
      </c>
      <c r="AE26" s="79" t="s">
        <v>338</v>
      </c>
      <c r="AF26" s="78">
        <v>4500000</v>
      </c>
      <c r="AG26" s="79">
        <f t="shared" si="16"/>
        <v>0.12788377922144356</v>
      </c>
      <c r="AH26" s="79">
        <v>1</v>
      </c>
      <c r="AI26" s="79">
        <f t="shared" si="21"/>
        <v>1</v>
      </c>
      <c r="AJ26" s="74" t="s">
        <v>465</v>
      </c>
      <c r="AK26" s="74" t="s">
        <v>466</v>
      </c>
      <c r="AL26" s="78">
        <v>9750000</v>
      </c>
      <c r="AM26" s="79">
        <f t="shared" si="13"/>
        <v>0.27708152164646105</v>
      </c>
      <c r="AN26" s="79">
        <v>1</v>
      </c>
      <c r="AO26" s="79">
        <v>1</v>
      </c>
      <c r="AP26" s="74" t="s">
        <v>467</v>
      </c>
      <c r="AQ26" s="74" t="s">
        <v>468</v>
      </c>
      <c r="AR26" s="78">
        <v>15890000</v>
      </c>
      <c r="AS26" s="79">
        <f t="shared" si="17"/>
        <v>0.45157183373971954</v>
      </c>
      <c r="AT26" s="79">
        <v>1</v>
      </c>
      <c r="AU26" s="79">
        <f t="shared" si="22"/>
        <v>1</v>
      </c>
      <c r="AV26" s="74" t="s">
        <v>469</v>
      </c>
      <c r="AW26" s="74" t="s">
        <v>470</v>
      </c>
      <c r="AX26" s="78">
        <f>((125000*7)+(130000*5))*21</f>
        <v>32025000</v>
      </c>
      <c r="AY26" s="79">
        <f>IF(Q26=0," ",AX26/Q26)</f>
        <v>0.91010622879260661</v>
      </c>
      <c r="AZ26" s="79">
        <v>1</v>
      </c>
      <c r="BA26" s="79">
        <f>IF(P26=0," ",AZ26/P26)</f>
        <v>1</v>
      </c>
      <c r="BB26" s="74" t="s">
        <v>471</v>
      </c>
      <c r="BC26" s="74" t="s">
        <v>472</v>
      </c>
      <c r="BD26" s="74" t="s">
        <v>451</v>
      </c>
      <c r="BE26" s="198"/>
      <c r="BF26" s="204">
        <v>61</v>
      </c>
      <c r="BG26" s="204" t="s">
        <v>428</v>
      </c>
      <c r="BH26" s="204" t="s">
        <v>349</v>
      </c>
      <c r="BI26" s="204" t="s">
        <v>350</v>
      </c>
      <c r="BJ26" s="204" t="s">
        <v>429</v>
      </c>
      <c r="BK26" s="204" t="s">
        <v>430</v>
      </c>
      <c r="BL26" s="204" t="s">
        <v>431</v>
      </c>
      <c r="BM26" s="204" t="s">
        <v>432</v>
      </c>
    </row>
    <row r="27" spans="1:65" ht="70.5" customHeight="1" x14ac:dyDescent="0.2">
      <c r="A27" s="71">
        <v>17</v>
      </c>
      <c r="B27" s="72" t="s">
        <v>73</v>
      </c>
      <c r="C27" s="71"/>
      <c r="D27" s="74" t="s">
        <v>473</v>
      </c>
      <c r="E27" s="150">
        <v>8.130081301E-3</v>
      </c>
      <c r="F27" s="74" t="s">
        <v>221</v>
      </c>
      <c r="G27" s="74" t="s">
        <v>367</v>
      </c>
      <c r="H27" s="87">
        <v>44136</v>
      </c>
      <c r="I27" s="87">
        <v>45473</v>
      </c>
      <c r="J27" s="74" t="s">
        <v>474</v>
      </c>
      <c r="K27" s="74" t="s">
        <v>475</v>
      </c>
      <c r="L27" s="74" t="s">
        <v>424</v>
      </c>
      <c r="M27" s="74" t="s">
        <v>27</v>
      </c>
      <c r="N27" s="79">
        <v>0.1</v>
      </c>
      <c r="O27" s="78">
        <v>14592000</v>
      </c>
      <c r="P27" s="79">
        <v>0.2</v>
      </c>
      <c r="Q27" s="78">
        <v>1800000</v>
      </c>
      <c r="R27" s="79">
        <v>0.2</v>
      </c>
      <c r="S27" s="78">
        <v>1800000</v>
      </c>
      <c r="T27" s="79">
        <v>0.2</v>
      </c>
      <c r="U27" s="78">
        <v>1800000</v>
      </c>
      <c r="V27" s="79">
        <v>0.3</v>
      </c>
      <c r="W27" s="78">
        <v>1800000</v>
      </c>
      <c r="X27" s="79">
        <v>0.99999999999999989</v>
      </c>
      <c r="Y27" s="78">
        <v>21792000</v>
      </c>
      <c r="Z27" s="79" t="s">
        <v>338</v>
      </c>
      <c r="AA27" s="79" t="s">
        <v>338</v>
      </c>
      <c r="AB27" s="79" t="s">
        <v>338</v>
      </c>
      <c r="AC27" s="79" t="s">
        <v>338</v>
      </c>
      <c r="AD27" s="79" t="s">
        <v>338</v>
      </c>
      <c r="AE27" s="79" t="s">
        <v>338</v>
      </c>
      <c r="AF27" s="74" t="s">
        <v>342</v>
      </c>
      <c r="AG27" s="79">
        <v>0</v>
      </c>
      <c r="AH27" s="74" t="s">
        <v>342</v>
      </c>
      <c r="AI27" s="74">
        <v>0</v>
      </c>
      <c r="AJ27" s="74" t="s">
        <v>1810</v>
      </c>
      <c r="AK27" s="74" t="s">
        <v>476</v>
      </c>
      <c r="AL27" s="78">
        <v>33075</v>
      </c>
      <c r="AM27" s="79">
        <v>1.8374999999999999E-2</v>
      </c>
      <c r="AN27" s="74" t="s">
        <v>342</v>
      </c>
      <c r="AO27" s="79">
        <v>0</v>
      </c>
      <c r="AP27" s="74" t="s">
        <v>477</v>
      </c>
      <c r="AQ27" s="74" t="s">
        <v>478</v>
      </c>
      <c r="AR27" s="78">
        <v>1214325</v>
      </c>
      <c r="AS27" s="79">
        <f t="shared" si="17"/>
        <v>0.67462500000000003</v>
      </c>
      <c r="AT27" s="74" t="s">
        <v>342</v>
      </c>
      <c r="AU27" s="79">
        <v>0</v>
      </c>
      <c r="AV27" s="74" t="s">
        <v>479</v>
      </c>
      <c r="AW27" s="74" t="s">
        <v>480</v>
      </c>
      <c r="AX27" s="78">
        <v>1214325</v>
      </c>
      <c r="AY27" s="79">
        <f>IF(W27=0," ",AX27/W27)</f>
        <v>0.67462500000000003</v>
      </c>
      <c r="AZ27" s="79">
        <v>0.2</v>
      </c>
      <c r="BA27" s="79">
        <v>1</v>
      </c>
      <c r="BB27" s="74" t="s">
        <v>481</v>
      </c>
      <c r="BC27" s="74" t="s">
        <v>482</v>
      </c>
      <c r="BD27" s="74" t="s">
        <v>483</v>
      </c>
      <c r="BE27" s="198" t="s">
        <v>484</v>
      </c>
      <c r="BF27" s="204" t="s">
        <v>381</v>
      </c>
      <c r="BG27" s="204" t="s">
        <v>485</v>
      </c>
      <c r="BH27" s="204" t="s">
        <v>349</v>
      </c>
      <c r="BI27" s="204" t="s">
        <v>350</v>
      </c>
      <c r="BJ27" s="204" t="s">
        <v>486</v>
      </c>
      <c r="BK27" s="204" t="s">
        <v>487</v>
      </c>
      <c r="BL27" s="204">
        <v>3105612240</v>
      </c>
      <c r="BM27" s="204" t="s">
        <v>488</v>
      </c>
    </row>
    <row r="28" spans="1:65" ht="70.5" customHeight="1" x14ac:dyDescent="0.2">
      <c r="A28" s="71">
        <v>18</v>
      </c>
      <c r="B28" s="72" t="s">
        <v>73</v>
      </c>
      <c r="C28" s="71"/>
      <c r="D28" s="74" t="s">
        <v>489</v>
      </c>
      <c r="E28" s="150">
        <v>8.130081301E-3</v>
      </c>
      <c r="F28" s="74" t="s">
        <v>221</v>
      </c>
      <c r="G28" s="74" t="s">
        <v>367</v>
      </c>
      <c r="H28" s="87">
        <v>44013</v>
      </c>
      <c r="I28" s="87">
        <v>45473</v>
      </c>
      <c r="J28" s="74" t="s">
        <v>490</v>
      </c>
      <c r="K28" s="74" t="s">
        <v>491</v>
      </c>
      <c r="L28" s="74" t="s">
        <v>424</v>
      </c>
      <c r="M28" s="74" t="s">
        <v>27</v>
      </c>
      <c r="N28" s="88"/>
      <c r="O28" s="78">
        <v>19099644</v>
      </c>
      <c r="P28" s="88">
        <v>1</v>
      </c>
      <c r="Q28" s="78">
        <v>17586511.73511111</v>
      </c>
      <c r="R28" s="88">
        <v>1</v>
      </c>
      <c r="S28" s="78">
        <v>17830324.346722525</v>
      </c>
      <c r="T28" s="88">
        <v>1</v>
      </c>
      <c r="U28" s="78">
        <v>15339669.554853801</v>
      </c>
      <c r="V28" s="88">
        <v>1</v>
      </c>
      <c r="W28" s="78">
        <v>11643019.27391813</v>
      </c>
      <c r="X28" s="88">
        <v>4</v>
      </c>
      <c r="Y28" s="78">
        <v>81499168.910605565</v>
      </c>
      <c r="Z28" s="79" t="s">
        <v>338</v>
      </c>
      <c r="AA28" s="79" t="s">
        <v>338</v>
      </c>
      <c r="AB28" s="79" t="s">
        <v>338</v>
      </c>
      <c r="AC28" s="79" t="s">
        <v>338</v>
      </c>
      <c r="AD28" s="79" t="s">
        <v>338</v>
      </c>
      <c r="AE28" s="79" t="s">
        <v>338</v>
      </c>
      <c r="AF28" s="74" t="s">
        <v>342</v>
      </c>
      <c r="AG28" s="79">
        <v>0</v>
      </c>
      <c r="AH28" s="74" t="s">
        <v>342</v>
      </c>
      <c r="AI28" s="79">
        <v>0</v>
      </c>
      <c r="AJ28" s="74" t="s">
        <v>492</v>
      </c>
      <c r="AK28" s="74" t="s">
        <v>493</v>
      </c>
      <c r="AL28" s="78" t="s">
        <v>342</v>
      </c>
      <c r="AM28" s="79">
        <v>0</v>
      </c>
      <c r="AN28" s="78" t="s">
        <v>342</v>
      </c>
      <c r="AO28" s="79">
        <v>0</v>
      </c>
      <c r="AP28" s="74" t="s">
        <v>494</v>
      </c>
      <c r="AQ28" s="74" t="s">
        <v>495</v>
      </c>
      <c r="AR28" s="78" t="s">
        <v>342</v>
      </c>
      <c r="AS28" s="89">
        <v>0</v>
      </c>
      <c r="AT28" s="74" t="s">
        <v>342</v>
      </c>
      <c r="AU28" s="79">
        <v>0</v>
      </c>
      <c r="AV28" s="74" t="s">
        <v>496</v>
      </c>
      <c r="AW28" s="74" t="s">
        <v>497</v>
      </c>
      <c r="AX28" s="78">
        <v>0</v>
      </c>
      <c r="AY28" s="79">
        <v>0</v>
      </c>
      <c r="AZ28" s="74">
        <v>0</v>
      </c>
      <c r="BA28" s="79">
        <v>0</v>
      </c>
      <c r="BB28" s="74" t="s">
        <v>498</v>
      </c>
      <c r="BC28" s="74" t="s">
        <v>499</v>
      </c>
      <c r="BD28" s="74" t="s">
        <v>500</v>
      </c>
      <c r="BE28" s="198" t="s">
        <v>484</v>
      </c>
      <c r="BF28" s="204" t="s">
        <v>501</v>
      </c>
      <c r="BG28" s="204" t="s">
        <v>485</v>
      </c>
      <c r="BH28" s="204" t="s">
        <v>349</v>
      </c>
      <c r="BI28" s="204" t="s">
        <v>350</v>
      </c>
      <c r="BJ28" s="204" t="s">
        <v>486</v>
      </c>
      <c r="BK28" s="204" t="s">
        <v>487</v>
      </c>
      <c r="BL28" s="204">
        <v>3105612240</v>
      </c>
      <c r="BM28" s="204" t="s">
        <v>488</v>
      </c>
    </row>
    <row r="29" spans="1:65" ht="70.5" customHeight="1" x14ac:dyDescent="0.2">
      <c r="A29" s="71">
        <v>19</v>
      </c>
      <c r="B29" s="72" t="s">
        <v>73</v>
      </c>
      <c r="C29" s="71"/>
      <c r="D29" s="74" t="s">
        <v>502</v>
      </c>
      <c r="E29" s="150">
        <v>8.130081301E-3</v>
      </c>
      <c r="F29" s="74" t="s">
        <v>221</v>
      </c>
      <c r="G29" s="74" t="s">
        <v>367</v>
      </c>
      <c r="H29" s="87">
        <v>44013</v>
      </c>
      <c r="I29" s="87">
        <v>45473</v>
      </c>
      <c r="J29" s="74" t="s">
        <v>503</v>
      </c>
      <c r="K29" s="74" t="s">
        <v>504</v>
      </c>
      <c r="L29" s="74" t="s">
        <v>424</v>
      </c>
      <c r="M29" s="74" t="s">
        <v>27</v>
      </c>
      <c r="N29" s="88"/>
      <c r="O29" s="78">
        <v>196969</v>
      </c>
      <c r="P29" s="88">
        <v>1</v>
      </c>
      <c r="Q29" s="78">
        <v>251077.95</v>
      </c>
      <c r="R29" s="88">
        <v>1</v>
      </c>
      <c r="S29" s="78">
        <v>240067.92</v>
      </c>
      <c r="T29" s="88">
        <v>1</v>
      </c>
      <c r="U29" s="78">
        <v>253670.63750000001</v>
      </c>
      <c r="V29" s="88">
        <v>1</v>
      </c>
      <c r="W29" s="78">
        <v>497634.92499999999</v>
      </c>
      <c r="X29" s="88">
        <v>4</v>
      </c>
      <c r="Y29" s="78">
        <v>1439420.4325000001</v>
      </c>
      <c r="Z29" s="79" t="s">
        <v>338</v>
      </c>
      <c r="AA29" s="79" t="s">
        <v>338</v>
      </c>
      <c r="AB29" s="79" t="s">
        <v>338</v>
      </c>
      <c r="AC29" s="79" t="s">
        <v>338</v>
      </c>
      <c r="AD29" s="79" t="s">
        <v>338</v>
      </c>
      <c r="AE29" s="79" t="s">
        <v>338</v>
      </c>
      <c r="AF29" s="74">
        <v>0</v>
      </c>
      <c r="AG29" s="79">
        <v>0</v>
      </c>
      <c r="AH29" s="74">
        <v>0</v>
      </c>
      <c r="AI29" s="79">
        <v>0</v>
      </c>
      <c r="AJ29" s="74" t="s">
        <v>505</v>
      </c>
      <c r="AK29" s="74" t="s">
        <v>506</v>
      </c>
      <c r="AL29" s="78">
        <v>33075</v>
      </c>
      <c r="AM29" s="79">
        <v>0.13173199797114798</v>
      </c>
      <c r="AN29" s="74">
        <v>0</v>
      </c>
      <c r="AO29" s="79">
        <v>0</v>
      </c>
      <c r="AP29" s="74" t="s">
        <v>507</v>
      </c>
      <c r="AQ29" s="74" t="s">
        <v>508</v>
      </c>
      <c r="AR29" s="78">
        <v>141926</v>
      </c>
      <c r="AS29" s="79">
        <f t="shared" ref="AS29:AS31" si="24">IF(Q29=0," ",AR29/Q29)</f>
        <v>0.56526668311574146</v>
      </c>
      <c r="AT29" s="74" t="s">
        <v>342</v>
      </c>
      <c r="AU29" s="79">
        <v>0</v>
      </c>
      <c r="AV29" s="74" t="s">
        <v>509</v>
      </c>
      <c r="AW29" s="74" t="s">
        <v>510</v>
      </c>
      <c r="AX29" s="78">
        <v>225468</v>
      </c>
      <c r="AY29" s="90">
        <v>0.89800000000000002</v>
      </c>
      <c r="AZ29" s="74" t="s">
        <v>342</v>
      </c>
      <c r="BA29" s="79">
        <v>0</v>
      </c>
      <c r="BB29" s="82" t="s">
        <v>511</v>
      </c>
      <c r="BC29" s="74" t="s">
        <v>512</v>
      </c>
      <c r="BD29" s="74" t="s">
        <v>513</v>
      </c>
      <c r="BE29" s="198" t="s">
        <v>484</v>
      </c>
      <c r="BF29" s="204" t="s">
        <v>501</v>
      </c>
      <c r="BG29" s="204" t="s">
        <v>485</v>
      </c>
      <c r="BH29" s="204" t="s">
        <v>349</v>
      </c>
      <c r="BI29" s="204" t="s">
        <v>350</v>
      </c>
      <c r="BJ29" s="204" t="s">
        <v>486</v>
      </c>
      <c r="BK29" s="204" t="s">
        <v>487</v>
      </c>
      <c r="BL29" s="204">
        <v>3105612240</v>
      </c>
      <c r="BM29" s="204" t="s">
        <v>488</v>
      </c>
    </row>
    <row r="30" spans="1:65" ht="70.5" customHeight="1" x14ac:dyDescent="0.2">
      <c r="A30" s="71">
        <v>20</v>
      </c>
      <c r="B30" s="72" t="s">
        <v>73</v>
      </c>
      <c r="C30" s="71"/>
      <c r="D30" s="74" t="s">
        <v>514</v>
      </c>
      <c r="E30" s="150">
        <v>8.130081301E-3</v>
      </c>
      <c r="F30" s="74" t="s">
        <v>219</v>
      </c>
      <c r="G30" s="74" t="s">
        <v>367</v>
      </c>
      <c r="H30" s="87">
        <v>44136</v>
      </c>
      <c r="I30" s="87">
        <v>45473</v>
      </c>
      <c r="J30" s="74" t="s">
        <v>368</v>
      </c>
      <c r="K30" s="74" t="s">
        <v>369</v>
      </c>
      <c r="L30" s="74" t="s">
        <v>424</v>
      </c>
      <c r="M30" s="74" t="s">
        <v>27</v>
      </c>
      <c r="N30" s="74">
        <v>1</v>
      </c>
      <c r="O30" s="78">
        <v>4170000</v>
      </c>
      <c r="P30" s="74">
        <v>1</v>
      </c>
      <c r="Q30" s="78">
        <v>25828980</v>
      </c>
      <c r="R30" s="74">
        <v>1</v>
      </c>
      <c r="S30" s="78">
        <v>26664117</v>
      </c>
      <c r="T30" s="74">
        <v>1</v>
      </c>
      <c r="U30" s="78">
        <v>27526256</v>
      </c>
      <c r="V30" s="74">
        <v>1</v>
      </c>
      <c r="W30" s="78">
        <v>14208136</v>
      </c>
      <c r="X30" s="74">
        <v>1</v>
      </c>
      <c r="Y30" s="78">
        <v>98397489</v>
      </c>
      <c r="Z30" s="79" t="s">
        <v>338</v>
      </c>
      <c r="AA30" s="79" t="s">
        <v>338</v>
      </c>
      <c r="AB30" s="79" t="s">
        <v>338</v>
      </c>
      <c r="AC30" s="79" t="s">
        <v>338</v>
      </c>
      <c r="AD30" s="79" t="s">
        <v>338</v>
      </c>
      <c r="AE30" s="79" t="s">
        <v>338</v>
      </c>
      <c r="AF30" s="74">
        <v>0</v>
      </c>
      <c r="AG30" s="79">
        <v>0</v>
      </c>
      <c r="AH30" s="74">
        <v>0</v>
      </c>
      <c r="AI30" s="79">
        <v>0</v>
      </c>
      <c r="AJ30" s="74" t="s">
        <v>515</v>
      </c>
      <c r="AK30" s="74" t="s">
        <v>516</v>
      </c>
      <c r="AL30" s="78">
        <v>2620340</v>
      </c>
      <c r="AM30" s="79">
        <v>0.10144961202494253</v>
      </c>
      <c r="AN30" s="74">
        <v>1</v>
      </c>
      <c r="AO30" s="79">
        <v>1</v>
      </c>
      <c r="AP30" s="74" t="s">
        <v>517</v>
      </c>
      <c r="AQ30" s="74" t="s">
        <v>518</v>
      </c>
      <c r="AR30" s="78">
        <v>19829600</v>
      </c>
      <c r="AS30" s="79">
        <f t="shared" si="24"/>
        <v>0.76772679370226782</v>
      </c>
      <c r="AT30" s="74">
        <v>1</v>
      </c>
      <c r="AU30" s="79">
        <v>1</v>
      </c>
      <c r="AV30" s="74" t="s">
        <v>519</v>
      </c>
      <c r="AW30" s="74" t="s">
        <v>520</v>
      </c>
      <c r="AX30" s="78">
        <v>19829600</v>
      </c>
      <c r="AY30" s="79">
        <f t="shared" ref="AY30:AY31" si="25">IF(Q30=0," ",AX30/Q30)</f>
        <v>0.76772679370226782</v>
      </c>
      <c r="AZ30" s="74">
        <v>1</v>
      </c>
      <c r="BA30" s="79">
        <v>1</v>
      </c>
      <c r="BB30" s="74" t="s">
        <v>521</v>
      </c>
      <c r="BC30" s="74" t="s">
        <v>522</v>
      </c>
      <c r="BD30" s="74" t="s">
        <v>523</v>
      </c>
      <c r="BE30" s="198" t="s">
        <v>524</v>
      </c>
      <c r="BF30" s="204" t="s">
        <v>381</v>
      </c>
      <c r="BG30" s="204" t="s">
        <v>485</v>
      </c>
      <c r="BH30" s="204" t="s">
        <v>349</v>
      </c>
      <c r="BI30" s="204" t="s">
        <v>350</v>
      </c>
      <c r="BJ30" s="204" t="s">
        <v>486</v>
      </c>
      <c r="BK30" s="204" t="s">
        <v>487</v>
      </c>
      <c r="BL30" s="204">
        <v>3105612240</v>
      </c>
      <c r="BM30" s="204" t="s">
        <v>488</v>
      </c>
    </row>
    <row r="31" spans="1:65" ht="70.5" customHeight="1" x14ac:dyDescent="0.2">
      <c r="A31" s="71">
        <v>21</v>
      </c>
      <c r="B31" s="72" t="s">
        <v>91</v>
      </c>
      <c r="C31" s="71"/>
      <c r="D31" s="74" t="s">
        <v>525</v>
      </c>
      <c r="E31" s="150">
        <v>8.130081301E-3</v>
      </c>
      <c r="F31" s="74" t="s">
        <v>213</v>
      </c>
      <c r="G31" s="74" t="s">
        <v>526</v>
      </c>
      <c r="H31" s="84" t="s">
        <v>414</v>
      </c>
      <c r="I31" s="84" t="s">
        <v>415</v>
      </c>
      <c r="J31" s="74" t="s">
        <v>527</v>
      </c>
      <c r="K31" s="74" t="s">
        <v>528</v>
      </c>
      <c r="L31" s="74" t="s">
        <v>529</v>
      </c>
      <c r="M31" s="74" t="s">
        <v>27</v>
      </c>
      <c r="N31" s="74"/>
      <c r="O31" s="78"/>
      <c r="P31" s="79">
        <v>1</v>
      </c>
      <c r="Q31" s="91">
        <v>141600000</v>
      </c>
      <c r="R31" s="79">
        <v>1</v>
      </c>
      <c r="S31" s="74">
        <v>145848000</v>
      </c>
      <c r="T31" s="79">
        <v>1</v>
      </c>
      <c r="U31" s="74">
        <v>150223440</v>
      </c>
      <c r="V31" s="79">
        <v>1</v>
      </c>
      <c r="W31" s="74">
        <v>154730143</v>
      </c>
      <c r="X31" s="79">
        <v>1</v>
      </c>
      <c r="Y31" s="78">
        <v>592401583</v>
      </c>
      <c r="Z31" s="78"/>
      <c r="AA31" s="79" t="str">
        <f t="shared" ref="AA31:AA32" si="26">IF(O31=0," ",Z31/O31)</f>
        <v xml:space="preserve"> </v>
      </c>
      <c r="AB31" s="74"/>
      <c r="AC31" s="79" t="str">
        <f t="shared" ref="AC31:AC32" si="27">IF(N31=0," ",AB31/N31)</f>
        <v xml:space="preserve"> </v>
      </c>
      <c r="AD31" s="74"/>
      <c r="AE31" s="74"/>
      <c r="AF31" s="78">
        <f>Q31/4</f>
        <v>35400000</v>
      </c>
      <c r="AG31" s="79">
        <f t="shared" ref="AG31:AG32" si="28">IF(Q31=0," ",AF31/Q31)</f>
        <v>0.25</v>
      </c>
      <c r="AH31" s="79">
        <v>1</v>
      </c>
      <c r="AI31" s="79">
        <f t="shared" ref="AI31:AI32" si="29">IF(P31=0," ",AH31/P31)</f>
        <v>1</v>
      </c>
      <c r="AJ31" s="74" t="s">
        <v>530</v>
      </c>
      <c r="AK31" s="74" t="s">
        <v>531</v>
      </c>
      <c r="AL31" s="78">
        <v>70800000</v>
      </c>
      <c r="AM31" s="79">
        <f t="shared" ref="AM31:AM32" si="30">IF(Q31=0," ",AL31/Q31)</f>
        <v>0.5</v>
      </c>
      <c r="AN31" s="79">
        <v>1</v>
      </c>
      <c r="AO31" s="79">
        <f t="shared" ref="AO31:AO32" si="31">IF(P31=0," ",AN31/P31)</f>
        <v>1</v>
      </c>
      <c r="AP31" s="74" t="s">
        <v>532</v>
      </c>
      <c r="AQ31" s="74" t="s">
        <v>533</v>
      </c>
      <c r="AR31" s="78">
        <v>106200000</v>
      </c>
      <c r="AS31" s="79">
        <f t="shared" si="24"/>
        <v>0.75</v>
      </c>
      <c r="AT31" s="79">
        <v>1</v>
      </c>
      <c r="AU31" s="79">
        <f>IF(P31=0," ",AT31/P31)</f>
        <v>1</v>
      </c>
      <c r="AV31" s="74" t="s">
        <v>534</v>
      </c>
      <c r="AW31" s="74" t="s">
        <v>531</v>
      </c>
      <c r="AX31" s="91">
        <v>141600000</v>
      </c>
      <c r="AY31" s="79">
        <f t="shared" si="25"/>
        <v>1</v>
      </c>
      <c r="AZ31" s="79">
        <v>1</v>
      </c>
      <c r="BA31" s="79">
        <f>IF(P31=0," ",AZ31/P31)</f>
        <v>1</v>
      </c>
      <c r="BB31" s="74" t="s">
        <v>535</v>
      </c>
      <c r="BC31" s="74" t="s">
        <v>531</v>
      </c>
      <c r="BD31" s="74" t="s">
        <v>536</v>
      </c>
      <c r="BE31" s="198" t="s">
        <v>537</v>
      </c>
      <c r="BF31" s="204">
        <v>51</v>
      </c>
      <c r="BG31" s="204" t="s">
        <v>538</v>
      </c>
      <c r="BH31" s="204" t="s">
        <v>349</v>
      </c>
      <c r="BI31" s="204" t="s">
        <v>350</v>
      </c>
      <c r="BJ31" s="204" t="s">
        <v>539</v>
      </c>
      <c r="BK31" s="204" t="s">
        <v>540</v>
      </c>
      <c r="BL31" s="204" t="s">
        <v>541</v>
      </c>
      <c r="BM31" s="204" t="s">
        <v>542</v>
      </c>
    </row>
    <row r="32" spans="1:65" ht="70.5" customHeight="1" x14ac:dyDescent="0.2">
      <c r="A32" s="71">
        <v>22</v>
      </c>
      <c r="B32" s="72" t="s">
        <v>91</v>
      </c>
      <c r="C32" s="71"/>
      <c r="D32" s="74" t="s">
        <v>543</v>
      </c>
      <c r="E32" s="150">
        <v>8.130081301E-3</v>
      </c>
      <c r="F32" s="74" t="s">
        <v>213</v>
      </c>
      <c r="G32" s="74" t="s">
        <v>526</v>
      </c>
      <c r="H32" s="84" t="s">
        <v>544</v>
      </c>
      <c r="I32" s="84" t="s">
        <v>545</v>
      </c>
      <c r="J32" s="74" t="s">
        <v>546</v>
      </c>
      <c r="K32" s="74" t="s">
        <v>547</v>
      </c>
      <c r="L32" s="74" t="s">
        <v>337</v>
      </c>
      <c r="M32" s="74" t="s">
        <v>27</v>
      </c>
      <c r="N32" s="74"/>
      <c r="O32" s="78"/>
      <c r="P32" s="79">
        <v>1</v>
      </c>
      <c r="Q32" s="74"/>
      <c r="R32" s="79">
        <v>1</v>
      </c>
      <c r="S32" s="74"/>
      <c r="T32" s="79">
        <v>1</v>
      </c>
      <c r="U32" s="74"/>
      <c r="V32" s="79">
        <v>1</v>
      </c>
      <c r="W32" s="74"/>
      <c r="X32" s="79">
        <v>1</v>
      </c>
      <c r="Y32" s="78">
        <v>0</v>
      </c>
      <c r="Z32" s="78"/>
      <c r="AA32" s="79" t="str">
        <f t="shared" si="26"/>
        <v xml:space="preserve"> </v>
      </c>
      <c r="AB32" s="74"/>
      <c r="AC32" s="79" t="str">
        <f t="shared" si="27"/>
        <v xml:space="preserve"> </v>
      </c>
      <c r="AD32" s="74"/>
      <c r="AE32" s="74"/>
      <c r="AF32" s="78">
        <v>0</v>
      </c>
      <c r="AG32" s="79" t="str">
        <f t="shared" si="28"/>
        <v xml:space="preserve"> </v>
      </c>
      <c r="AH32" s="74"/>
      <c r="AI32" s="79">
        <f t="shared" si="29"/>
        <v>0</v>
      </c>
      <c r="AJ32" s="74" t="s">
        <v>548</v>
      </c>
      <c r="AK32" s="74" t="s">
        <v>549</v>
      </c>
      <c r="AL32" s="78"/>
      <c r="AM32" s="79" t="str">
        <f t="shared" si="30"/>
        <v xml:space="preserve"> </v>
      </c>
      <c r="AN32" s="74"/>
      <c r="AO32" s="79">
        <f t="shared" si="31"/>
        <v>0</v>
      </c>
      <c r="AP32" s="74" t="s">
        <v>548</v>
      </c>
      <c r="AQ32" s="74" t="s">
        <v>549</v>
      </c>
      <c r="AR32" s="78" t="s">
        <v>342</v>
      </c>
      <c r="AS32" s="79" t="s">
        <v>550</v>
      </c>
      <c r="AT32" s="74" t="s">
        <v>342</v>
      </c>
      <c r="AU32" s="79" t="s">
        <v>550</v>
      </c>
      <c r="AV32" s="74" t="s">
        <v>551</v>
      </c>
      <c r="AW32" s="74" t="s">
        <v>549</v>
      </c>
      <c r="AX32" s="78" t="s">
        <v>342</v>
      </c>
      <c r="AY32" s="79" t="s">
        <v>550</v>
      </c>
      <c r="AZ32" s="74" t="s">
        <v>342</v>
      </c>
      <c r="BA32" s="92">
        <v>0</v>
      </c>
      <c r="BB32" s="74" t="s">
        <v>552</v>
      </c>
      <c r="BC32" s="74" t="s">
        <v>549</v>
      </c>
      <c r="BD32" s="74" t="s">
        <v>553</v>
      </c>
      <c r="BE32" s="198" t="s">
        <v>537</v>
      </c>
      <c r="BF32" s="204">
        <v>54</v>
      </c>
      <c r="BG32" s="204" t="s">
        <v>538</v>
      </c>
      <c r="BH32" s="204" t="s">
        <v>349</v>
      </c>
      <c r="BI32" s="204" t="s">
        <v>350</v>
      </c>
      <c r="BJ32" s="204" t="s">
        <v>539</v>
      </c>
      <c r="BK32" s="204" t="s">
        <v>540</v>
      </c>
      <c r="BL32" s="204" t="s">
        <v>541</v>
      </c>
      <c r="BM32" s="204" t="s">
        <v>542</v>
      </c>
    </row>
    <row r="33" spans="1:65" ht="70.5" customHeight="1" x14ac:dyDescent="0.2">
      <c r="A33" s="71">
        <v>23</v>
      </c>
      <c r="B33" s="72" t="s">
        <v>73</v>
      </c>
      <c r="C33" s="71"/>
      <c r="D33" s="74" t="s">
        <v>554</v>
      </c>
      <c r="E33" s="150">
        <v>8.130081301E-3</v>
      </c>
      <c r="F33" s="74" t="s">
        <v>555</v>
      </c>
      <c r="G33" s="74" t="s">
        <v>556</v>
      </c>
      <c r="H33" s="81">
        <v>44348</v>
      </c>
      <c r="I33" s="81">
        <v>45443</v>
      </c>
      <c r="J33" s="74" t="s">
        <v>557</v>
      </c>
      <c r="K33" s="74" t="s">
        <v>558</v>
      </c>
      <c r="L33" s="74" t="s">
        <v>559</v>
      </c>
      <c r="M33" s="74" t="s">
        <v>27</v>
      </c>
      <c r="N33" s="74"/>
      <c r="O33" s="74"/>
      <c r="P33" s="79">
        <v>1</v>
      </c>
      <c r="Q33" s="74"/>
      <c r="R33" s="79">
        <v>1</v>
      </c>
      <c r="S33" s="74"/>
      <c r="T33" s="79">
        <v>1</v>
      </c>
      <c r="U33" s="74"/>
      <c r="V33" s="79">
        <v>1</v>
      </c>
      <c r="W33" s="74"/>
      <c r="X33" s="79">
        <v>1</v>
      </c>
      <c r="Y33" s="78">
        <v>0</v>
      </c>
      <c r="Z33" s="74"/>
      <c r="AA33" s="74"/>
      <c r="AB33" s="74"/>
      <c r="AC33" s="74"/>
      <c r="AD33" s="74"/>
      <c r="AE33" s="74"/>
      <c r="AF33" s="74" t="s">
        <v>560</v>
      </c>
      <c r="AG33" s="79"/>
      <c r="AH33" s="74">
        <v>0</v>
      </c>
      <c r="AI33" s="79"/>
      <c r="AJ33" s="74" t="s">
        <v>561</v>
      </c>
      <c r="AK33" s="74"/>
      <c r="AL33" s="74"/>
      <c r="AM33" s="79"/>
      <c r="AN33" s="74">
        <v>0</v>
      </c>
      <c r="AO33" s="79">
        <v>0</v>
      </c>
      <c r="AP33" s="74" t="s">
        <v>562</v>
      </c>
      <c r="AQ33" s="74" t="s">
        <v>1811</v>
      </c>
      <c r="AR33" s="74" t="s">
        <v>342</v>
      </c>
      <c r="AS33" s="79"/>
      <c r="AT33" s="79" t="s">
        <v>563</v>
      </c>
      <c r="AU33" s="79">
        <v>0</v>
      </c>
      <c r="AV33" s="74" t="s">
        <v>1812</v>
      </c>
      <c r="AW33" s="74" t="s">
        <v>564</v>
      </c>
      <c r="AX33" s="74">
        <v>0</v>
      </c>
      <c r="AY33" s="79">
        <v>0</v>
      </c>
      <c r="AZ33" s="74" t="s">
        <v>342</v>
      </c>
      <c r="BA33" s="79" t="s">
        <v>563</v>
      </c>
      <c r="BB33" s="74" t="s">
        <v>565</v>
      </c>
      <c r="BC33" s="74" t="s">
        <v>1813</v>
      </c>
      <c r="BD33" s="74" t="s">
        <v>566</v>
      </c>
      <c r="BE33" s="198" t="s">
        <v>567</v>
      </c>
      <c r="BF33" s="204">
        <v>14</v>
      </c>
      <c r="BG33" s="204" t="s">
        <v>568</v>
      </c>
      <c r="BH33" s="204" t="s">
        <v>349</v>
      </c>
      <c r="BI33" s="204" t="s">
        <v>350</v>
      </c>
      <c r="BJ33" s="204" t="s">
        <v>569</v>
      </c>
      <c r="BK33" s="204" t="s">
        <v>570</v>
      </c>
      <c r="BL33" s="204" t="s">
        <v>571</v>
      </c>
      <c r="BM33" s="204" t="s">
        <v>572</v>
      </c>
    </row>
    <row r="34" spans="1:65" ht="70.5" customHeight="1" x14ac:dyDescent="0.2">
      <c r="A34" s="71">
        <v>24</v>
      </c>
      <c r="B34" s="72" t="s">
        <v>73</v>
      </c>
      <c r="C34" s="71"/>
      <c r="D34" s="74" t="s">
        <v>573</v>
      </c>
      <c r="E34" s="150">
        <v>8.130081301E-3</v>
      </c>
      <c r="F34" s="74" t="s">
        <v>555</v>
      </c>
      <c r="G34" s="74" t="s">
        <v>556</v>
      </c>
      <c r="H34" s="81">
        <v>44348</v>
      </c>
      <c r="I34" s="81">
        <v>45443</v>
      </c>
      <c r="J34" s="74" t="s">
        <v>574</v>
      </c>
      <c r="K34" s="74" t="s">
        <v>575</v>
      </c>
      <c r="L34" s="74" t="s">
        <v>559</v>
      </c>
      <c r="M34" s="74" t="s">
        <v>27</v>
      </c>
      <c r="N34" s="74"/>
      <c r="O34" s="74"/>
      <c r="P34" s="79">
        <v>1</v>
      </c>
      <c r="Q34" s="74"/>
      <c r="R34" s="79">
        <v>1</v>
      </c>
      <c r="S34" s="74"/>
      <c r="T34" s="79">
        <v>1</v>
      </c>
      <c r="U34" s="74"/>
      <c r="V34" s="79">
        <v>1</v>
      </c>
      <c r="W34" s="74"/>
      <c r="X34" s="79">
        <v>1</v>
      </c>
      <c r="Y34" s="74">
        <v>0</v>
      </c>
      <c r="Z34" s="74"/>
      <c r="AA34" s="74"/>
      <c r="AB34" s="74"/>
      <c r="AC34" s="74"/>
      <c r="AD34" s="74"/>
      <c r="AE34" s="74"/>
      <c r="AF34" s="74" t="s">
        <v>560</v>
      </c>
      <c r="AG34" s="79"/>
      <c r="AH34" s="74">
        <v>0</v>
      </c>
      <c r="AI34" s="79"/>
      <c r="AJ34" s="74" t="s">
        <v>576</v>
      </c>
      <c r="AK34" s="74"/>
      <c r="AL34" s="74"/>
      <c r="AM34" s="79"/>
      <c r="AN34" s="74">
        <v>0</v>
      </c>
      <c r="AO34" s="79">
        <v>0</v>
      </c>
      <c r="AP34" s="74" t="s">
        <v>577</v>
      </c>
      <c r="AQ34" s="74" t="s">
        <v>578</v>
      </c>
      <c r="AR34" s="74" t="s">
        <v>342</v>
      </c>
      <c r="AS34" s="79" t="s">
        <v>563</v>
      </c>
      <c r="AT34" s="79" t="s">
        <v>563</v>
      </c>
      <c r="AU34" s="79" t="s">
        <v>563</v>
      </c>
      <c r="AV34" s="74" t="s">
        <v>1814</v>
      </c>
      <c r="AW34" s="74" t="s">
        <v>579</v>
      </c>
      <c r="AX34" s="74">
        <v>0</v>
      </c>
      <c r="AY34" s="79">
        <v>0</v>
      </c>
      <c r="AZ34" s="74" t="s">
        <v>342</v>
      </c>
      <c r="BA34" s="79" t="s">
        <v>563</v>
      </c>
      <c r="BB34" s="74" t="s">
        <v>580</v>
      </c>
      <c r="BC34" s="74" t="s">
        <v>581</v>
      </c>
      <c r="BD34" s="74" t="s">
        <v>582</v>
      </c>
      <c r="BE34" s="198" t="s">
        <v>567</v>
      </c>
      <c r="BF34" s="204">
        <v>15</v>
      </c>
      <c r="BG34" s="204" t="s">
        <v>568</v>
      </c>
      <c r="BH34" s="204" t="s">
        <v>349</v>
      </c>
      <c r="BI34" s="204" t="s">
        <v>350</v>
      </c>
      <c r="BJ34" s="204" t="s">
        <v>569</v>
      </c>
      <c r="BK34" s="204" t="s">
        <v>570</v>
      </c>
      <c r="BL34" s="204" t="s">
        <v>571</v>
      </c>
      <c r="BM34" s="204" t="s">
        <v>572</v>
      </c>
    </row>
    <row r="35" spans="1:65" ht="70.5" customHeight="1" x14ac:dyDescent="0.2">
      <c r="A35" s="71">
        <v>25</v>
      </c>
      <c r="B35" s="72" t="s">
        <v>73</v>
      </c>
      <c r="C35" s="71"/>
      <c r="D35" s="74" t="s">
        <v>583</v>
      </c>
      <c r="E35" s="150">
        <v>8.130081301E-3</v>
      </c>
      <c r="F35" s="74" t="s">
        <v>584</v>
      </c>
      <c r="G35" s="74" t="s">
        <v>585</v>
      </c>
      <c r="H35" s="81">
        <v>44228</v>
      </c>
      <c r="I35" s="81">
        <v>45443</v>
      </c>
      <c r="J35" s="74" t="s">
        <v>586</v>
      </c>
      <c r="K35" s="74" t="s">
        <v>587</v>
      </c>
      <c r="L35" s="74" t="s">
        <v>559</v>
      </c>
      <c r="M35" s="74" t="s">
        <v>27</v>
      </c>
      <c r="N35" s="74"/>
      <c r="O35" s="74"/>
      <c r="P35" s="74">
        <v>1</v>
      </c>
      <c r="Q35" s="78">
        <v>53230000</v>
      </c>
      <c r="R35" s="74">
        <v>1</v>
      </c>
      <c r="S35" s="78">
        <v>54820000</v>
      </c>
      <c r="T35" s="74">
        <v>1</v>
      </c>
      <c r="U35" s="78">
        <v>56470000</v>
      </c>
      <c r="V35" s="74">
        <v>1</v>
      </c>
      <c r="W35" s="78">
        <v>17448000</v>
      </c>
      <c r="X35" s="74">
        <v>1</v>
      </c>
      <c r="Y35" s="78">
        <v>181968000</v>
      </c>
      <c r="Z35" s="74"/>
      <c r="AA35" s="79"/>
      <c r="AB35" s="74"/>
      <c r="AC35" s="79"/>
      <c r="AD35" s="74" t="s">
        <v>588</v>
      </c>
      <c r="AE35" s="74" t="s">
        <v>589</v>
      </c>
      <c r="AF35" s="78">
        <v>11886400</v>
      </c>
      <c r="AG35" s="79">
        <f>AF35/Q35</f>
        <v>0.22330264888220927</v>
      </c>
      <c r="AH35" s="74">
        <v>1</v>
      </c>
      <c r="AI35" s="79">
        <f>AH35/P35</f>
        <v>1</v>
      </c>
      <c r="AJ35" s="74" t="s">
        <v>1815</v>
      </c>
      <c r="AK35" s="74" t="s">
        <v>590</v>
      </c>
      <c r="AL35" s="78">
        <v>17054400</v>
      </c>
      <c r="AM35" s="79">
        <f>AL35/Q35</f>
        <v>0.32039075709186549</v>
      </c>
      <c r="AN35" s="74">
        <v>1</v>
      </c>
      <c r="AO35" s="79">
        <f>AN35/P35</f>
        <v>1</v>
      </c>
      <c r="AP35" s="74" t="s">
        <v>591</v>
      </c>
      <c r="AQ35" s="74" t="s">
        <v>592</v>
      </c>
      <c r="AR35" s="78">
        <f>11710688+3617600+AL35</f>
        <v>32382688</v>
      </c>
      <c r="AS35" s="79">
        <f>AR35/Q35</f>
        <v>0.60835408604170582</v>
      </c>
      <c r="AT35" s="74">
        <v>1</v>
      </c>
      <c r="AU35" s="79">
        <f>AT35/P35</f>
        <v>1</v>
      </c>
      <c r="AV35" s="74" t="s">
        <v>593</v>
      </c>
      <c r="AW35" s="74"/>
      <c r="AX35" s="78">
        <f>15969120+AR35</f>
        <v>48351808</v>
      </c>
      <c r="AY35" s="79">
        <f>AX35/Q35</f>
        <v>0.90835634040954349</v>
      </c>
      <c r="AZ35" s="74">
        <v>1</v>
      </c>
      <c r="BA35" s="79">
        <f>AZ35/P35</f>
        <v>1</v>
      </c>
      <c r="BB35" s="74" t="s">
        <v>1816</v>
      </c>
      <c r="BC35" s="74"/>
      <c r="BD35" s="74" t="s">
        <v>594</v>
      </c>
      <c r="BE35" s="198" t="s">
        <v>595</v>
      </c>
      <c r="BF35" s="204" t="s">
        <v>596</v>
      </c>
      <c r="BG35" s="204" t="s">
        <v>597</v>
      </c>
      <c r="BH35" s="204" t="s">
        <v>349</v>
      </c>
      <c r="BI35" s="204" t="s">
        <v>350</v>
      </c>
      <c r="BJ35" s="204" t="s">
        <v>569</v>
      </c>
      <c r="BK35" s="204" t="s">
        <v>570</v>
      </c>
      <c r="BL35" s="204" t="s">
        <v>571</v>
      </c>
      <c r="BM35" s="204" t="s">
        <v>572</v>
      </c>
    </row>
    <row r="36" spans="1:65" ht="70.5" customHeight="1" x14ac:dyDescent="0.2">
      <c r="A36" s="71">
        <v>26</v>
      </c>
      <c r="B36" s="72" t="s">
        <v>69</v>
      </c>
      <c r="C36" s="71"/>
      <c r="D36" s="93" t="s">
        <v>598</v>
      </c>
      <c r="E36" s="149">
        <v>8.130081301E-3</v>
      </c>
      <c r="F36" s="66" t="s">
        <v>221</v>
      </c>
      <c r="G36" s="66" t="s">
        <v>599</v>
      </c>
      <c r="H36" s="94">
        <v>44197</v>
      </c>
      <c r="I36" s="94">
        <v>45656</v>
      </c>
      <c r="J36" s="66" t="s">
        <v>600</v>
      </c>
      <c r="K36" s="66" t="s">
        <v>601</v>
      </c>
      <c r="L36" s="66" t="s">
        <v>559</v>
      </c>
      <c r="M36" s="66" t="s">
        <v>29</v>
      </c>
      <c r="N36" s="66"/>
      <c r="O36" s="66"/>
      <c r="P36" s="66">
        <v>1</v>
      </c>
      <c r="Q36" s="95">
        <v>81222857</v>
      </c>
      <c r="R36" s="66">
        <v>1</v>
      </c>
      <c r="S36" s="95">
        <v>81222857</v>
      </c>
      <c r="T36" s="66">
        <v>1</v>
      </c>
      <c r="U36" s="95">
        <v>81222857</v>
      </c>
      <c r="V36" s="66">
        <v>1</v>
      </c>
      <c r="W36" s="73">
        <f t="shared" ref="W36:W38" si="32">Q36+S36+U36</f>
        <v>243668571</v>
      </c>
      <c r="X36" s="66"/>
      <c r="Y36" s="68"/>
      <c r="Z36" s="66"/>
      <c r="AA36" s="69"/>
      <c r="AB36" s="66"/>
      <c r="AC36" s="69"/>
      <c r="AD36" s="66" t="s">
        <v>560</v>
      </c>
      <c r="AE36" s="66" t="s">
        <v>560</v>
      </c>
      <c r="AF36" s="66"/>
      <c r="AG36" s="69">
        <f>IF(Q36=0," ",AF36/Q36)</f>
        <v>0</v>
      </c>
      <c r="AH36" s="66"/>
      <c r="AI36" s="69">
        <f>IF(P36=0," ",AH36/P36)</f>
        <v>0</v>
      </c>
      <c r="AJ36" s="66"/>
      <c r="AK36" s="66"/>
      <c r="AL36" s="96">
        <v>5625000</v>
      </c>
      <c r="AM36" s="69">
        <v>0.5</v>
      </c>
      <c r="AN36" s="66" t="s">
        <v>602</v>
      </c>
      <c r="AO36" s="69">
        <v>0.5</v>
      </c>
      <c r="AP36" s="66" t="s">
        <v>603</v>
      </c>
      <c r="AQ36" s="66" t="s">
        <v>604</v>
      </c>
      <c r="AR36" s="96"/>
      <c r="AS36" s="69"/>
      <c r="AT36" s="66"/>
      <c r="AU36" s="69"/>
      <c r="AV36" s="66"/>
      <c r="AW36" s="66"/>
      <c r="AX36" s="97">
        <f>(5625000/2)*4</f>
        <v>11250000</v>
      </c>
      <c r="AY36" s="98">
        <v>1</v>
      </c>
      <c r="AZ36" s="82" t="s">
        <v>605</v>
      </c>
      <c r="BA36" s="98">
        <v>0.85</v>
      </c>
      <c r="BB36" s="82" t="s">
        <v>606</v>
      </c>
      <c r="BC36" s="82" t="s">
        <v>607</v>
      </c>
      <c r="BD36" s="82" t="s">
        <v>608</v>
      </c>
      <c r="BE36" s="197" t="s">
        <v>560</v>
      </c>
      <c r="BF36" s="201" t="s">
        <v>609</v>
      </c>
      <c r="BG36" s="201"/>
      <c r="BH36" s="201" t="s">
        <v>609</v>
      </c>
      <c r="BI36" s="201" t="s">
        <v>610</v>
      </c>
      <c r="BJ36" s="201" t="s">
        <v>611</v>
      </c>
      <c r="BK36" s="201" t="s">
        <v>612</v>
      </c>
      <c r="BL36" s="201" t="s">
        <v>613</v>
      </c>
      <c r="BM36" s="71" t="s">
        <v>614</v>
      </c>
    </row>
    <row r="37" spans="1:65" ht="70.5" customHeight="1" x14ac:dyDescent="0.2">
      <c r="A37" s="71">
        <v>27</v>
      </c>
      <c r="B37" s="72" t="s">
        <v>69</v>
      </c>
      <c r="C37" s="71"/>
      <c r="D37" s="93" t="s">
        <v>615</v>
      </c>
      <c r="E37" s="149">
        <v>8.130081301E-3</v>
      </c>
      <c r="F37" s="66" t="s">
        <v>222</v>
      </c>
      <c r="G37" s="66" t="s">
        <v>402</v>
      </c>
      <c r="H37" s="94">
        <v>44197</v>
      </c>
      <c r="I37" s="94">
        <v>45442</v>
      </c>
      <c r="J37" s="66" t="s">
        <v>616</v>
      </c>
      <c r="K37" s="66" t="s">
        <v>617</v>
      </c>
      <c r="L37" s="66" t="s">
        <v>618</v>
      </c>
      <c r="M37" s="66" t="s">
        <v>27</v>
      </c>
      <c r="N37" s="66"/>
      <c r="O37" s="66"/>
      <c r="P37" s="66">
        <v>1</v>
      </c>
      <c r="Q37" s="99">
        <v>20000000</v>
      </c>
      <c r="R37" s="66">
        <v>1</v>
      </c>
      <c r="S37" s="99">
        <v>20000000</v>
      </c>
      <c r="T37" s="66">
        <v>1</v>
      </c>
      <c r="U37" s="99">
        <v>20000000</v>
      </c>
      <c r="V37" s="66">
        <v>1</v>
      </c>
      <c r="W37" s="73">
        <f t="shared" si="32"/>
        <v>60000000</v>
      </c>
      <c r="X37" s="66">
        <v>4</v>
      </c>
      <c r="Y37" s="68">
        <f t="shared" ref="Y37:Y46" si="33">O37+Q37+S37+U37+W37</f>
        <v>120000000</v>
      </c>
      <c r="Z37" s="66"/>
      <c r="AA37" s="69" t="str">
        <f t="shared" ref="AA37:AA39" si="34">IF(O37=0," ",Z37/O37)</f>
        <v xml:space="preserve"> </v>
      </c>
      <c r="AB37" s="66"/>
      <c r="AC37" s="69" t="str">
        <f t="shared" ref="AC37:AC39" si="35">IF(N37=0," ",AB37/N37)</f>
        <v xml:space="preserve"> </v>
      </c>
      <c r="AD37" s="66"/>
      <c r="AE37" s="66"/>
      <c r="AF37" s="66" t="s">
        <v>619</v>
      </c>
      <c r="AG37" s="69" t="s">
        <v>620</v>
      </c>
      <c r="AH37" s="66" t="s">
        <v>619</v>
      </c>
      <c r="AI37" s="69" t="s">
        <v>620</v>
      </c>
      <c r="AJ37" s="66" t="s">
        <v>621</v>
      </c>
      <c r="AK37" s="66"/>
      <c r="AL37" s="96">
        <v>20000000</v>
      </c>
      <c r="AM37" s="69">
        <v>1</v>
      </c>
      <c r="AN37" s="66">
        <v>1</v>
      </c>
      <c r="AO37" s="69">
        <v>1</v>
      </c>
      <c r="AP37" s="66" t="s">
        <v>622</v>
      </c>
      <c r="AQ37" s="66" t="s">
        <v>623</v>
      </c>
      <c r="AR37" s="100"/>
      <c r="AS37" s="101"/>
      <c r="AT37" s="100"/>
      <c r="AU37" s="102"/>
      <c r="AV37" s="93"/>
      <c r="AW37" s="93"/>
      <c r="AX37" s="103">
        <v>20000000</v>
      </c>
      <c r="AY37" s="102">
        <v>1</v>
      </c>
      <c r="AZ37" s="104">
        <v>1</v>
      </c>
      <c r="BA37" s="102">
        <v>1</v>
      </c>
      <c r="BB37" s="100" t="s">
        <v>1817</v>
      </c>
      <c r="BC37" s="100" t="s">
        <v>624</v>
      </c>
      <c r="BD37" s="100"/>
      <c r="BE37" s="197" t="s">
        <v>625</v>
      </c>
      <c r="BF37" s="201" t="s">
        <v>626</v>
      </c>
      <c r="BG37" s="201" t="s">
        <v>627</v>
      </c>
      <c r="BH37" s="201" t="s">
        <v>609</v>
      </c>
      <c r="BI37" s="201" t="s">
        <v>628</v>
      </c>
      <c r="BJ37" s="201" t="s">
        <v>629</v>
      </c>
      <c r="BK37" s="201" t="s">
        <v>630</v>
      </c>
      <c r="BL37" s="201">
        <v>4320410</v>
      </c>
      <c r="BM37" s="201" t="s">
        <v>631</v>
      </c>
    </row>
    <row r="38" spans="1:65" ht="70.5" customHeight="1" x14ac:dyDescent="0.2">
      <c r="A38" s="71">
        <v>28</v>
      </c>
      <c r="B38" s="72" t="s">
        <v>69</v>
      </c>
      <c r="C38" s="71"/>
      <c r="D38" s="100" t="s">
        <v>632</v>
      </c>
      <c r="E38" s="149">
        <v>8.130081301E-3</v>
      </c>
      <c r="F38" s="66" t="s">
        <v>222</v>
      </c>
      <c r="G38" s="66" t="s">
        <v>402</v>
      </c>
      <c r="H38" s="94">
        <v>44197</v>
      </c>
      <c r="I38" s="94">
        <v>45442</v>
      </c>
      <c r="J38" s="105" t="s">
        <v>633</v>
      </c>
      <c r="K38" s="66" t="s">
        <v>634</v>
      </c>
      <c r="L38" s="66" t="s">
        <v>618</v>
      </c>
      <c r="M38" s="66" t="s">
        <v>27</v>
      </c>
      <c r="N38" s="66"/>
      <c r="O38" s="66"/>
      <c r="P38" s="66">
        <v>6</v>
      </c>
      <c r="Q38" s="96">
        <v>6000000</v>
      </c>
      <c r="R38" s="66">
        <v>6</v>
      </c>
      <c r="S38" s="96">
        <v>6000000</v>
      </c>
      <c r="T38" s="66">
        <v>6</v>
      </c>
      <c r="U38" s="96">
        <v>6000000</v>
      </c>
      <c r="V38" s="66">
        <v>6</v>
      </c>
      <c r="W38" s="73">
        <f t="shared" si="32"/>
        <v>18000000</v>
      </c>
      <c r="X38" s="66">
        <v>24</v>
      </c>
      <c r="Y38" s="68">
        <f t="shared" si="33"/>
        <v>36000000</v>
      </c>
      <c r="Z38" s="66"/>
      <c r="AA38" s="69" t="str">
        <f t="shared" si="34"/>
        <v xml:space="preserve"> </v>
      </c>
      <c r="AB38" s="66"/>
      <c r="AC38" s="69" t="str">
        <f t="shared" si="35"/>
        <v xml:space="preserve"> </v>
      </c>
      <c r="AD38" s="66"/>
      <c r="AE38" s="66"/>
      <c r="AF38" s="66" t="s">
        <v>619</v>
      </c>
      <c r="AG38" s="69" t="s">
        <v>620</v>
      </c>
      <c r="AH38" s="66" t="s">
        <v>619</v>
      </c>
      <c r="AI38" s="69" t="s">
        <v>620</v>
      </c>
      <c r="AJ38" s="66" t="s">
        <v>635</v>
      </c>
      <c r="AK38" s="66"/>
      <c r="AL38" s="96" t="s">
        <v>619</v>
      </c>
      <c r="AM38" s="69" t="s">
        <v>620</v>
      </c>
      <c r="AN38" s="66" t="s">
        <v>619</v>
      </c>
      <c r="AO38" s="69" t="s">
        <v>620</v>
      </c>
      <c r="AP38" s="66" t="s">
        <v>636</v>
      </c>
      <c r="AQ38" s="66" t="s">
        <v>637</v>
      </c>
      <c r="AR38" s="100"/>
      <c r="AS38" s="93"/>
      <c r="AT38" s="93"/>
      <c r="AU38" s="100"/>
      <c r="AV38" s="93"/>
      <c r="AW38" s="93"/>
      <c r="AX38" s="158">
        <v>2000000</v>
      </c>
      <c r="AY38" s="159">
        <f>2000000/6000000</f>
        <v>0.33333333333333331</v>
      </c>
      <c r="AZ38" s="160">
        <v>2</v>
      </c>
      <c r="BA38" s="159">
        <f>2/6</f>
        <v>0.33333333333333331</v>
      </c>
      <c r="BB38" s="160" t="s">
        <v>1818</v>
      </c>
      <c r="BC38" s="160" t="s">
        <v>638</v>
      </c>
      <c r="BD38" s="100"/>
      <c r="BE38" s="197" t="s">
        <v>639</v>
      </c>
      <c r="BF38" s="201" t="s">
        <v>640</v>
      </c>
      <c r="BG38" s="201" t="s">
        <v>641</v>
      </c>
      <c r="BH38" s="201" t="s">
        <v>609</v>
      </c>
      <c r="BI38" s="201" t="s">
        <v>628</v>
      </c>
      <c r="BJ38" s="201" t="s">
        <v>642</v>
      </c>
      <c r="BK38" s="201" t="s">
        <v>643</v>
      </c>
      <c r="BL38" s="201">
        <v>4320410</v>
      </c>
      <c r="BM38" s="201" t="s">
        <v>644</v>
      </c>
    </row>
    <row r="39" spans="1:65" ht="70.5" customHeight="1" x14ac:dyDescent="0.2">
      <c r="A39" s="71">
        <v>29</v>
      </c>
      <c r="B39" s="72" t="s">
        <v>69</v>
      </c>
      <c r="C39" s="71"/>
      <c r="D39" s="100" t="s">
        <v>645</v>
      </c>
      <c r="E39" s="149">
        <v>8.130081301E-3</v>
      </c>
      <c r="F39" s="66" t="s">
        <v>222</v>
      </c>
      <c r="G39" s="66" t="s">
        <v>402</v>
      </c>
      <c r="H39" s="94">
        <v>44927</v>
      </c>
      <c r="I39" s="94">
        <v>45442</v>
      </c>
      <c r="J39" s="66" t="s">
        <v>646</v>
      </c>
      <c r="K39" s="66" t="s">
        <v>647</v>
      </c>
      <c r="L39" s="66" t="s">
        <v>618</v>
      </c>
      <c r="M39" s="66" t="s">
        <v>27</v>
      </c>
      <c r="N39" s="66"/>
      <c r="O39" s="66"/>
      <c r="P39" s="66">
        <v>0</v>
      </c>
      <c r="Q39" s="66">
        <v>0</v>
      </c>
      <c r="R39" s="66">
        <v>0</v>
      </c>
      <c r="S39" s="66">
        <v>0</v>
      </c>
      <c r="T39" s="66">
        <v>1</v>
      </c>
      <c r="U39" s="96">
        <v>4000000</v>
      </c>
      <c r="V39" s="66">
        <v>1</v>
      </c>
      <c r="W39" s="73">
        <f>U39</f>
        <v>4000000</v>
      </c>
      <c r="X39" s="66">
        <v>1</v>
      </c>
      <c r="Y39" s="68">
        <f t="shared" si="33"/>
        <v>8000000</v>
      </c>
      <c r="Z39" s="66"/>
      <c r="AA39" s="69" t="str">
        <f t="shared" si="34"/>
        <v xml:space="preserve"> </v>
      </c>
      <c r="AB39" s="66"/>
      <c r="AC39" s="69" t="str">
        <f t="shared" si="35"/>
        <v xml:space="preserve"> </v>
      </c>
      <c r="AD39" s="66"/>
      <c r="AE39" s="66"/>
      <c r="AF39" s="66"/>
      <c r="AG39" s="69"/>
      <c r="AH39" s="66"/>
      <c r="AI39" s="69"/>
      <c r="AJ39" s="66" t="s">
        <v>648</v>
      </c>
      <c r="AK39" s="66"/>
      <c r="AL39" s="66" t="s">
        <v>619</v>
      </c>
      <c r="AM39" s="69" t="s">
        <v>620</v>
      </c>
      <c r="AN39" s="66" t="s">
        <v>619</v>
      </c>
      <c r="AO39" s="69" t="s">
        <v>620</v>
      </c>
      <c r="AP39" s="66" t="s">
        <v>649</v>
      </c>
      <c r="AQ39" s="66" t="s">
        <v>649</v>
      </c>
      <c r="AR39" s="100"/>
      <c r="AS39" s="93"/>
      <c r="AT39" s="93"/>
      <c r="AU39" s="100"/>
      <c r="AV39" s="93"/>
      <c r="AW39" s="93"/>
      <c r="AX39" s="160" t="s">
        <v>619</v>
      </c>
      <c r="AY39" s="159" t="s">
        <v>620</v>
      </c>
      <c r="AZ39" s="160" t="s">
        <v>619</v>
      </c>
      <c r="BA39" s="159" t="s">
        <v>620</v>
      </c>
      <c r="BB39" s="160" t="s">
        <v>649</v>
      </c>
      <c r="BC39" s="160" t="s">
        <v>649</v>
      </c>
      <c r="BD39" s="100"/>
      <c r="BE39" s="197" t="s">
        <v>639</v>
      </c>
      <c r="BF39" s="201" t="s">
        <v>650</v>
      </c>
      <c r="BG39" s="201" t="s">
        <v>641</v>
      </c>
      <c r="BH39" s="201" t="s">
        <v>609</v>
      </c>
      <c r="BI39" s="201" t="s">
        <v>628</v>
      </c>
      <c r="BJ39" s="201" t="s">
        <v>642</v>
      </c>
      <c r="BK39" s="201" t="s">
        <v>643</v>
      </c>
      <c r="BL39" s="201">
        <v>4320410</v>
      </c>
      <c r="BM39" s="201" t="s">
        <v>644</v>
      </c>
    </row>
    <row r="40" spans="1:65" ht="70.5" customHeight="1" x14ac:dyDescent="0.2">
      <c r="A40" s="71">
        <v>30</v>
      </c>
      <c r="B40" s="72" t="s">
        <v>69</v>
      </c>
      <c r="C40" s="71"/>
      <c r="D40" s="100" t="s">
        <v>651</v>
      </c>
      <c r="E40" s="149">
        <v>8.130081301E-3</v>
      </c>
      <c r="F40" s="66" t="s">
        <v>221</v>
      </c>
      <c r="G40" s="66" t="s">
        <v>652</v>
      </c>
      <c r="H40" s="94">
        <v>44287</v>
      </c>
      <c r="I40" s="94">
        <v>45442</v>
      </c>
      <c r="J40" s="66" t="s">
        <v>653</v>
      </c>
      <c r="K40" s="66" t="s">
        <v>654</v>
      </c>
      <c r="L40" s="66" t="s">
        <v>655</v>
      </c>
      <c r="M40" s="66" t="s">
        <v>27</v>
      </c>
      <c r="N40" s="66">
        <v>0</v>
      </c>
      <c r="O40" s="66"/>
      <c r="P40" s="66">
        <v>2</v>
      </c>
      <c r="Q40" s="107">
        <v>8760000</v>
      </c>
      <c r="R40" s="66">
        <v>2</v>
      </c>
      <c r="S40" s="107">
        <v>8760000</v>
      </c>
      <c r="T40" s="66">
        <v>2</v>
      </c>
      <c r="U40" s="107">
        <v>8760000</v>
      </c>
      <c r="V40" s="66">
        <v>2</v>
      </c>
      <c r="W40" s="73">
        <v>4380000</v>
      </c>
      <c r="X40" s="66">
        <v>8</v>
      </c>
      <c r="Y40" s="68">
        <f t="shared" si="33"/>
        <v>30660000</v>
      </c>
      <c r="Z40" s="66" t="s">
        <v>338</v>
      </c>
      <c r="AA40" s="69" t="s">
        <v>338</v>
      </c>
      <c r="AB40" s="66" t="s">
        <v>338</v>
      </c>
      <c r="AC40" s="69" t="s">
        <v>338</v>
      </c>
      <c r="AD40" s="66" t="s">
        <v>338</v>
      </c>
      <c r="AE40" s="66" t="s">
        <v>338</v>
      </c>
      <c r="AF40" s="68" t="s">
        <v>656</v>
      </c>
      <c r="AG40" s="108" t="s">
        <v>563</v>
      </c>
      <c r="AH40" s="66">
        <v>0.2</v>
      </c>
      <c r="AI40" s="69">
        <v>0.1</v>
      </c>
      <c r="AJ40" s="66" t="s">
        <v>657</v>
      </c>
      <c r="AK40" s="66"/>
      <c r="AL40" s="66" t="s">
        <v>656</v>
      </c>
      <c r="AM40" s="69" t="s">
        <v>563</v>
      </c>
      <c r="AN40" s="66">
        <v>0</v>
      </c>
      <c r="AO40" s="69">
        <v>0</v>
      </c>
      <c r="AP40" s="66" t="s">
        <v>658</v>
      </c>
      <c r="AQ40" s="66" t="s">
        <v>659</v>
      </c>
      <c r="AR40" s="83"/>
      <c r="AS40" s="69"/>
      <c r="AT40" s="66"/>
      <c r="AU40" s="69"/>
      <c r="AV40" s="83"/>
      <c r="AW40" s="83"/>
      <c r="AX40" s="161">
        <v>4380000</v>
      </c>
      <c r="AY40" s="162">
        <v>0.5</v>
      </c>
      <c r="AZ40" s="163">
        <v>0.5</v>
      </c>
      <c r="BA40" s="162">
        <v>0.25</v>
      </c>
      <c r="BB40" s="163" t="s">
        <v>660</v>
      </c>
      <c r="BC40" s="163" t="s">
        <v>661</v>
      </c>
      <c r="BD40" s="66" t="s">
        <v>662</v>
      </c>
      <c r="BE40" s="197" t="s">
        <v>663</v>
      </c>
      <c r="BF40" s="201" t="s">
        <v>664</v>
      </c>
      <c r="BG40" s="201">
        <v>7617</v>
      </c>
      <c r="BH40" s="201" t="s">
        <v>609</v>
      </c>
      <c r="BI40" s="201" t="s">
        <v>665</v>
      </c>
      <c r="BJ40" s="201" t="s">
        <v>666</v>
      </c>
      <c r="BK40" s="201" t="s">
        <v>667</v>
      </c>
      <c r="BL40" s="201">
        <v>3795750</v>
      </c>
      <c r="BM40" s="201" t="s">
        <v>668</v>
      </c>
    </row>
    <row r="41" spans="1:65" ht="70.5" customHeight="1" x14ac:dyDescent="0.2">
      <c r="A41" s="71">
        <v>31</v>
      </c>
      <c r="B41" s="72" t="s">
        <v>69</v>
      </c>
      <c r="C41" s="71"/>
      <c r="D41" s="100" t="s">
        <v>669</v>
      </c>
      <c r="E41" s="149">
        <v>8.130081301E-3</v>
      </c>
      <c r="F41" s="66" t="s">
        <v>221</v>
      </c>
      <c r="G41" s="66" t="s">
        <v>670</v>
      </c>
      <c r="H41" s="94">
        <v>44287</v>
      </c>
      <c r="I41" s="94">
        <v>45442</v>
      </c>
      <c r="J41" s="66" t="s">
        <v>671</v>
      </c>
      <c r="K41" s="66" t="s">
        <v>672</v>
      </c>
      <c r="L41" s="66" t="s">
        <v>655</v>
      </c>
      <c r="M41" s="66" t="s">
        <v>27</v>
      </c>
      <c r="N41" s="66"/>
      <c r="O41" s="66"/>
      <c r="P41" s="66">
        <v>32</v>
      </c>
      <c r="Q41" s="107">
        <v>8760000</v>
      </c>
      <c r="R41" s="66">
        <v>32</v>
      </c>
      <c r="S41" s="107">
        <v>8760000</v>
      </c>
      <c r="T41" s="66">
        <v>32</v>
      </c>
      <c r="U41" s="107">
        <v>8760000</v>
      </c>
      <c r="V41" s="66">
        <v>32</v>
      </c>
      <c r="W41" s="73">
        <v>4380000</v>
      </c>
      <c r="X41" s="66">
        <v>128</v>
      </c>
      <c r="Y41" s="68">
        <f t="shared" si="33"/>
        <v>30660000</v>
      </c>
      <c r="Z41" s="66" t="s">
        <v>338</v>
      </c>
      <c r="AA41" s="69" t="s">
        <v>338</v>
      </c>
      <c r="AB41" s="66" t="s">
        <v>338</v>
      </c>
      <c r="AC41" s="69" t="s">
        <v>338</v>
      </c>
      <c r="AD41" s="66" t="s">
        <v>338</v>
      </c>
      <c r="AE41" s="66" t="s">
        <v>338</v>
      </c>
      <c r="AF41" s="68" t="s">
        <v>656</v>
      </c>
      <c r="AG41" s="108" t="s">
        <v>563</v>
      </c>
      <c r="AH41" s="66">
        <v>0</v>
      </c>
      <c r="AI41" s="69">
        <v>0</v>
      </c>
      <c r="AJ41" s="66" t="s">
        <v>657</v>
      </c>
      <c r="AK41" s="66"/>
      <c r="AL41" s="66" t="s">
        <v>656</v>
      </c>
      <c r="AM41" s="69" t="s">
        <v>563</v>
      </c>
      <c r="AN41" s="66">
        <v>0</v>
      </c>
      <c r="AO41" s="69">
        <v>0</v>
      </c>
      <c r="AP41" s="66" t="s">
        <v>658</v>
      </c>
      <c r="AQ41" s="66" t="s">
        <v>659</v>
      </c>
      <c r="AR41" s="83"/>
      <c r="AS41" s="69"/>
      <c r="AT41" s="66"/>
      <c r="AU41" s="69"/>
      <c r="AV41" s="83"/>
      <c r="AW41" s="83"/>
      <c r="AX41" s="161">
        <v>4380000</v>
      </c>
      <c r="AY41" s="162">
        <v>0.5</v>
      </c>
      <c r="AZ41" s="163">
        <v>0.5</v>
      </c>
      <c r="BA41" s="162">
        <v>0.02</v>
      </c>
      <c r="BB41" s="163" t="s">
        <v>673</v>
      </c>
      <c r="BC41" s="163" t="s">
        <v>674</v>
      </c>
      <c r="BD41" s="66" t="s">
        <v>675</v>
      </c>
      <c r="BE41" s="197" t="s">
        <v>663</v>
      </c>
      <c r="BF41" s="201" t="s">
        <v>664</v>
      </c>
      <c r="BG41" s="201">
        <v>7617</v>
      </c>
      <c r="BH41" s="201" t="s">
        <v>609</v>
      </c>
      <c r="BI41" s="201" t="s">
        <v>665</v>
      </c>
      <c r="BJ41" s="201" t="s">
        <v>666</v>
      </c>
      <c r="BK41" s="201" t="s">
        <v>667</v>
      </c>
      <c r="BL41" s="201">
        <v>3795750</v>
      </c>
      <c r="BM41" s="201" t="s">
        <v>668</v>
      </c>
    </row>
    <row r="42" spans="1:65" ht="70.5" customHeight="1" x14ac:dyDescent="0.2">
      <c r="A42" s="71">
        <v>32</v>
      </c>
      <c r="B42" s="72" t="s">
        <v>69</v>
      </c>
      <c r="C42" s="71"/>
      <c r="D42" s="100" t="s">
        <v>676</v>
      </c>
      <c r="E42" s="149">
        <v>8.130081301E-3</v>
      </c>
      <c r="F42" s="66" t="s">
        <v>221</v>
      </c>
      <c r="G42" s="66" t="s">
        <v>677</v>
      </c>
      <c r="H42" s="94">
        <v>44287</v>
      </c>
      <c r="I42" s="94">
        <v>45442</v>
      </c>
      <c r="J42" s="66" t="s">
        <v>678</v>
      </c>
      <c r="K42" s="66" t="s">
        <v>679</v>
      </c>
      <c r="L42" s="66" t="s">
        <v>655</v>
      </c>
      <c r="M42" s="66" t="s">
        <v>27</v>
      </c>
      <c r="N42" s="66">
        <v>2</v>
      </c>
      <c r="O42" s="96">
        <v>34000000</v>
      </c>
      <c r="P42" s="66">
        <v>2</v>
      </c>
      <c r="Q42" s="96">
        <v>56000000</v>
      </c>
      <c r="R42" s="66">
        <v>2</v>
      </c>
      <c r="S42" s="96">
        <v>56000000</v>
      </c>
      <c r="T42" s="66">
        <v>2</v>
      </c>
      <c r="U42" s="96">
        <v>56000000</v>
      </c>
      <c r="V42" s="66">
        <v>2</v>
      </c>
      <c r="W42" s="73">
        <v>56000000</v>
      </c>
      <c r="X42" s="66">
        <v>8</v>
      </c>
      <c r="Y42" s="68">
        <f t="shared" si="33"/>
        <v>258000000</v>
      </c>
      <c r="Z42" s="68" t="s">
        <v>680</v>
      </c>
      <c r="AA42" s="69">
        <v>1</v>
      </c>
      <c r="AB42" s="66">
        <v>2</v>
      </c>
      <c r="AC42" s="69">
        <f>IF(N42=0," ",AB42/N42)</f>
        <v>1</v>
      </c>
      <c r="AD42" s="66" t="s">
        <v>681</v>
      </c>
      <c r="AE42" s="66" t="s">
        <v>422</v>
      </c>
      <c r="AF42" s="68" t="s">
        <v>656</v>
      </c>
      <c r="AG42" s="108" t="s">
        <v>563</v>
      </c>
      <c r="AH42" s="66">
        <v>0.2</v>
      </c>
      <c r="AI42" s="69">
        <v>0.1</v>
      </c>
      <c r="AJ42" s="66" t="s">
        <v>657</v>
      </c>
      <c r="AK42" s="66"/>
      <c r="AL42" s="66" t="s">
        <v>656</v>
      </c>
      <c r="AM42" s="69" t="s">
        <v>563</v>
      </c>
      <c r="AN42" s="66">
        <v>0</v>
      </c>
      <c r="AO42" s="69">
        <v>0</v>
      </c>
      <c r="AP42" s="66" t="s">
        <v>682</v>
      </c>
      <c r="AQ42" s="66" t="s">
        <v>683</v>
      </c>
      <c r="AR42" s="66"/>
      <c r="AS42" s="69"/>
      <c r="AT42" s="66"/>
      <c r="AU42" s="69"/>
      <c r="AV42" s="83"/>
      <c r="AW42" s="83"/>
      <c r="AX42" s="163">
        <v>0</v>
      </c>
      <c r="AY42" s="162">
        <f>IF(W42=0," ",AX42/W42)</f>
        <v>0</v>
      </c>
      <c r="AZ42" s="163">
        <v>0</v>
      </c>
      <c r="BA42" s="162">
        <f>AZ42/V42</f>
        <v>0</v>
      </c>
      <c r="BB42" s="163" t="s">
        <v>684</v>
      </c>
      <c r="BC42" s="163" t="s">
        <v>685</v>
      </c>
      <c r="BD42" s="66" t="s">
        <v>686</v>
      </c>
      <c r="BE42" s="197" t="s">
        <v>687</v>
      </c>
      <c r="BF42" s="201" t="s">
        <v>688</v>
      </c>
      <c r="BG42" s="201" t="s">
        <v>689</v>
      </c>
      <c r="BH42" s="201" t="s">
        <v>609</v>
      </c>
      <c r="BI42" s="201" t="s">
        <v>665</v>
      </c>
      <c r="BJ42" s="201" t="s">
        <v>666</v>
      </c>
      <c r="BK42" s="201" t="s">
        <v>667</v>
      </c>
      <c r="BL42" s="201">
        <v>3795750</v>
      </c>
      <c r="BM42" s="201" t="s">
        <v>668</v>
      </c>
    </row>
    <row r="43" spans="1:65" ht="70.5" customHeight="1" x14ac:dyDescent="0.2">
      <c r="A43" s="71">
        <v>33</v>
      </c>
      <c r="B43" s="72" t="s">
        <v>69</v>
      </c>
      <c r="C43" s="71"/>
      <c r="D43" s="93" t="s">
        <v>690</v>
      </c>
      <c r="E43" s="149">
        <v>8.130081301E-3</v>
      </c>
      <c r="F43" s="66" t="s">
        <v>221</v>
      </c>
      <c r="G43" s="66" t="s">
        <v>677</v>
      </c>
      <c r="H43" s="94">
        <v>44287</v>
      </c>
      <c r="I43" s="94">
        <v>45442</v>
      </c>
      <c r="J43" s="66" t="s">
        <v>691</v>
      </c>
      <c r="K43" s="66" t="s">
        <v>692</v>
      </c>
      <c r="L43" s="66" t="s">
        <v>655</v>
      </c>
      <c r="M43" s="66" t="s">
        <v>27</v>
      </c>
      <c r="N43" s="66"/>
      <c r="O43" s="66"/>
      <c r="P43" s="66">
        <v>24</v>
      </c>
      <c r="Q43" s="107">
        <v>34800000</v>
      </c>
      <c r="R43" s="66">
        <v>24</v>
      </c>
      <c r="S43" s="96">
        <v>36200000</v>
      </c>
      <c r="T43" s="66">
        <v>24</v>
      </c>
      <c r="U43" s="96">
        <v>37650000</v>
      </c>
      <c r="V43" s="66">
        <v>24</v>
      </c>
      <c r="W43" s="73">
        <v>39200000</v>
      </c>
      <c r="X43" s="66">
        <v>96</v>
      </c>
      <c r="Y43" s="68">
        <f t="shared" si="33"/>
        <v>147850000</v>
      </c>
      <c r="Z43" s="66" t="s">
        <v>338</v>
      </c>
      <c r="AA43" s="69" t="s">
        <v>338</v>
      </c>
      <c r="AB43" s="66" t="s">
        <v>338</v>
      </c>
      <c r="AC43" s="69" t="s">
        <v>338</v>
      </c>
      <c r="AD43" s="66" t="s">
        <v>338</v>
      </c>
      <c r="AE43" s="66" t="s">
        <v>338</v>
      </c>
      <c r="AF43" s="68" t="s">
        <v>656</v>
      </c>
      <c r="AG43" s="108" t="s">
        <v>563</v>
      </c>
      <c r="AH43" s="66">
        <v>2.4</v>
      </c>
      <c r="AI43" s="69">
        <v>0.1</v>
      </c>
      <c r="AJ43" s="66" t="s">
        <v>657</v>
      </c>
      <c r="AK43" s="66"/>
      <c r="AL43" s="66" t="s">
        <v>656</v>
      </c>
      <c r="AM43" s="69" t="s">
        <v>563</v>
      </c>
      <c r="AN43" s="66">
        <v>0</v>
      </c>
      <c r="AO43" s="69">
        <v>0</v>
      </c>
      <c r="AP43" s="66" t="s">
        <v>693</v>
      </c>
      <c r="AQ43" s="66" t="s">
        <v>683</v>
      </c>
      <c r="AR43" s="66"/>
      <c r="AS43" s="69"/>
      <c r="AT43" s="66"/>
      <c r="AU43" s="69"/>
      <c r="AV43" s="83"/>
      <c r="AW43" s="83"/>
      <c r="AX43" s="163" t="s">
        <v>694</v>
      </c>
      <c r="AY43" s="162">
        <v>0.5</v>
      </c>
      <c r="AZ43" s="163">
        <v>0.5</v>
      </c>
      <c r="BA43" s="162">
        <v>0.02</v>
      </c>
      <c r="BB43" s="163" t="s">
        <v>695</v>
      </c>
      <c r="BC43" s="163" t="s">
        <v>696</v>
      </c>
      <c r="BD43" s="66" t="s">
        <v>697</v>
      </c>
      <c r="BE43" s="197" t="s">
        <v>698</v>
      </c>
      <c r="BF43" s="201" t="s">
        <v>699</v>
      </c>
      <c r="BG43" s="201">
        <v>7598</v>
      </c>
      <c r="BH43" s="201" t="s">
        <v>609</v>
      </c>
      <c r="BI43" s="201" t="s">
        <v>665</v>
      </c>
      <c r="BJ43" s="201" t="s">
        <v>700</v>
      </c>
      <c r="BK43" s="201" t="s">
        <v>701</v>
      </c>
      <c r="BL43" s="201">
        <v>3795750</v>
      </c>
      <c r="BM43" s="71" t="s">
        <v>702</v>
      </c>
    </row>
    <row r="44" spans="1:65" ht="128.25" x14ac:dyDescent="0.2">
      <c r="A44" s="71">
        <v>34</v>
      </c>
      <c r="B44" s="72" t="s">
        <v>69</v>
      </c>
      <c r="C44" s="71"/>
      <c r="D44" s="100" t="s">
        <v>703</v>
      </c>
      <c r="E44" s="149">
        <v>8.130081301E-3</v>
      </c>
      <c r="F44" s="66" t="s">
        <v>222</v>
      </c>
      <c r="G44" s="66" t="s">
        <v>704</v>
      </c>
      <c r="H44" s="94">
        <v>44228</v>
      </c>
      <c r="I44" s="94">
        <v>45442</v>
      </c>
      <c r="J44" s="66" t="s">
        <v>705</v>
      </c>
      <c r="K44" s="66" t="s">
        <v>706</v>
      </c>
      <c r="L44" s="66" t="s">
        <v>370</v>
      </c>
      <c r="M44" s="66" t="s">
        <v>27</v>
      </c>
      <c r="N44" s="66"/>
      <c r="O44" s="66"/>
      <c r="P44" s="69">
        <v>1</v>
      </c>
      <c r="Q44" s="110">
        <v>20000000</v>
      </c>
      <c r="R44" s="69">
        <v>1</v>
      </c>
      <c r="S44" s="110">
        <v>20000000</v>
      </c>
      <c r="T44" s="69">
        <v>1</v>
      </c>
      <c r="U44" s="110">
        <v>20000000</v>
      </c>
      <c r="V44" s="69">
        <v>1</v>
      </c>
      <c r="W44" s="73">
        <f t="shared" ref="W44:W48" si="36">Q44+S44+U44</f>
        <v>60000000</v>
      </c>
      <c r="X44" s="69">
        <v>1</v>
      </c>
      <c r="Y44" s="110">
        <f t="shared" si="33"/>
        <v>120000000</v>
      </c>
      <c r="Z44" s="66"/>
      <c r="AA44" s="69" t="str">
        <f t="shared" ref="AA44:AA50" si="37">IF(O44=0," ",Z44/O44)</f>
        <v xml:space="preserve"> </v>
      </c>
      <c r="AB44" s="66"/>
      <c r="AC44" s="69" t="str">
        <f t="shared" ref="AC44:AC50" si="38">IF(N44=0," ",AB44/N44)</f>
        <v xml:space="preserve"> </v>
      </c>
      <c r="AD44" s="66"/>
      <c r="AE44" s="66"/>
      <c r="AF44" s="66"/>
      <c r="AG44" s="69">
        <f t="shared" ref="AG44:AG49" si="39">IF(Q44=0," ",AF44/Q44)</f>
        <v>0</v>
      </c>
      <c r="AH44" s="66"/>
      <c r="AI44" s="69">
        <f t="shared" ref="AI44:AI49" si="40">IF(P44=0," ",AH44/P44)</f>
        <v>0</v>
      </c>
      <c r="AJ44" s="66" t="s">
        <v>707</v>
      </c>
      <c r="AK44" s="66"/>
      <c r="AL44" s="66"/>
      <c r="AM44" s="69"/>
      <c r="AN44" s="66"/>
      <c r="AO44" s="69"/>
      <c r="AP44" s="66" t="s">
        <v>708</v>
      </c>
      <c r="AQ44" s="66"/>
      <c r="AR44" s="66"/>
      <c r="AS44" s="98"/>
      <c r="AT44" s="66"/>
      <c r="AU44" s="79"/>
      <c r="AV44" s="66"/>
      <c r="AW44" s="66"/>
      <c r="AX44" s="165">
        <v>0</v>
      </c>
      <c r="AY44" s="162">
        <v>0</v>
      </c>
      <c r="AZ44" s="163">
        <v>0</v>
      </c>
      <c r="BA44" s="162">
        <v>0.25</v>
      </c>
      <c r="BB44" s="163" t="s">
        <v>709</v>
      </c>
      <c r="BC44" s="160" t="s">
        <v>710</v>
      </c>
      <c r="BD44" s="100" t="s">
        <v>711</v>
      </c>
      <c r="BE44" s="197" t="s">
        <v>712</v>
      </c>
      <c r="BF44" s="201" t="s">
        <v>713</v>
      </c>
      <c r="BG44" s="201" t="s">
        <v>714</v>
      </c>
      <c r="BH44" s="201" t="s">
        <v>609</v>
      </c>
      <c r="BI44" s="201" t="s">
        <v>715</v>
      </c>
      <c r="BJ44" s="201" t="s">
        <v>716</v>
      </c>
      <c r="BK44" s="201" t="s">
        <v>717</v>
      </c>
      <c r="BL44" s="201">
        <v>3124996907</v>
      </c>
      <c r="BM44" s="201" t="s">
        <v>718</v>
      </c>
    </row>
    <row r="45" spans="1:65" ht="76.5" x14ac:dyDescent="0.2">
      <c r="A45" s="71">
        <v>35</v>
      </c>
      <c r="B45" s="72" t="s">
        <v>69</v>
      </c>
      <c r="C45" s="71"/>
      <c r="D45" s="100" t="s">
        <v>719</v>
      </c>
      <c r="E45" s="149">
        <v>8.130081301E-3</v>
      </c>
      <c r="F45" s="66" t="s">
        <v>215</v>
      </c>
      <c r="G45" s="66" t="s">
        <v>704</v>
      </c>
      <c r="H45" s="94">
        <v>44228</v>
      </c>
      <c r="I45" s="94">
        <v>45442</v>
      </c>
      <c r="J45" s="66" t="s">
        <v>720</v>
      </c>
      <c r="K45" s="66" t="s">
        <v>721</v>
      </c>
      <c r="L45" s="66" t="s">
        <v>370</v>
      </c>
      <c r="M45" s="66" t="s">
        <v>27</v>
      </c>
      <c r="N45" s="66"/>
      <c r="O45" s="68"/>
      <c r="P45" s="66">
        <v>10</v>
      </c>
      <c r="Q45" s="110">
        <v>23300000</v>
      </c>
      <c r="R45" s="66">
        <v>10</v>
      </c>
      <c r="S45" s="110">
        <v>23300000</v>
      </c>
      <c r="T45" s="66">
        <v>10</v>
      </c>
      <c r="U45" s="110">
        <v>23300000</v>
      </c>
      <c r="V45" s="66">
        <v>10</v>
      </c>
      <c r="W45" s="73">
        <f t="shared" si="36"/>
        <v>69900000</v>
      </c>
      <c r="X45" s="66">
        <f>P45+R45+T45+V45</f>
        <v>40</v>
      </c>
      <c r="Y45" s="110">
        <f t="shared" si="33"/>
        <v>139800000</v>
      </c>
      <c r="Z45" s="66"/>
      <c r="AA45" s="69" t="str">
        <f t="shared" si="37"/>
        <v xml:space="preserve"> </v>
      </c>
      <c r="AB45" s="66"/>
      <c r="AC45" s="69" t="str">
        <f t="shared" si="38"/>
        <v xml:space="preserve"> </v>
      </c>
      <c r="AD45" s="66"/>
      <c r="AE45" s="66"/>
      <c r="AF45" s="66"/>
      <c r="AG45" s="69">
        <f t="shared" si="39"/>
        <v>0</v>
      </c>
      <c r="AH45" s="66"/>
      <c r="AI45" s="69">
        <f t="shared" si="40"/>
        <v>0</v>
      </c>
      <c r="AJ45" s="66" t="s">
        <v>707</v>
      </c>
      <c r="AK45" s="66"/>
      <c r="AL45" s="66"/>
      <c r="AM45" s="69"/>
      <c r="AN45" s="66"/>
      <c r="AO45" s="69"/>
      <c r="AP45" s="66" t="s">
        <v>708</v>
      </c>
      <c r="AQ45" s="66"/>
      <c r="AR45" s="66"/>
      <c r="AS45" s="98"/>
      <c r="AT45" s="66"/>
      <c r="AU45" s="98"/>
      <c r="AV45" s="66"/>
      <c r="AW45" s="66"/>
      <c r="AX45" s="165">
        <v>0</v>
      </c>
      <c r="AY45" s="162">
        <v>0</v>
      </c>
      <c r="AZ45" s="163">
        <v>0</v>
      </c>
      <c r="BA45" s="162">
        <v>0</v>
      </c>
      <c r="BB45" s="163" t="s">
        <v>722</v>
      </c>
      <c r="BC45" s="160" t="s">
        <v>723</v>
      </c>
      <c r="BD45" s="100"/>
      <c r="BE45" s="197" t="s">
        <v>724</v>
      </c>
      <c r="BF45" s="201" t="s">
        <v>725</v>
      </c>
      <c r="BG45" s="201" t="s">
        <v>726</v>
      </c>
      <c r="BH45" s="201" t="s">
        <v>609</v>
      </c>
      <c r="BI45" s="201" t="s">
        <v>715</v>
      </c>
      <c r="BJ45" s="201" t="s">
        <v>727</v>
      </c>
      <c r="BK45" s="201" t="s">
        <v>717</v>
      </c>
      <c r="BL45" s="201">
        <v>3124996907</v>
      </c>
      <c r="BM45" s="201" t="s">
        <v>728</v>
      </c>
    </row>
    <row r="46" spans="1:65" ht="76.5" x14ac:dyDescent="0.2">
      <c r="A46" s="71">
        <v>36</v>
      </c>
      <c r="B46" s="72" t="s">
        <v>69</v>
      </c>
      <c r="C46" s="71"/>
      <c r="D46" s="100" t="s">
        <v>729</v>
      </c>
      <c r="E46" s="149">
        <v>8.130081301E-3</v>
      </c>
      <c r="F46" s="66" t="s">
        <v>222</v>
      </c>
      <c r="G46" s="66" t="s">
        <v>704</v>
      </c>
      <c r="H46" s="94">
        <v>44228</v>
      </c>
      <c r="I46" s="94">
        <v>45442</v>
      </c>
      <c r="J46" s="66" t="s">
        <v>730</v>
      </c>
      <c r="K46" s="66" t="s">
        <v>731</v>
      </c>
      <c r="L46" s="66" t="s">
        <v>370</v>
      </c>
      <c r="M46" s="66" t="s">
        <v>27</v>
      </c>
      <c r="N46" s="66"/>
      <c r="O46" s="68"/>
      <c r="P46" s="69">
        <v>1</v>
      </c>
      <c r="Q46" s="110">
        <v>10000000</v>
      </c>
      <c r="R46" s="69">
        <v>1</v>
      </c>
      <c r="S46" s="110">
        <v>10000000</v>
      </c>
      <c r="T46" s="69">
        <v>1</v>
      </c>
      <c r="U46" s="110">
        <v>20000000</v>
      </c>
      <c r="V46" s="69">
        <v>1</v>
      </c>
      <c r="W46" s="73">
        <f t="shared" si="36"/>
        <v>40000000</v>
      </c>
      <c r="X46" s="69">
        <v>1</v>
      </c>
      <c r="Y46" s="110">
        <f t="shared" si="33"/>
        <v>80000000</v>
      </c>
      <c r="Z46" s="66"/>
      <c r="AA46" s="69" t="str">
        <f t="shared" si="37"/>
        <v xml:space="preserve"> </v>
      </c>
      <c r="AB46" s="66"/>
      <c r="AC46" s="69" t="str">
        <f t="shared" si="38"/>
        <v xml:space="preserve"> </v>
      </c>
      <c r="AD46" s="66"/>
      <c r="AE46" s="66"/>
      <c r="AF46" s="66"/>
      <c r="AG46" s="69">
        <f t="shared" si="39"/>
        <v>0</v>
      </c>
      <c r="AH46" s="66"/>
      <c r="AI46" s="69">
        <f t="shared" si="40"/>
        <v>0</v>
      </c>
      <c r="AJ46" s="66" t="s">
        <v>707</v>
      </c>
      <c r="AK46" s="66"/>
      <c r="AL46" s="66"/>
      <c r="AM46" s="69"/>
      <c r="AN46" s="66"/>
      <c r="AO46" s="69"/>
      <c r="AP46" s="66" t="s">
        <v>732</v>
      </c>
      <c r="AQ46" s="66"/>
      <c r="AR46" s="66"/>
      <c r="AS46" s="98"/>
      <c r="AT46" s="66"/>
      <c r="AU46" s="98"/>
      <c r="AV46" s="66"/>
      <c r="AW46" s="66"/>
      <c r="AX46" s="165">
        <v>0</v>
      </c>
      <c r="AY46" s="162">
        <v>0</v>
      </c>
      <c r="AZ46" s="163">
        <v>0</v>
      </c>
      <c r="BA46" s="162">
        <v>0</v>
      </c>
      <c r="BB46" s="163" t="s">
        <v>733</v>
      </c>
      <c r="BC46" s="160" t="s">
        <v>734</v>
      </c>
      <c r="BD46" s="100"/>
      <c r="BE46" s="197" t="s">
        <v>712</v>
      </c>
      <c r="BF46" s="201" t="s">
        <v>735</v>
      </c>
      <c r="BG46" s="201" t="s">
        <v>714</v>
      </c>
      <c r="BH46" s="201" t="s">
        <v>609</v>
      </c>
      <c r="BI46" s="201" t="s">
        <v>715</v>
      </c>
      <c r="BJ46" s="201" t="s">
        <v>736</v>
      </c>
      <c r="BK46" s="201" t="s">
        <v>717</v>
      </c>
      <c r="BL46" s="201">
        <v>3124996907</v>
      </c>
      <c r="BM46" s="201" t="s">
        <v>737</v>
      </c>
    </row>
    <row r="47" spans="1:65" ht="70.5" customHeight="1" x14ac:dyDescent="0.2">
      <c r="A47" s="71">
        <v>37</v>
      </c>
      <c r="B47" s="72" t="s">
        <v>69</v>
      </c>
      <c r="C47" s="71"/>
      <c r="D47" s="100" t="s">
        <v>738</v>
      </c>
      <c r="E47" s="149">
        <v>8.130081301E-3</v>
      </c>
      <c r="F47" s="66" t="s">
        <v>214</v>
      </c>
      <c r="G47" s="66" t="s">
        <v>739</v>
      </c>
      <c r="H47" s="94">
        <v>44317</v>
      </c>
      <c r="I47" s="94">
        <v>45443</v>
      </c>
      <c r="J47" s="66" t="s">
        <v>740</v>
      </c>
      <c r="K47" s="66" t="s">
        <v>741</v>
      </c>
      <c r="L47" s="66" t="s">
        <v>742</v>
      </c>
      <c r="M47" s="66" t="s">
        <v>27</v>
      </c>
      <c r="N47" s="66"/>
      <c r="O47" s="66"/>
      <c r="P47" s="66">
        <v>2</v>
      </c>
      <c r="Q47" s="112">
        <v>39099070</v>
      </c>
      <c r="R47" s="66">
        <v>2</v>
      </c>
      <c r="S47" s="112">
        <v>40272042.100000001</v>
      </c>
      <c r="T47" s="66">
        <v>2</v>
      </c>
      <c r="U47" s="112">
        <v>41480203.362999998</v>
      </c>
      <c r="V47" s="66">
        <v>1</v>
      </c>
      <c r="W47" s="73">
        <f t="shared" si="36"/>
        <v>120851315.463</v>
      </c>
      <c r="X47" s="66">
        <v>7</v>
      </c>
      <c r="Y47" s="68">
        <v>142213620.19494501</v>
      </c>
      <c r="Z47" s="112"/>
      <c r="AA47" s="69" t="str">
        <f t="shared" si="37"/>
        <v xml:space="preserve"> </v>
      </c>
      <c r="AB47" s="66"/>
      <c r="AC47" s="69" t="str">
        <f t="shared" si="38"/>
        <v xml:space="preserve"> </v>
      </c>
      <c r="AD47" s="66"/>
      <c r="AE47" s="66"/>
      <c r="AF47" s="66"/>
      <c r="AG47" s="69">
        <f t="shared" si="39"/>
        <v>0</v>
      </c>
      <c r="AH47" s="66"/>
      <c r="AI47" s="69">
        <f t="shared" si="40"/>
        <v>0</v>
      </c>
      <c r="AJ47" s="66" t="s">
        <v>743</v>
      </c>
      <c r="AK47" s="66"/>
      <c r="AL47" s="82" t="s">
        <v>619</v>
      </c>
      <c r="AM47" s="82" t="s">
        <v>744</v>
      </c>
      <c r="AN47" s="74" t="s">
        <v>620</v>
      </c>
      <c r="AO47" s="74" t="s">
        <v>620</v>
      </c>
      <c r="AP47" s="66" t="s">
        <v>745</v>
      </c>
      <c r="AQ47" s="66" t="s">
        <v>746</v>
      </c>
      <c r="AR47" s="113"/>
      <c r="AS47" s="69"/>
      <c r="AT47" s="66"/>
      <c r="AU47" s="69"/>
      <c r="AV47" s="66"/>
      <c r="AW47" s="66"/>
      <c r="AX47" s="165">
        <v>0</v>
      </c>
      <c r="AY47" s="164">
        <v>0</v>
      </c>
      <c r="AZ47" s="163">
        <v>0</v>
      </c>
      <c r="BA47" s="164">
        <v>0</v>
      </c>
      <c r="BB47" s="163" t="s">
        <v>747</v>
      </c>
      <c r="BC47" s="163" t="s">
        <v>424</v>
      </c>
      <c r="BD47" s="66" t="s">
        <v>424</v>
      </c>
      <c r="BE47" s="197" t="s">
        <v>748</v>
      </c>
      <c r="BF47" s="201" t="s">
        <v>749</v>
      </c>
      <c r="BG47" s="201" t="s">
        <v>750</v>
      </c>
      <c r="BH47" s="201" t="s">
        <v>609</v>
      </c>
      <c r="BI47" s="201" t="s">
        <v>751</v>
      </c>
      <c r="BJ47" s="201" t="s">
        <v>752</v>
      </c>
      <c r="BK47" s="201" t="s">
        <v>753</v>
      </c>
      <c r="BL47" s="201">
        <v>6605400</v>
      </c>
      <c r="BM47" s="71" t="s">
        <v>754</v>
      </c>
    </row>
    <row r="48" spans="1:65" ht="70.5" customHeight="1" x14ac:dyDescent="0.2">
      <c r="A48" s="71">
        <v>38</v>
      </c>
      <c r="B48" s="72" t="s">
        <v>69</v>
      </c>
      <c r="C48" s="71"/>
      <c r="D48" s="100" t="s">
        <v>755</v>
      </c>
      <c r="E48" s="149">
        <v>8.130081301E-3</v>
      </c>
      <c r="F48" s="66" t="s">
        <v>214</v>
      </c>
      <c r="G48" s="66" t="s">
        <v>739</v>
      </c>
      <c r="H48" s="94">
        <v>44317</v>
      </c>
      <c r="I48" s="94">
        <v>45443</v>
      </c>
      <c r="J48" s="66" t="s">
        <v>756</v>
      </c>
      <c r="K48" s="66" t="s">
        <v>757</v>
      </c>
      <c r="L48" s="66" t="s">
        <v>742</v>
      </c>
      <c r="M48" s="66" t="s">
        <v>27</v>
      </c>
      <c r="N48" s="66"/>
      <c r="O48" s="66"/>
      <c r="P48" s="66">
        <v>20</v>
      </c>
      <c r="Q48" s="112">
        <v>13560262</v>
      </c>
      <c r="R48" s="66">
        <v>20</v>
      </c>
      <c r="S48" s="112">
        <v>13967069.859999999</v>
      </c>
      <c r="T48" s="66">
        <v>20</v>
      </c>
      <c r="U48" s="112">
        <v>14386081.955799999</v>
      </c>
      <c r="V48" s="66">
        <v>20</v>
      </c>
      <c r="W48" s="73">
        <f t="shared" si="36"/>
        <v>41913413.815799996</v>
      </c>
      <c r="X48" s="66">
        <v>80</v>
      </c>
      <c r="Y48" s="112">
        <v>56731078.230273992</v>
      </c>
      <c r="Z48" s="112"/>
      <c r="AA48" s="69" t="str">
        <f t="shared" si="37"/>
        <v xml:space="preserve"> </v>
      </c>
      <c r="AB48" s="66"/>
      <c r="AC48" s="69" t="str">
        <f t="shared" si="38"/>
        <v xml:space="preserve"> </v>
      </c>
      <c r="AD48" s="66"/>
      <c r="AE48" s="66"/>
      <c r="AF48" s="66"/>
      <c r="AG48" s="69">
        <f t="shared" si="39"/>
        <v>0</v>
      </c>
      <c r="AH48" s="66"/>
      <c r="AI48" s="69">
        <f t="shared" si="40"/>
        <v>0</v>
      </c>
      <c r="AJ48" s="66" t="s">
        <v>743</v>
      </c>
      <c r="AK48" s="66"/>
      <c r="AL48" s="82" t="s">
        <v>619</v>
      </c>
      <c r="AM48" s="82" t="s">
        <v>744</v>
      </c>
      <c r="AN48" s="74" t="s">
        <v>620</v>
      </c>
      <c r="AO48" s="74" t="s">
        <v>620</v>
      </c>
      <c r="AP48" s="66" t="s">
        <v>758</v>
      </c>
      <c r="AQ48" s="66" t="s">
        <v>746</v>
      </c>
      <c r="AR48" s="66"/>
      <c r="AS48" s="98"/>
      <c r="AT48" s="66"/>
      <c r="AU48" s="98"/>
      <c r="AV48" s="66"/>
      <c r="AW48" s="66"/>
      <c r="AX48" s="165">
        <v>0</v>
      </c>
      <c r="AY48" s="164">
        <v>0</v>
      </c>
      <c r="AZ48" s="163">
        <v>0</v>
      </c>
      <c r="BA48" s="164">
        <v>0</v>
      </c>
      <c r="BB48" s="163" t="s">
        <v>759</v>
      </c>
      <c r="BC48" s="163" t="s">
        <v>760</v>
      </c>
      <c r="BD48" s="66" t="s">
        <v>424</v>
      </c>
      <c r="BE48" s="197" t="s">
        <v>748</v>
      </c>
      <c r="BF48" s="201" t="s">
        <v>761</v>
      </c>
      <c r="BG48" s="201" t="s">
        <v>762</v>
      </c>
      <c r="BH48" s="201" t="s">
        <v>609</v>
      </c>
      <c r="BI48" s="201" t="s">
        <v>751</v>
      </c>
      <c r="BJ48" s="201" t="s">
        <v>752</v>
      </c>
      <c r="BK48" s="201" t="s">
        <v>753</v>
      </c>
      <c r="BL48" s="201">
        <v>6605400</v>
      </c>
      <c r="BM48" s="71" t="s">
        <v>754</v>
      </c>
    </row>
    <row r="49" spans="1:65" ht="70.5" customHeight="1" x14ac:dyDescent="0.2">
      <c r="A49" s="71">
        <v>39</v>
      </c>
      <c r="B49" s="72" t="s">
        <v>69</v>
      </c>
      <c r="C49" s="71"/>
      <c r="D49" s="100" t="s">
        <v>763</v>
      </c>
      <c r="E49" s="149">
        <v>8.130081301E-3</v>
      </c>
      <c r="F49" s="66" t="s">
        <v>214</v>
      </c>
      <c r="G49" s="66" t="s">
        <v>739</v>
      </c>
      <c r="H49" s="94">
        <v>44934</v>
      </c>
      <c r="I49" s="94">
        <v>45024</v>
      </c>
      <c r="J49" s="66" t="s">
        <v>764</v>
      </c>
      <c r="K49" s="66" t="s">
        <v>765</v>
      </c>
      <c r="L49" s="66" t="s">
        <v>742</v>
      </c>
      <c r="M49" s="66" t="s">
        <v>27</v>
      </c>
      <c r="N49" s="66"/>
      <c r="O49" s="66"/>
      <c r="P49" s="66"/>
      <c r="Q49" s="66">
        <v>0</v>
      </c>
      <c r="R49" s="66"/>
      <c r="S49" s="66">
        <v>0</v>
      </c>
      <c r="T49" s="66">
        <v>1</v>
      </c>
      <c r="U49" s="112">
        <v>80000000</v>
      </c>
      <c r="V49" s="66"/>
      <c r="W49" s="73">
        <f>U49</f>
        <v>80000000</v>
      </c>
      <c r="X49" s="66">
        <v>1</v>
      </c>
      <c r="Y49" s="68">
        <v>80000000</v>
      </c>
      <c r="Z49" s="66"/>
      <c r="AA49" s="69" t="str">
        <f t="shared" si="37"/>
        <v xml:space="preserve"> </v>
      </c>
      <c r="AB49" s="66"/>
      <c r="AC49" s="69" t="str">
        <f t="shared" si="38"/>
        <v xml:space="preserve"> </v>
      </c>
      <c r="AD49" s="66"/>
      <c r="AE49" s="66"/>
      <c r="AF49" s="66"/>
      <c r="AG49" s="69" t="str">
        <f t="shared" si="39"/>
        <v xml:space="preserve"> </v>
      </c>
      <c r="AH49" s="66"/>
      <c r="AI49" s="69" t="str">
        <f t="shared" si="40"/>
        <v xml:space="preserve"> </v>
      </c>
      <c r="AJ49" s="66" t="s">
        <v>743</v>
      </c>
      <c r="AK49" s="66"/>
      <c r="AL49" s="82" t="s">
        <v>619</v>
      </c>
      <c r="AM49" s="82" t="s">
        <v>744</v>
      </c>
      <c r="AN49" s="74" t="s">
        <v>620</v>
      </c>
      <c r="AO49" s="74" t="s">
        <v>620</v>
      </c>
      <c r="AP49" s="66" t="s">
        <v>766</v>
      </c>
      <c r="AQ49" s="66" t="s">
        <v>319</v>
      </c>
      <c r="AR49" s="66"/>
      <c r="AS49" s="98"/>
      <c r="AT49" s="66"/>
      <c r="AU49" s="98"/>
      <c r="AV49" s="66"/>
      <c r="AW49" s="66"/>
      <c r="AX49" s="165">
        <v>0</v>
      </c>
      <c r="AY49" s="164">
        <v>0</v>
      </c>
      <c r="AZ49" s="163">
        <v>0</v>
      </c>
      <c r="BA49" s="164">
        <v>0</v>
      </c>
      <c r="BB49" s="163" t="s">
        <v>767</v>
      </c>
      <c r="BC49" s="163" t="s">
        <v>424</v>
      </c>
      <c r="BD49" s="66" t="s">
        <v>424</v>
      </c>
      <c r="BE49" s="197" t="s">
        <v>748</v>
      </c>
      <c r="BF49" s="201" t="s">
        <v>749</v>
      </c>
      <c r="BG49" s="201" t="s">
        <v>750</v>
      </c>
      <c r="BH49" s="201" t="s">
        <v>609</v>
      </c>
      <c r="BI49" s="201" t="s">
        <v>751</v>
      </c>
      <c r="BJ49" s="201" t="s">
        <v>752</v>
      </c>
      <c r="BK49" s="201" t="s">
        <v>753</v>
      </c>
      <c r="BL49" s="201">
        <v>6605400</v>
      </c>
      <c r="BM49" s="71" t="s">
        <v>754</v>
      </c>
    </row>
    <row r="50" spans="1:65" ht="70.5" customHeight="1" x14ac:dyDescent="0.2">
      <c r="A50" s="71">
        <v>40</v>
      </c>
      <c r="B50" s="72" t="s">
        <v>69</v>
      </c>
      <c r="C50" s="71"/>
      <c r="D50" s="100" t="s">
        <v>768</v>
      </c>
      <c r="E50" s="149">
        <v>8.130081301E-3</v>
      </c>
      <c r="F50" s="66" t="s">
        <v>221</v>
      </c>
      <c r="G50" s="66" t="s">
        <v>704</v>
      </c>
      <c r="H50" s="94">
        <v>44228</v>
      </c>
      <c r="I50" s="94">
        <v>45442</v>
      </c>
      <c r="J50" s="66" t="s">
        <v>769</v>
      </c>
      <c r="K50" s="66" t="s">
        <v>770</v>
      </c>
      <c r="L50" s="66" t="s">
        <v>418</v>
      </c>
      <c r="M50" s="66" t="s">
        <v>771</v>
      </c>
      <c r="N50" s="66">
        <v>0</v>
      </c>
      <c r="O50" s="66">
        <v>0</v>
      </c>
      <c r="P50" s="69">
        <v>1</v>
      </c>
      <c r="Q50" s="96">
        <v>15000000</v>
      </c>
      <c r="R50" s="69">
        <v>1</v>
      </c>
      <c r="S50" s="96">
        <v>30000000</v>
      </c>
      <c r="T50" s="66">
        <v>0</v>
      </c>
      <c r="U50" s="66">
        <v>0</v>
      </c>
      <c r="V50" s="69">
        <v>1</v>
      </c>
      <c r="W50" s="73">
        <f>Q50+S50</f>
        <v>45000000</v>
      </c>
      <c r="X50" s="66">
        <v>100</v>
      </c>
      <c r="Y50" s="68">
        <f t="shared" ref="Y50:Y60" si="41">O50+Q50+S50+U50+W50</f>
        <v>90000000</v>
      </c>
      <c r="Z50" s="66"/>
      <c r="AA50" s="69" t="str">
        <f t="shared" si="37"/>
        <v xml:space="preserve"> </v>
      </c>
      <c r="AB50" s="66"/>
      <c r="AC50" s="69" t="str">
        <f t="shared" si="38"/>
        <v xml:space="preserve"> </v>
      </c>
      <c r="AD50" s="66"/>
      <c r="AE50" s="66"/>
      <c r="AF50" s="96">
        <v>0</v>
      </c>
      <c r="AG50" s="69">
        <v>0</v>
      </c>
      <c r="AH50" s="69">
        <v>0.05</v>
      </c>
      <c r="AI50" s="69">
        <v>0.05</v>
      </c>
      <c r="AJ50" s="66" t="s">
        <v>772</v>
      </c>
      <c r="AK50" s="66" t="s">
        <v>773</v>
      </c>
      <c r="AL50" s="66">
        <v>0</v>
      </c>
      <c r="AM50" s="69">
        <v>0</v>
      </c>
      <c r="AN50" s="66">
        <v>0.1</v>
      </c>
      <c r="AO50" s="69">
        <v>0.1</v>
      </c>
      <c r="AP50" s="66" t="s">
        <v>774</v>
      </c>
      <c r="AQ50" s="66" t="s">
        <v>775</v>
      </c>
      <c r="AR50" s="66"/>
      <c r="AS50" s="69"/>
      <c r="AT50" s="66"/>
      <c r="AU50" s="69"/>
      <c r="AV50" s="66"/>
      <c r="AW50" s="66"/>
      <c r="AX50" s="166">
        <v>7583334</v>
      </c>
      <c r="AY50" s="162">
        <f>+AX50/Q50</f>
        <v>0.50555559999999999</v>
      </c>
      <c r="AZ50" s="162">
        <v>0.5</v>
      </c>
      <c r="BA50" s="162">
        <v>0.5</v>
      </c>
      <c r="BB50" s="163" t="s">
        <v>776</v>
      </c>
      <c r="BC50" s="163" t="s">
        <v>777</v>
      </c>
      <c r="BD50" s="66" t="s">
        <v>778</v>
      </c>
      <c r="BE50" s="197" t="s">
        <v>779</v>
      </c>
      <c r="BF50" s="201" t="s">
        <v>780</v>
      </c>
      <c r="BG50" s="201" t="s">
        <v>781</v>
      </c>
      <c r="BH50" s="201" t="s">
        <v>609</v>
      </c>
      <c r="BI50" s="201" t="s">
        <v>782</v>
      </c>
      <c r="BJ50" s="201" t="s">
        <v>783</v>
      </c>
      <c r="BK50" s="201" t="s">
        <v>784</v>
      </c>
      <c r="BL50" s="201">
        <v>3274850</v>
      </c>
      <c r="BM50" s="202" t="s">
        <v>785</v>
      </c>
    </row>
    <row r="51" spans="1:65" ht="331.5" x14ac:dyDescent="0.2">
      <c r="A51" s="71">
        <v>41</v>
      </c>
      <c r="B51" s="72" t="s">
        <v>86</v>
      </c>
      <c r="C51" s="71"/>
      <c r="D51" s="66" t="s">
        <v>786</v>
      </c>
      <c r="E51" s="149">
        <v>8.130081301E-3</v>
      </c>
      <c r="F51" s="66" t="s">
        <v>787</v>
      </c>
      <c r="G51" s="66" t="s">
        <v>788</v>
      </c>
      <c r="H51" s="67">
        <v>43831</v>
      </c>
      <c r="I51" s="67" t="s">
        <v>789</v>
      </c>
      <c r="J51" s="66" t="s">
        <v>790</v>
      </c>
      <c r="K51" s="66" t="s">
        <v>791</v>
      </c>
      <c r="L51" s="66" t="s">
        <v>792</v>
      </c>
      <c r="M51" s="66" t="s">
        <v>29</v>
      </c>
      <c r="N51" s="66"/>
      <c r="O51" s="68">
        <v>0</v>
      </c>
      <c r="P51" s="69">
        <v>1</v>
      </c>
      <c r="Q51" s="96">
        <v>0</v>
      </c>
      <c r="R51" s="69">
        <v>1</v>
      </c>
      <c r="S51" s="96">
        <v>0</v>
      </c>
      <c r="T51" s="69">
        <v>1</v>
      </c>
      <c r="U51" s="96">
        <v>0</v>
      </c>
      <c r="V51" s="69">
        <v>1</v>
      </c>
      <c r="W51" s="68">
        <v>0</v>
      </c>
      <c r="X51" s="69">
        <v>1</v>
      </c>
      <c r="Y51" s="68">
        <f t="shared" si="41"/>
        <v>0</v>
      </c>
      <c r="Z51" s="68"/>
      <c r="AA51" s="69"/>
      <c r="AB51" s="66"/>
      <c r="AC51" s="69" t="s">
        <v>793</v>
      </c>
      <c r="AD51" s="66"/>
      <c r="AE51" s="66"/>
      <c r="AF51" s="68"/>
      <c r="AG51" s="69" t="s">
        <v>793</v>
      </c>
      <c r="AH51" s="66"/>
      <c r="AI51" s="69">
        <v>0</v>
      </c>
      <c r="AJ51" s="66" t="s">
        <v>794</v>
      </c>
      <c r="AK51" s="66" t="s">
        <v>795</v>
      </c>
      <c r="AL51" s="68">
        <v>0</v>
      </c>
      <c r="AM51" s="69" t="s">
        <v>796</v>
      </c>
      <c r="AN51" s="66">
        <v>0</v>
      </c>
      <c r="AO51" s="69">
        <v>0</v>
      </c>
      <c r="AP51" s="66"/>
      <c r="AQ51" s="66" t="s">
        <v>797</v>
      </c>
      <c r="AR51" s="68">
        <v>0</v>
      </c>
      <c r="AS51" s="108">
        <f t="shared" ref="AS51:AS60" si="42">IF(Q51=0,0,AR51/Q51)</f>
        <v>0</v>
      </c>
      <c r="AT51" s="66">
        <v>0.8</v>
      </c>
      <c r="AU51" s="69">
        <f>+AT51/P51</f>
        <v>0.8</v>
      </c>
      <c r="AV51" s="66" t="s">
        <v>798</v>
      </c>
      <c r="AW51" s="66" t="s">
        <v>799</v>
      </c>
      <c r="AX51" s="165">
        <v>0</v>
      </c>
      <c r="AY51" s="162">
        <f t="shared" ref="AY51:AY60" si="43">IFERROR(AX51/Q51,0)</f>
        <v>0</v>
      </c>
      <c r="AZ51" s="162">
        <v>1</v>
      </c>
      <c r="BA51" s="162">
        <f t="shared" ref="BA51:BA60" si="44">IFERROR(AZ51/P51,0)</f>
        <v>1</v>
      </c>
      <c r="BB51" s="163" t="s">
        <v>800</v>
      </c>
      <c r="BC51" s="163" t="s">
        <v>801</v>
      </c>
      <c r="BD51" s="66"/>
      <c r="BE51" s="197" t="s">
        <v>524</v>
      </c>
      <c r="BF51" s="201" t="s">
        <v>802</v>
      </c>
      <c r="BG51" s="201">
        <v>7826</v>
      </c>
      <c r="BH51" s="201" t="s">
        <v>803</v>
      </c>
      <c r="BI51" s="201" t="s">
        <v>804</v>
      </c>
      <c r="BJ51" s="201" t="s">
        <v>805</v>
      </c>
      <c r="BK51" s="201" t="s">
        <v>806</v>
      </c>
      <c r="BL51" s="201" t="s">
        <v>807</v>
      </c>
      <c r="BM51" s="201" t="s">
        <v>808</v>
      </c>
    </row>
    <row r="52" spans="1:65" ht="191.25" x14ac:dyDescent="0.2">
      <c r="A52" s="71">
        <v>42</v>
      </c>
      <c r="B52" s="72" t="s">
        <v>86</v>
      </c>
      <c r="C52" s="71"/>
      <c r="D52" s="66" t="s">
        <v>809</v>
      </c>
      <c r="E52" s="149">
        <v>8.130081301E-3</v>
      </c>
      <c r="F52" s="66" t="s">
        <v>787</v>
      </c>
      <c r="G52" s="66" t="s">
        <v>788</v>
      </c>
      <c r="H52" s="67">
        <v>44256</v>
      </c>
      <c r="I52" s="67" t="s">
        <v>789</v>
      </c>
      <c r="J52" s="66" t="s">
        <v>809</v>
      </c>
      <c r="K52" s="66" t="s">
        <v>810</v>
      </c>
      <c r="L52" s="66" t="s">
        <v>792</v>
      </c>
      <c r="M52" s="66" t="s">
        <v>29</v>
      </c>
      <c r="N52" s="66"/>
      <c r="O52" s="68">
        <v>0</v>
      </c>
      <c r="P52" s="66">
        <v>4</v>
      </c>
      <c r="Q52" s="96">
        <v>0</v>
      </c>
      <c r="R52" s="66">
        <v>5</v>
      </c>
      <c r="S52" s="96">
        <v>0</v>
      </c>
      <c r="T52" s="66">
        <v>5</v>
      </c>
      <c r="U52" s="96">
        <v>0</v>
      </c>
      <c r="V52" s="66">
        <v>2</v>
      </c>
      <c r="W52" s="66">
        <v>0</v>
      </c>
      <c r="X52" s="66">
        <v>16</v>
      </c>
      <c r="Y52" s="68">
        <f t="shared" si="41"/>
        <v>0</v>
      </c>
      <c r="Z52" s="66"/>
      <c r="AA52" s="69"/>
      <c r="AB52" s="66"/>
      <c r="AC52" s="69" t="str">
        <f t="shared" ref="AC52:AC54" si="45">IF(N52=0," ",AB52/N52)</f>
        <v xml:space="preserve"> </v>
      </c>
      <c r="AD52" s="66"/>
      <c r="AE52" s="66"/>
      <c r="AF52" s="66">
        <v>0</v>
      </c>
      <c r="AG52" s="69">
        <v>0</v>
      </c>
      <c r="AH52" s="66">
        <v>0</v>
      </c>
      <c r="AI52" s="69">
        <v>0</v>
      </c>
      <c r="AJ52" s="66" t="s">
        <v>794</v>
      </c>
      <c r="AK52" s="66" t="s">
        <v>795</v>
      </c>
      <c r="AL52" s="66">
        <v>0</v>
      </c>
      <c r="AM52" s="69" t="s">
        <v>793</v>
      </c>
      <c r="AN52" s="66">
        <v>0</v>
      </c>
      <c r="AO52" s="69">
        <v>0</v>
      </c>
      <c r="AP52" s="66"/>
      <c r="AQ52" s="66" t="s">
        <v>811</v>
      </c>
      <c r="AR52" s="66">
        <v>0</v>
      </c>
      <c r="AS52" s="108">
        <f t="shared" si="42"/>
        <v>0</v>
      </c>
      <c r="AT52" s="66">
        <v>0</v>
      </c>
      <c r="AU52" s="69">
        <v>0</v>
      </c>
      <c r="AV52" s="66" t="s">
        <v>812</v>
      </c>
      <c r="AW52" s="66" t="s">
        <v>813</v>
      </c>
      <c r="AX52" s="163">
        <v>0</v>
      </c>
      <c r="AY52" s="162">
        <f t="shared" si="43"/>
        <v>0</v>
      </c>
      <c r="AZ52" s="163">
        <v>0</v>
      </c>
      <c r="BA52" s="162">
        <f t="shared" si="44"/>
        <v>0</v>
      </c>
      <c r="BB52" s="163" t="s">
        <v>814</v>
      </c>
      <c r="BC52" s="163" t="s">
        <v>815</v>
      </c>
      <c r="BD52" s="66"/>
      <c r="BE52" s="197" t="s">
        <v>816</v>
      </c>
      <c r="BF52" s="201" t="s">
        <v>817</v>
      </c>
      <c r="BG52" s="201">
        <v>7828</v>
      </c>
      <c r="BH52" s="201" t="s">
        <v>803</v>
      </c>
      <c r="BI52" s="201" t="s">
        <v>804</v>
      </c>
      <c r="BJ52" s="201" t="s">
        <v>805</v>
      </c>
      <c r="BK52" s="201" t="s">
        <v>818</v>
      </c>
      <c r="BL52" s="201" t="s">
        <v>807</v>
      </c>
      <c r="BM52" s="201" t="s">
        <v>819</v>
      </c>
    </row>
    <row r="53" spans="1:65" ht="150.4" customHeight="1" x14ac:dyDescent="0.2">
      <c r="A53" s="71">
        <v>43</v>
      </c>
      <c r="B53" s="72" t="s">
        <v>86</v>
      </c>
      <c r="C53" s="71"/>
      <c r="D53" s="66" t="s">
        <v>820</v>
      </c>
      <c r="E53" s="149">
        <v>8.130081301E-3</v>
      </c>
      <c r="F53" s="66" t="s">
        <v>787</v>
      </c>
      <c r="G53" s="66" t="s">
        <v>788</v>
      </c>
      <c r="H53" s="67">
        <v>44256</v>
      </c>
      <c r="I53" s="67" t="s">
        <v>789</v>
      </c>
      <c r="J53" s="66" t="s">
        <v>821</v>
      </c>
      <c r="K53" s="66" t="s">
        <v>822</v>
      </c>
      <c r="L53" s="66" t="s">
        <v>792</v>
      </c>
      <c r="M53" s="66" t="s">
        <v>29</v>
      </c>
      <c r="N53" s="66"/>
      <c r="O53" s="68">
        <v>0</v>
      </c>
      <c r="P53" s="66">
        <v>4</v>
      </c>
      <c r="Q53" s="96">
        <v>0</v>
      </c>
      <c r="R53" s="66">
        <v>4</v>
      </c>
      <c r="S53" s="96">
        <v>0</v>
      </c>
      <c r="T53" s="66">
        <v>4</v>
      </c>
      <c r="U53" s="96">
        <v>0</v>
      </c>
      <c r="V53" s="66">
        <v>2</v>
      </c>
      <c r="W53" s="66">
        <v>0</v>
      </c>
      <c r="X53" s="66">
        <v>14</v>
      </c>
      <c r="Y53" s="68">
        <f t="shared" si="41"/>
        <v>0</v>
      </c>
      <c r="Z53" s="66"/>
      <c r="AA53" s="69"/>
      <c r="AB53" s="66"/>
      <c r="AC53" s="69" t="str">
        <f t="shared" si="45"/>
        <v xml:space="preserve"> </v>
      </c>
      <c r="AD53" s="66"/>
      <c r="AE53" s="66"/>
      <c r="AF53" s="66">
        <v>0</v>
      </c>
      <c r="AG53" s="69">
        <v>0</v>
      </c>
      <c r="AH53" s="66">
        <v>0</v>
      </c>
      <c r="AI53" s="69">
        <v>0</v>
      </c>
      <c r="AJ53" s="66" t="s">
        <v>823</v>
      </c>
      <c r="AK53" s="66" t="s">
        <v>422</v>
      </c>
      <c r="AL53" s="66">
        <v>0</v>
      </c>
      <c r="AM53" s="69" t="s">
        <v>793</v>
      </c>
      <c r="AN53" s="66">
        <v>1</v>
      </c>
      <c r="AO53" s="114">
        <v>1</v>
      </c>
      <c r="AP53" s="66" t="s">
        <v>824</v>
      </c>
      <c r="AQ53" s="66" t="s">
        <v>825</v>
      </c>
      <c r="AR53" s="66">
        <v>0</v>
      </c>
      <c r="AS53" s="108">
        <f t="shared" si="42"/>
        <v>0</v>
      </c>
      <c r="AT53" s="66">
        <v>2</v>
      </c>
      <c r="AU53" s="69">
        <f t="shared" ref="AU53:AU60" si="46">+AT53/P53</f>
        <v>0.5</v>
      </c>
      <c r="AV53" s="66" t="s">
        <v>826</v>
      </c>
      <c r="AW53" s="66" t="s">
        <v>827</v>
      </c>
      <c r="AX53" s="163">
        <v>0</v>
      </c>
      <c r="AY53" s="162">
        <f t="shared" si="43"/>
        <v>0</v>
      </c>
      <c r="AZ53" s="163">
        <v>4</v>
      </c>
      <c r="BA53" s="162">
        <f t="shared" si="44"/>
        <v>1</v>
      </c>
      <c r="BB53" s="163" t="s">
        <v>828</v>
      </c>
      <c r="BC53" s="163" t="s">
        <v>829</v>
      </c>
      <c r="BD53" s="66"/>
      <c r="BE53" s="197" t="s">
        <v>830</v>
      </c>
      <c r="BF53" s="201" t="s">
        <v>831</v>
      </c>
      <c r="BG53" s="201">
        <v>7830</v>
      </c>
      <c r="BH53" s="201" t="s">
        <v>803</v>
      </c>
      <c r="BI53" s="201" t="s">
        <v>804</v>
      </c>
      <c r="BJ53" s="201" t="s">
        <v>805</v>
      </c>
      <c r="BK53" s="201" t="s">
        <v>818</v>
      </c>
      <c r="BL53" s="201" t="s">
        <v>807</v>
      </c>
      <c r="BM53" s="201" t="s">
        <v>819</v>
      </c>
    </row>
    <row r="54" spans="1:65" ht="161.65" customHeight="1" x14ac:dyDescent="0.2">
      <c r="A54" s="71">
        <v>44</v>
      </c>
      <c r="B54" s="72" t="s">
        <v>86</v>
      </c>
      <c r="C54" s="71"/>
      <c r="D54" s="66" t="s">
        <v>832</v>
      </c>
      <c r="E54" s="149">
        <v>8.130081301E-3</v>
      </c>
      <c r="F54" s="66" t="s">
        <v>787</v>
      </c>
      <c r="G54" s="66" t="s">
        <v>788</v>
      </c>
      <c r="H54" s="67">
        <v>43831</v>
      </c>
      <c r="I54" s="67" t="s">
        <v>789</v>
      </c>
      <c r="J54" s="66" t="s">
        <v>833</v>
      </c>
      <c r="K54" s="66" t="s">
        <v>834</v>
      </c>
      <c r="L54" s="66" t="s">
        <v>835</v>
      </c>
      <c r="M54" s="66" t="s">
        <v>771</v>
      </c>
      <c r="N54" s="66"/>
      <c r="O54" s="68">
        <v>0</v>
      </c>
      <c r="P54" s="69">
        <v>1</v>
      </c>
      <c r="Q54" s="96">
        <v>158976000</v>
      </c>
      <c r="R54" s="69">
        <v>1</v>
      </c>
      <c r="S54" s="96">
        <v>163745000</v>
      </c>
      <c r="T54" s="69">
        <v>1</v>
      </c>
      <c r="U54" s="109">
        <v>168657000</v>
      </c>
      <c r="V54" s="69">
        <v>1</v>
      </c>
      <c r="W54" s="109">
        <v>173717000</v>
      </c>
      <c r="X54" s="69">
        <v>1</v>
      </c>
      <c r="Y54" s="68">
        <f t="shared" si="41"/>
        <v>665095000</v>
      </c>
      <c r="Z54" s="115">
        <v>44255535</v>
      </c>
      <c r="AA54" s="69" t="str">
        <f>IF(O54=0," ",Z54/O54)</f>
        <v xml:space="preserve"> </v>
      </c>
      <c r="AB54" s="66" t="s">
        <v>836</v>
      </c>
      <c r="AC54" s="69" t="str">
        <f t="shared" si="45"/>
        <v xml:space="preserve"> </v>
      </c>
      <c r="AD54" s="66" t="s">
        <v>837</v>
      </c>
      <c r="AE54" s="66"/>
      <c r="AF54" s="66">
        <v>0</v>
      </c>
      <c r="AG54" s="69">
        <v>0</v>
      </c>
      <c r="AH54" s="116">
        <v>0.02</v>
      </c>
      <c r="AI54" s="69">
        <v>0.02</v>
      </c>
      <c r="AJ54" s="66" t="s">
        <v>838</v>
      </c>
      <c r="AK54" s="66" t="s">
        <v>839</v>
      </c>
      <c r="AL54" s="96">
        <v>54247383</v>
      </c>
      <c r="AM54" s="69">
        <v>0.34123001585144902</v>
      </c>
      <c r="AN54" s="66">
        <v>1</v>
      </c>
      <c r="AO54" s="69">
        <v>1</v>
      </c>
      <c r="AP54" s="66" t="s">
        <v>840</v>
      </c>
      <c r="AQ54" s="66" t="s">
        <v>841</v>
      </c>
      <c r="AR54" s="96">
        <v>96455601</v>
      </c>
      <c r="AS54" s="108">
        <f t="shared" si="42"/>
        <v>0.60673058197463769</v>
      </c>
      <c r="AT54" s="66">
        <v>1</v>
      </c>
      <c r="AU54" s="69">
        <f t="shared" si="46"/>
        <v>1</v>
      </c>
      <c r="AV54" s="66" t="s">
        <v>842</v>
      </c>
      <c r="AW54" s="66" t="s">
        <v>843</v>
      </c>
      <c r="AX54" s="66">
        <v>138663818</v>
      </c>
      <c r="AY54" s="69">
        <f t="shared" si="43"/>
        <v>0.87223114180756844</v>
      </c>
      <c r="AZ54" s="69">
        <v>1</v>
      </c>
      <c r="BA54" s="69">
        <f t="shared" si="44"/>
        <v>1</v>
      </c>
      <c r="BB54" s="66" t="s">
        <v>844</v>
      </c>
      <c r="BC54" s="66" t="s">
        <v>843</v>
      </c>
      <c r="BD54" s="66"/>
      <c r="BE54" s="197" t="s">
        <v>830</v>
      </c>
      <c r="BF54" s="201" t="s">
        <v>845</v>
      </c>
      <c r="BG54" s="201">
        <v>7829</v>
      </c>
      <c r="BH54" s="201" t="s">
        <v>803</v>
      </c>
      <c r="BI54" s="201" t="s">
        <v>804</v>
      </c>
      <c r="BJ54" s="201" t="s">
        <v>805</v>
      </c>
      <c r="BK54" s="201" t="s">
        <v>846</v>
      </c>
      <c r="BL54" s="201" t="s">
        <v>807</v>
      </c>
      <c r="BM54" s="201" t="s">
        <v>847</v>
      </c>
    </row>
    <row r="55" spans="1:65" ht="151.5" customHeight="1" x14ac:dyDescent="0.2">
      <c r="A55" s="71">
        <v>45</v>
      </c>
      <c r="B55" s="72" t="s">
        <v>86</v>
      </c>
      <c r="C55" s="71"/>
      <c r="D55" s="66" t="s">
        <v>848</v>
      </c>
      <c r="E55" s="149">
        <v>8.130081301E-3</v>
      </c>
      <c r="F55" s="66" t="s">
        <v>787</v>
      </c>
      <c r="G55" s="66" t="s">
        <v>788</v>
      </c>
      <c r="H55" s="67">
        <v>44256</v>
      </c>
      <c r="I55" s="67" t="s">
        <v>789</v>
      </c>
      <c r="J55" s="66" t="s">
        <v>849</v>
      </c>
      <c r="K55" s="66" t="s">
        <v>850</v>
      </c>
      <c r="L55" s="66" t="s">
        <v>792</v>
      </c>
      <c r="M55" s="66" t="s">
        <v>771</v>
      </c>
      <c r="N55" s="66"/>
      <c r="O55" s="68">
        <v>0</v>
      </c>
      <c r="P55" s="69">
        <v>0.3</v>
      </c>
      <c r="Q55" s="96">
        <v>205600000</v>
      </c>
      <c r="R55" s="69">
        <v>0.3</v>
      </c>
      <c r="S55" s="109">
        <v>209233000</v>
      </c>
      <c r="T55" s="69">
        <v>0.3</v>
      </c>
      <c r="U55" s="109">
        <v>214000000</v>
      </c>
      <c r="V55" s="69">
        <v>0.1</v>
      </c>
      <c r="W55" s="109">
        <v>217322000</v>
      </c>
      <c r="X55" s="69">
        <v>1</v>
      </c>
      <c r="Y55" s="68">
        <f t="shared" si="41"/>
        <v>846155000</v>
      </c>
      <c r="Z55" s="109"/>
      <c r="AA55" s="69"/>
      <c r="AB55" s="66"/>
      <c r="AC55" s="69"/>
      <c r="AD55" s="66"/>
      <c r="AE55" s="66"/>
      <c r="AF55" s="66"/>
      <c r="AG55" s="69"/>
      <c r="AH55" s="116">
        <v>0.05</v>
      </c>
      <c r="AI55" s="69">
        <v>0.05</v>
      </c>
      <c r="AJ55" s="66" t="s">
        <v>851</v>
      </c>
      <c r="AK55" s="66" t="s">
        <v>852</v>
      </c>
      <c r="AL55" s="96">
        <v>34401120</v>
      </c>
      <c r="AM55" s="69">
        <v>4.0655813651163206E-2</v>
      </c>
      <c r="AN55" s="66">
        <v>7.5</v>
      </c>
      <c r="AO55" s="69">
        <v>0.125</v>
      </c>
      <c r="AP55" s="66" t="s">
        <v>853</v>
      </c>
      <c r="AQ55" s="66" t="s">
        <v>854</v>
      </c>
      <c r="AR55" s="96">
        <v>60201960</v>
      </c>
      <c r="AS55" s="108">
        <f t="shared" si="42"/>
        <v>0.2928110894941634</v>
      </c>
      <c r="AT55" s="117">
        <v>7.4999999999999997E-2</v>
      </c>
      <c r="AU55" s="69">
        <f t="shared" si="46"/>
        <v>0.25</v>
      </c>
      <c r="AV55" s="66" t="s">
        <v>855</v>
      </c>
      <c r="AW55" s="66" t="s">
        <v>843</v>
      </c>
      <c r="AX55" s="66">
        <v>86002928</v>
      </c>
      <c r="AY55" s="69">
        <f t="shared" si="43"/>
        <v>0.41830217898832683</v>
      </c>
      <c r="AZ55" s="69">
        <v>0.3</v>
      </c>
      <c r="BA55" s="69">
        <f t="shared" si="44"/>
        <v>1</v>
      </c>
      <c r="BB55" s="66" t="s">
        <v>856</v>
      </c>
      <c r="BC55" s="66" t="s">
        <v>843</v>
      </c>
      <c r="BD55" s="66"/>
      <c r="BE55" s="197" t="s">
        <v>857</v>
      </c>
      <c r="BF55" s="201" t="s">
        <v>858</v>
      </c>
      <c r="BG55" s="201">
        <v>7832</v>
      </c>
      <c r="BH55" s="201" t="s">
        <v>803</v>
      </c>
      <c r="BI55" s="201" t="s">
        <v>804</v>
      </c>
      <c r="BJ55" s="201" t="s">
        <v>859</v>
      </c>
      <c r="BK55" s="201" t="s">
        <v>860</v>
      </c>
      <c r="BL55" s="201" t="s">
        <v>807</v>
      </c>
      <c r="BM55" s="201" t="s">
        <v>861</v>
      </c>
    </row>
    <row r="56" spans="1:65" ht="70.5" customHeight="1" x14ac:dyDescent="0.2">
      <c r="A56" s="71">
        <v>46</v>
      </c>
      <c r="B56" s="72" t="s">
        <v>86</v>
      </c>
      <c r="C56" s="71"/>
      <c r="D56" s="66" t="s">
        <v>862</v>
      </c>
      <c r="E56" s="149">
        <v>8.130081301E-3</v>
      </c>
      <c r="F56" s="66" t="s">
        <v>787</v>
      </c>
      <c r="G56" s="66" t="s">
        <v>788</v>
      </c>
      <c r="H56" s="67">
        <v>44256</v>
      </c>
      <c r="I56" s="67">
        <v>45291</v>
      </c>
      <c r="J56" s="66" t="s">
        <v>863</v>
      </c>
      <c r="K56" s="66" t="s">
        <v>864</v>
      </c>
      <c r="L56" s="66" t="s">
        <v>865</v>
      </c>
      <c r="M56" s="66" t="s">
        <v>771</v>
      </c>
      <c r="N56" s="66"/>
      <c r="O56" s="68">
        <v>0</v>
      </c>
      <c r="P56" s="66">
        <v>1</v>
      </c>
      <c r="Q56" s="96">
        <v>158976000</v>
      </c>
      <c r="R56" s="66"/>
      <c r="S56" s="66">
        <v>0</v>
      </c>
      <c r="T56" s="66">
        <v>1</v>
      </c>
      <c r="U56" s="109">
        <v>163745000</v>
      </c>
      <c r="V56" s="66"/>
      <c r="W56" s="66">
        <v>0</v>
      </c>
      <c r="X56" s="66">
        <v>2</v>
      </c>
      <c r="Y56" s="68">
        <f t="shared" si="41"/>
        <v>322721000</v>
      </c>
      <c r="Z56" s="109">
        <v>39324000</v>
      </c>
      <c r="AA56" s="69" t="str">
        <f>IF(O56=0," ",Z56/O56)</f>
        <v xml:space="preserve"> </v>
      </c>
      <c r="AB56" s="66" t="s">
        <v>836</v>
      </c>
      <c r="AC56" s="69" t="str">
        <f t="shared" ref="AC56:AC59" si="47">IF(N56=0," ",AB56/N56)</f>
        <v xml:space="preserve"> </v>
      </c>
      <c r="AD56" s="66" t="s">
        <v>866</v>
      </c>
      <c r="AE56" s="66" t="s">
        <v>867</v>
      </c>
      <c r="AF56" s="66">
        <v>0</v>
      </c>
      <c r="AG56" s="69">
        <v>0</v>
      </c>
      <c r="AH56" s="66">
        <v>0</v>
      </c>
      <c r="AI56" s="69">
        <v>0</v>
      </c>
      <c r="AJ56" s="66" t="s">
        <v>868</v>
      </c>
      <c r="AK56" s="66" t="s">
        <v>869</v>
      </c>
      <c r="AL56" s="66">
        <v>0</v>
      </c>
      <c r="AM56" s="69">
        <v>0</v>
      </c>
      <c r="AN56" s="66">
        <v>0</v>
      </c>
      <c r="AO56" s="69">
        <v>0</v>
      </c>
      <c r="AP56" s="66"/>
      <c r="AQ56" s="66" t="s">
        <v>870</v>
      </c>
      <c r="AR56" s="66">
        <v>0</v>
      </c>
      <c r="AS56" s="108">
        <f t="shared" si="42"/>
        <v>0</v>
      </c>
      <c r="AT56" s="66">
        <v>0</v>
      </c>
      <c r="AU56" s="69">
        <f t="shared" si="46"/>
        <v>0</v>
      </c>
      <c r="AV56" s="66"/>
      <c r="AW56" s="66" t="s">
        <v>871</v>
      </c>
      <c r="AX56" s="66">
        <v>0</v>
      </c>
      <c r="AY56" s="69">
        <f t="shared" si="43"/>
        <v>0</v>
      </c>
      <c r="AZ56" s="66">
        <v>0</v>
      </c>
      <c r="BA56" s="69">
        <f t="shared" si="44"/>
        <v>0</v>
      </c>
      <c r="BB56" s="66" t="s">
        <v>872</v>
      </c>
      <c r="BC56" s="66" t="s">
        <v>873</v>
      </c>
      <c r="BD56" s="66"/>
      <c r="BE56" s="197" t="s">
        <v>874</v>
      </c>
      <c r="BF56" s="201" t="s">
        <v>875</v>
      </c>
      <c r="BG56" s="201">
        <v>7828</v>
      </c>
      <c r="BH56" s="201" t="s">
        <v>803</v>
      </c>
      <c r="BI56" s="201" t="s">
        <v>804</v>
      </c>
      <c r="BJ56" s="201" t="s">
        <v>805</v>
      </c>
      <c r="BK56" s="201" t="s">
        <v>818</v>
      </c>
      <c r="BL56" s="201" t="s">
        <v>807</v>
      </c>
      <c r="BM56" s="201" t="s">
        <v>819</v>
      </c>
    </row>
    <row r="57" spans="1:65" ht="276" customHeight="1" x14ac:dyDescent="0.2">
      <c r="A57" s="71">
        <v>47</v>
      </c>
      <c r="B57" s="72" t="s">
        <v>86</v>
      </c>
      <c r="C57" s="71"/>
      <c r="D57" s="66" t="s">
        <v>876</v>
      </c>
      <c r="E57" s="149">
        <v>8.130081301E-3</v>
      </c>
      <c r="F57" s="66" t="s">
        <v>877</v>
      </c>
      <c r="G57" s="66" t="s">
        <v>788</v>
      </c>
      <c r="H57" s="67">
        <v>44228</v>
      </c>
      <c r="I57" s="67">
        <v>45291</v>
      </c>
      <c r="J57" s="66" t="s">
        <v>878</v>
      </c>
      <c r="K57" s="66" t="s">
        <v>879</v>
      </c>
      <c r="L57" s="66" t="s">
        <v>880</v>
      </c>
      <c r="M57" s="67" t="s">
        <v>881</v>
      </c>
      <c r="N57" s="66"/>
      <c r="O57" s="68">
        <v>0</v>
      </c>
      <c r="P57" s="69">
        <v>0.3</v>
      </c>
      <c r="Q57" s="96">
        <v>26000000</v>
      </c>
      <c r="R57" s="69">
        <v>0.35</v>
      </c>
      <c r="S57" s="109">
        <v>28000000</v>
      </c>
      <c r="T57" s="69">
        <v>0.35</v>
      </c>
      <c r="U57" s="109">
        <v>33600000</v>
      </c>
      <c r="V57" s="66"/>
      <c r="W57" s="69">
        <v>0</v>
      </c>
      <c r="X57" s="69">
        <v>1</v>
      </c>
      <c r="Y57" s="68">
        <f t="shared" si="41"/>
        <v>87600000</v>
      </c>
      <c r="Z57" s="66"/>
      <c r="AA57" s="69"/>
      <c r="AB57" s="66"/>
      <c r="AC57" s="69" t="str">
        <f t="shared" si="47"/>
        <v xml:space="preserve"> </v>
      </c>
      <c r="AD57" s="66"/>
      <c r="AE57" s="66"/>
      <c r="AF57" s="66">
        <v>0</v>
      </c>
      <c r="AG57" s="69">
        <v>0</v>
      </c>
      <c r="AH57" s="105">
        <v>7.5</v>
      </c>
      <c r="AI57" s="118">
        <v>2.5000000000000001E-3</v>
      </c>
      <c r="AJ57" s="66" t="s">
        <v>882</v>
      </c>
      <c r="AK57" s="66"/>
      <c r="AL57" s="66" t="s">
        <v>883</v>
      </c>
      <c r="AM57" s="69" t="s">
        <v>883</v>
      </c>
      <c r="AN57" s="66">
        <v>0.15</v>
      </c>
      <c r="AO57" s="69">
        <v>0.5</v>
      </c>
      <c r="AP57" s="66" t="s">
        <v>884</v>
      </c>
      <c r="AQ57" s="66" t="s">
        <v>885</v>
      </c>
      <c r="AR57" s="109">
        <v>25850000</v>
      </c>
      <c r="AS57" s="108">
        <f t="shared" si="42"/>
        <v>0.99423076923076925</v>
      </c>
      <c r="AT57" s="117">
        <v>7.4999999999999997E-2</v>
      </c>
      <c r="AU57" s="69">
        <f t="shared" si="46"/>
        <v>0.25</v>
      </c>
      <c r="AV57" s="66" t="s">
        <v>886</v>
      </c>
      <c r="AW57" s="66" t="s">
        <v>887</v>
      </c>
      <c r="AX57" s="66">
        <v>25850000</v>
      </c>
      <c r="AY57" s="69">
        <f t="shared" si="43"/>
        <v>0.99423076923076925</v>
      </c>
      <c r="AZ57" s="69">
        <v>0.3</v>
      </c>
      <c r="BA57" s="69">
        <f t="shared" si="44"/>
        <v>1</v>
      </c>
      <c r="BB57" s="66" t="s">
        <v>888</v>
      </c>
      <c r="BC57" s="66" t="s">
        <v>889</v>
      </c>
      <c r="BD57" s="66" t="s">
        <v>890</v>
      </c>
      <c r="BE57" s="197" t="s">
        <v>891</v>
      </c>
      <c r="BF57" s="201" t="s">
        <v>892</v>
      </c>
      <c r="BG57" s="201">
        <v>7904</v>
      </c>
      <c r="BH57" s="201" t="s">
        <v>803</v>
      </c>
      <c r="BI57" s="201" t="s">
        <v>804</v>
      </c>
      <c r="BJ57" s="201" t="s">
        <v>893</v>
      </c>
      <c r="BK57" s="201" t="s">
        <v>894</v>
      </c>
      <c r="BL57" s="201" t="s">
        <v>895</v>
      </c>
      <c r="BM57" s="201" t="s">
        <v>896</v>
      </c>
    </row>
    <row r="58" spans="1:65" ht="233.65" customHeight="1" x14ac:dyDescent="0.2">
      <c r="A58" s="71">
        <v>48</v>
      </c>
      <c r="B58" s="72" t="s">
        <v>86</v>
      </c>
      <c r="C58" s="71"/>
      <c r="D58" s="66" t="s">
        <v>897</v>
      </c>
      <c r="E58" s="149">
        <v>8.130081301E-3</v>
      </c>
      <c r="F58" s="66" t="s">
        <v>787</v>
      </c>
      <c r="G58" s="66" t="s">
        <v>788</v>
      </c>
      <c r="H58" s="67">
        <v>44197</v>
      </c>
      <c r="I58" s="67" t="s">
        <v>789</v>
      </c>
      <c r="J58" s="66" t="s">
        <v>898</v>
      </c>
      <c r="K58" s="66" t="s">
        <v>899</v>
      </c>
      <c r="L58" s="66" t="s">
        <v>792</v>
      </c>
      <c r="M58" s="66" t="s">
        <v>771</v>
      </c>
      <c r="N58" s="66"/>
      <c r="O58" s="68">
        <v>0</v>
      </c>
      <c r="P58" s="66">
        <v>1</v>
      </c>
      <c r="Q58" s="96">
        <v>9129600</v>
      </c>
      <c r="R58" s="66">
        <v>1</v>
      </c>
      <c r="S58" s="109">
        <v>9129600</v>
      </c>
      <c r="T58" s="66">
        <v>1</v>
      </c>
      <c r="U58" s="109">
        <v>9129600</v>
      </c>
      <c r="V58" s="66">
        <v>1</v>
      </c>
      <c r="W58" s="109">
        <v>9129600</v>
      </c>
      <c r="X58" s="66"/>
      <c r="Y58" s="68">
        <f t="shared" si="41"/>
        <v>36518400</v>
      </c>
      <c r="Z58" s="66"/>
      <c r="AA58" s="69" t="str">
        <f t="shared" ref="AA58:AA60" si="48">IF(O58=0," ",Z58/O58)</f>
        <v xml:space="preserve"> </v>
      </c>
      <c r="AB58" s="66"/>
      <c r="AC58" s="69" t="str">
        <f t="shared" si="47"/>
        <v xml:space="preserve"> </v>
      </c>
      <c r="AD58" s="66"/>
      <c r="AE58" s="66"/>
      <c r="AF58" s="115">
        <v>2282400</v>
      </c>
      <c r="AG58" s="69">
        <f>+AF58/S58</f>
        <v>0.25</v>
      </c>
      <c r="AH58" s="66">
        <v>0.25</v>
      </c>
      <c r="AI58" s="69">
        <v>0.25</v>
      </c>
      <c r="AJ58" s="66" t="s">
        <v>900</v>
      </c>
      <c r="AK58" s="66" t="s">
        <v>901</v>
      </c>
      <c r="AL58" s="96">
        <v>4564800</v>
      </c>
      <c r="AM58" s="69">
        <v>0.125</v>
      </c>
      <c r="AN58" s="66">
        <v>0.5</v>
      </c>
      <c r="AO58" s="69">
        <v>0.5</v>
      </c>
      <c r="AP58" s="66" t="s">
        <v>902</v>
      </c>
      <c r="AQ58" s="66" t="s">
        <v>903</v>
      </c>
      <c r="AR58" s="96">
        <f>9129600/4*3</f>
        <v>6847200</v>
      </c>
      <c r="AS58" s="108">
        <f t="shared" si="42"/>
        <v>0.75</v>
      </c>
      <c r="AT58" s="66">
        <v>0.75</v>
      </c>
      <c r="AU58" s="69">
        <f t="shared" si="46"/>
        <v>0.75</v>
      </c>
      <c r="AV58" s="66" t="s">
        <v>1824</v>
      </c>
      <c r="AW58" s="66" t="s">
        <v>904</v>
      </c>
      <c r="AX58" s="66" t="s">
        <v>905</v>
      </c>
      <c r="AY58" s="69">
        <f t="shared" si="43"/>
        <v>0</v>
      </c>
      <c r="AZ58" s="66">
        <v>1</v>
      </c>
      <c r="BA58" s="69">
        <f t="shared" si="44"/>
        <v>1</v>
      </c>
      <c r="BB58" s="66" t="s">
        <v>906</v>
      </c>
      <c r="BC58" s="66" t="s">
        <v>907</v>
      </c>
      <c r="BD58" s="66" t="s">
        <v>908</v>
      </c>
      <c r="BE58" s="197" t="s">
        <v>909</v>
      </c>
      <c r="BF58" s="201" t="s">
        <v>910</v>
      </c>
      <c r="BG58" s="201">
        <v>7750</v>
      </c>
      <c r="BH58" s="201" t="s">
        <v>803</v>
      </c>
      <c r="BI58" s="201" t="s">
        <v>804</v>
      </c>
      <c r="BJ58" s="201" t="s">
        <v>911</v>
      </c>
      <c r="BK58" s="201" t="s">
        <v>912</v>
      </c>
      <c r="BL58" s="201" t="s">
        <v>913</v>
      </c>
      <c r="BM58" s="71" t="s">
        <v>914</v>
      </c>
    </row>
    <row r="59" spans="1:65" ht="142.5" customHeight="1" x14ac:dyDescent="0.2">
      <c r="A59" s="71">
        <v>49</v>
      </c>
      <c r="B59" s="72" t="s">
        <v>86</v>
      </c>
      <c r="C59" s="71"/>
      <c r="D59" s="66" t="s">
        <v>915</v>
      </c>
      <c r="E59" s="149">
        <v>8.130081301E-3</v>
      </c>
      <c r="F59" s="66" t="s">
        <v>916</v>
      </c>
      <c r="G59" s="66" t="s">
        <v>917</v>
      </c>
      <c r="H59" s="119" t="s">
        <v>918</v>
      </c>
      <c r="I59" s="119" t="s">
        <v>789</v>
      </c>
      <c r="J59" s="66" t="s">
        <v>919</v>
      </c>
      <c r="K59" s="66" t="s">
        <v>920</v>
      </c>
      <c r="L59" s="66" t="s">
        <v>792</v>
      </c>
      <c r="M59" s="66" t="s">
        <v>771</v>
      </c>
      <c r="N59" s="66"/>
      <c r="O59" s="66"/>
      <c r="P59" s="66">
        <v>2</v>
      </c>
      <c r="Q59" s="96">
        <v>20000000</v>
      </c>
      <c r="R59" s="66">
        <v>2</v>
      </c>
      <c r="S59" s="109">
        <v>20000000</v>
      </c>
      <c r="T59" s="66">
        <v>2</v>
      </c>
      <c r="U59" s="109">
        <v>20000000</v>
      </c>
      <c r="V59" s="66"/>
      <c r="W59" s="66">
        <v>0</v>
      </c>
      <c r="X59" s="66">
        <v>6</v>
      </c>
      <c r="Y59" s="68">
        <f t="shared" si="41"/>
        <v>60000000</v>
      </c>
      <c r="Z59" s="66"/>
      <c r="AA59" s="69" t="str">
        <f t="shared" si="48"/>
        <v xml:space="preserve"> </v>
      </c>
      <c r="AB59" s="66"/>
      <c r="AC59" s="69" t="str">
        <f t="shared" si="47"/>
        <v xml:space="preserve"> </v>
      </c>
      <c r="AD59" s="66"/>
      <c r="AE59" s="66"/>
      <c r="AF59" s="114">
        <v>0</v>
      </c>
      <c r="AG59" s="69">
        <v>0</v>
      </c>
      <c r="AH59" s="66">
        <v>0</v>
      </c>
      <c r="AI59" s="69">
        <v>0</v>
      </c>
      <c r="AJ59" s="66" t="s">
        <v>921</v>
      </c>
      <c r="AK59" s="66" t="s">
        <v>922</v>
      </c>
      <c r="AL59" s="66">
        <v>0</v>
      </c>
      <c r="AM59" s="69">
        <v>0</v>
      </c>
      <c r="AN59" s="66">
        <v>0</v>
      </c>
      <c r="AO59" s="69">
        <v>0</v>
      </c>
      <c r="AP59" s="66"/>
      <c r="AQ59" s="66" t="s">
        <v>923</v>
      </c>
      <c r="AR59" s="66"/>
      <c r="AS59" s="108">
        <f t="shared" si="42"/>
        <v>0</v>
      </c>
      <c r="AT59" s="66"/>
      <c r="AU59" s="69">
        <f t="shared" si="46"/>
        <v>0</v>
      </c>
      <c r="AV59" s="66" t="s">
        <v>924</v>
      </c>
      <c r="AW59" s="66" t="s">
        <v>422</v>
      </c>
      <c r="AX59" s="109">
        <v>10000000</v>
      </c>
      <c r="AY59" s="69">
        <f t="shared" si="43"/>
        <v>0.5</v>
      </c>
      <c r="AZ59" s="66">
        <v>2</v>
      </c>
      <c r="BA59" s="69">
        <f t="shared" si="44"/>
        <v>1</v>
      </c>
      <c r="BB59" s="66" t="s">
        <v>925</v>
      </c>
      <c r="BC59" s="66" t="s">
        <v>926</v>
      </c>
      <c r="BD59" s="66" t="s">
        <v>927</v>
      </c>
      <c r="BE59" s="197" t="s">
        <v>909</v>
      </c>
      <c r="BF59" s="201" t="s">
        <v>910</v>
      </c>
      <c r="BG59" s="201">
        <v>7750</v>
      </c>
      <c r="BH59" s="201" t="s">
        <v>803</v>
      </c>
      <c r="BI59" s="201" t="s">
        <v>804</v>
      </c>
      <c r="BJ59" s="201" t="s">
        <v>928</v>
      </c>
      <c r="BK59" s="201" t="s">
        <v>929</v>
      </c>
      <c r="BL59" s="201" t="s">
        <v>930</v>
      </c>
      <c r="BM59" s="71" t="s">
        <v>931</v>
      </c>
    </row>
    <row r="60" spans="1:65" ht="163.15" customHeight="1" x14ac:dyDescent="0.2">
      <c r="A60" s="71">
        <v>50</v>
      </c>
      <c r="B60" s="72" t="s">
        <v>86</v>
      </c>
      <c r="C60" s="71"/>
      <c r="D60" s="66" t="s">
        <v>932</v>
      </c>
      <c r="E60" s="149">
        <v>8.130081301E-3</v>
      </c>
      <c r="F60" s="66" t="s">
        <v>916</v>
      </c>
      <c r="G60" s="66" t="s">
        <v>917</v>
      </c>
      <c r="H60" s="119" t="s">
        <v>933</v>
      </c>
      <c r="I60" s="119" t="s">
        <v>789</v>
      </c>
      <c r="J60" s="66" t="s">
        <v>934</v>
      </c>
      <c r="K60" s="66" t="s">
        <v>935</v>
      </c>
      <c r="L60" s="66" t="s">
        <v>792</v>
      </c>
      <c r="M60" s="66" t="s">
        <v>29</v>
      </c>
      <c r="N60" s="66">
        <v>10</v>
      </c>
      <c r="O60" s="109">
        <v>5373000</v>
      </c>
      <c r="P60" s="66">
        <v>45</v>
      </c>
      <c r="Q60" s="96">
        <v>3800000</v>
      </c>
      <c r="R60" s="66">
        <v>45</v>
      </c>
      <c r="S60" s="109">
        <v>3914000</v>
      </c>
      <c r="T60" s="66">
        <v>0</v>
      </c>
      <c r="U60" s="109"/>
      <c r="V60" s="66">
        <v>0</v>
      </c>
      <c r="W60" s="66">
        <v>0</v>
      </c>
      <c r="X60" s="66">
        <v>100</v>
      </c>
      <c r="Y60" s="68">
        <f t="shared" si="41"/>
        <v>13087000</v>
      </c>
      <c r="Z60" s="109">
        <v>5373000</v>
      </c>
      <c r="AA60" s="69">
        <f t="shared" si="48"/>
        <v>1</v>
      </c>
      <c r="AB60" s="66">
        <v>3</v>
      </c>
      <c r="AC60" s="69">
        <v>1</v>
      </c>
      <c r="AD60" s="66" t="s">
        <v>936</v>
      </c>
      <c r="AE60" s="66" t="s">
        <v>937</v>
      </c>
      <c r="AF60" s="66">
        <v>0</v>
      </c>
      <c r="AG60" s="69">
        <v>0</v>
      </c>
      <c r="AH60" s="66">
        <v>0</v>
      </c>
      <c r="AI60" s="69">
        <v>0</v>
      </c>
      <c r="AJ60" s="66" t="s">
        <v>921</v>
      </c>
      <c r="AK60" s="66" t="s">
        <v>922</v>
      </c>
      <c r="AL60" s="66">
        <v>0</v>
      </c>
      <c r="AM60" s="69">
        <v>0</v>
      </c>
      <c r="AN60" s="66">
        <v>0</v>
      </c>
      <c r="AO60" s="69">
        <v>0</v>
      </c>
      <c r="AP60" s="66"/>
      <c r="AQ60" s="66" t="s">
        <v>938</v>
      </c>
      <c r="AR60" s="96">
        <v>3800000</v>
      </c>
      <c r="AS60" s="108">
        <f t="shared" si="42"/>
        <v>1</v>
      </c>
      <c r="AT60" s="66">
        <v>76</v>
      </c>
      <c r="AU60" s="69">
        <f t="shared" si="46"/>
        <v>1.6888888888888889</v>
      </c>
      <c r="AV60" s="66" t="s">
        <v>939</v>
      </c>
      <c r="AW60" s="66" t="s">
        <v>940</v>
      </c>
      <c r="AX60" s="109">
        <v>3800000</v>
      </c>
      <c r="AY60" s="69">
        <f t="shared" si="43"/>
        <v>1</v>
      </c>
      <c r="AZ60" s="66">
        <v>45</v>
      </c>
      <c r="BA60" s="69">
        <f t="shared" si="44"/>
        <v>1</v>
      </c>
      <c r="BB60" s="66" t="s">
        <v>941</v>
      </c>
      <c r="BC60" s="66" t="s">
        <v>942</v>
      </c>
      <c r="BD60" s="66" t="s">
        <v>927</v>
      </c>
      <c r="BE60" s="197" t="s">
        <v>909</v>
      </c>
      <c r="BF60" s="201" t="s">
        <v>910</v>
      </c>
      <c r="BG60" s="201">
        <v>7750</v>
      </c>
      <c r="BH60" s="201" t="s">
        <v>803</v>
      </c>
      <c r="BI60" s="201" t="s">
        <v>804</v>
      </c>
      <c r="BJ60" s="201" t="s">
        <v>928</v>
      </c>
      <c r="BK60" s="201" t="s">
        <v>929</v>
      </c>
      <c r="BL60" s="201" t="s">
        <v>930</v>
      </c>
      <c r="BM60" s="201" t="s">
        <v>931</v>
      </c>
    </row>
    <row r="61" spans="1:65" ht="129" customHeight="1" x14ac:dyDescent="0.2">
      <c r="A61" s="71">
        <v>51</v>
      </c>
      <c r="B61" s="72" t="s">
        <v>82</v>
      </c>
      <c r="C61" s="71"/>
      <c r="D61" s="66" t="s">
        <v>943</v>
      </c>
      <c r="E61" s="149">
        <v>8.130081301E-3</v>
      </c>
      <c r="F61" s="66" t="s">
        <v>944</v>
      </c>
      <c r="G61" s="66" t="s">
        <v>334</v>
      </c>
      <c r="H61" s="94">
        <v>44226</v>
      </c>
      <c r="I61" s="94">
        <v>45442</v>
      </c>
      <c r="J61" s="66" t="s">
        <v>945</v>
      </c>
      <c r="K61" s="66" t="s">
        <v>946</v>
      </c>
      <c r="L61" s="66" t="s">
        <v>418</v>
      </c>
      <c r="M61" s="66" t="s">
        <v>27</v>
      </c>
      <c r="N61" s="66">
        <v>0</v>
      </c>
      <c r="O61" s="66">
        <v>0</v>
      </c>
      <c r="P61" s="66">
        <v>5</v>
      </c>
      <c r="Q61" s="109">
        <v>12008724</v>
      </c>
      <c r="R61" s="66">
        <v>5</v>
      </c>
      <c r="S61" s="109">
        <v>12368986</v>
      </c>
      <c r="T61" s="66">
        <v>5</v>
      </c>
      <c r="U61" s="109">
        <v>12740055</v>
      </c>
      <c r="V61" s="66">
        <v>5</v>
      </c>
      <c r="W61" s="109">
        <v>13122257</v>
      </c>
      <c r="X61" s="66">
        <v>20</v>
      </c>
      <c r="Y61" s="68">
        <v>50240021.961948007</v>
      </c>
      <c r="Z61" s="109">
        <f>Q61</f>
        <v>12008724</v>
      </c>
      <c r="AA61" s="66"/>
      <c r="AB61" s="66"/>
      <c r="AC61" s="66"/>
      <c r="AD61" s="66"/>
      <c r="AE61" s="66"/>
      <c r="AF61" s="66">
        <f>(54200*2)+31000</f>
        <v>139400</v>
      </c>
      <c r="AG61" s="69">
        <f t="shared" ref="AG61:AG91" si="49">IF(Q61=0," ",AF61/Q61)</f>
        <v>1.1608227485284865E-2</v>
      </c>
      <c r="AH61" s="66">
        <v>0</v>
      </c>
      <c r="AI61" s="69">
        <v>0</v>
      </c>
      <c r="AJ61" s="66" t="s">
        <v>947</v>
      </c>
      <c r="AK61" s="66"/>
      <c r="AL61" s="66">
        <v>141000</v>
      </c>
      <c r="AM61" s="69">
        <f t="shared" ref="AM61:AM85" si="50">IF(Q61=0," ",AL61/Q61)</f>
        <v>1.1741463955704204E-2</v>
      </c>
      <c r="AN61" s="66">
        <v>0</v>
      </c>
      <c r="AO61" s="69">
        <f>IF(P61=0," ",AN61/P61)</f>
        <v>0</v>
      </c>
      <c r="AP61" s="66" t="s">
        <v>948</v>
      </c>
      <c r="AQ61" s="66" t="s">
        <v>949</v>
      </c>
      <c r="AR61" s="66">
        <v>1125000</v>
      </c>
      <c r="AS61" s="69">
        <f>IF(Q61=0," ",AR61/Q61)</f>
        <v>9.3681893263597368E-2</v>
      </c>
      <c r="AT61" s="66">
        <v>0</v>
      </c>
      <c r="AU61" s="69">
        <f t="shared" ref="AU61:AU82" si="51">IF(P61=0," ",AT61/P61)</f>
        <v>0</v>
      </c>
      <c r="AV61" s="66" t="s">
        <v>950</v>
      </c>
      <c r="AW61" s="66" t="s">
        <v>951</v>
      </c>
      <c r="AX61" s="66">
        <v>4823904</v>
      </c>
      <c r="AY61" s="69">
        <f t="shared" ref="AY61:AY82" si="52">IF(Q61=0," ",AX61/Q61)</f>
        <v>0.40169996412608033</v>
      </c>
      <c r="AZ61" s="66">
        <v>0</v>
      </c>
      <c r="BA61" s="69">
        <v>0</v>
      </c>
      <c r="BB61" s="66" t="s">
        <v>952</v>
      </c>
      <c r="BC61" s="66" t="s">
        <v>953</v>
      </c>
      <c r="BD61" s="66"/>
      <c r="BE61" s="197" t="s">
        <v>954</v>
      </c>
      <c r="BF61" s="201" t="s">
        <v>955</v>
      </c>
      <c r="BG61" s="201" t="s">
        <v>956</v>
      </c>
      <c r="BH61" s="201" t="s">
        <v>957</v>
      </c>
      <c r="BI61" s="207" t="s">
        <v>958</v>
      </c>
      <c r="BJ61" s="201" t="s">
        <v>959</v>
      </c>
      <c r="BK61" s="201" t="s">
        <v>960</v>
      </c>
      <c r="BL61" s="201">
        <v>3649400</v>
      </c>
      <c r="BM61" s="201" t="s">
        <v>961</v>
      </c>
    </row>
    <row r="62" spans="1:65" ht="141.4" customHeight="1" x14ac:dyDescent="0.2">
      <c r="A62" s="71">
        <v>52</v>
      </c>
      <c r="B62" s="72" t="s">
        <v>82</v>
      </c>
      <c r="C62" s="71"/>
      <c r="D62" s="66" t="s">
        <v>962</v>
      </c>
      <c r="E62" s="149">
        <v>8.130081301E-3</v>
      </c>
      <c r="F62" s="66" t="s">
        <v>944</v>
      </c>
      <c r="G62" s="66" t="s">
        <v>334</v>
      </c>
      <c r="H62" s="94">
        <v>44228</v>
      </c>
      <c r="I62" s="94">
        <v>45442</v>
      </c>
      <c r="J62" s="66" t="s">
        <v>963</v>
      </c>
      <c r="K62" s="66" t="s">
        <v>964</v>
      </c>
      <c r="L62" s="66" t="s">
        <v>418</v>
      </c>
      <c r="M62" s="66" t="s">
        <v>27</v>
      </c>
      <c r="N62" s="66">
        <v>0</v>
      </c>
      <c r="O62" s="120">
        <v>0</v>
      </c>
      <c r="P62" s="69">
        <v>0.1</v>
      </c>
      <c r="Q62" s="109">
        <v>1589782.9891274399</v>
      </c>
      <c r="R62" s="69">
        <v>0.3</v>
      </c>
      <c r="S62" s="109">
        <v>1051193.1341194301</v>
      </c>
      <c r="T62" s="69">
        <v>0.5</v>
      </c>
      <c r="U62" s="120">
        <v>1172101.3366566701</v>
      </c>
      <c r="V62" s="69">
        <v>1</v>
      </c>
      <c r="W62" s="120">
        <v>1386030.36202583</v>
      </c>
      <c r="X62" s="69">
        <v>1</v>
      </c>
      <c r="Y62" s="68">
        <f>W62+U62+S62+Q62</f>
        <v>5199107.8219293701</v>
      </c>
      <c r="Z62" s="66"/>
      <c r="AA62" s="66"/>
      <c r="AB62" s="66"/>
      <c r="AC62" s="66"/>
      <c r="AD62" s="66"/>
      <c r="AE62" s="66"/>
      <c r="AF62" s="120">
        <f>Q62/4*1</f>
        <v>397445.74728185998</v>
      </c>
      <c r="AG62" s="69">
        <f t="shared" si="49"/>
        <v>0.25</v>
      </c>
      <c r="AH62" s="66">
        <v>0</v>
      </c>
      <c r="AI62" s="69">
        <v>0</v>
      </c>
      <c r="AJ62" s="66" t="s">
        <v>965</v>
      </c>
      <c r="AK62" s="66"/>
      <c r="AL62" s="120">
        <f>Q62/4*2</f>
        <v>794891.49456371996</v>
      </c>
      <c r="AM62" s="69">
        <f t="shared" si="50"/>
        <v>0.5</v>
      </c>
      <c r="AN62" s="66">
        <v>0</v>
      </c>
      <c r="AO62" s="69">
        <v>0</v>
      </c>
      <c r="AP62" s="66" t="s">
        <v>966</v>
      </c>
      <c r="AQ62" s="66"/>
      <c r="AR62" s="120">
        <f>AS62*$Q$12</f>
        <v>1608789.75</v>
      </c>
      <c r="AS62" s="69">
        <v>0.75</v>
      </c>
      <c r="AT62" s="66">
        <v>0</v>
      </c>
      <c r="AU62" s="69">
        <f t="shared" si="51"/>
        <v>0</v>
      </c>
      <c r="AV62" s="66" t="s">
        <v>967</v>
      </c>
      <c r="AW62" s="120">
        <f>AX62*$Q$12</f>
        <v>2145053</v>
      </c>
      <c r="AX62" s="156">
        <v>1</v>
      </c>
      <c r="AY62" s="156">
        <f t="shared" si="52"/>
        <v>6.2901666884035212E-7</v>
      </c>
      <c r="AZ62" s="157">
        <v>0</v>
      </c>
      <c r="BA62" s="156">
        <f t="shared" ref="BA62:BA68" si="53">IF(P62=0," ",AZ62/P62)</f>
        <v>0</v>
      </c>
      <c r="BB62" s="121" t="s">
        <v>968</v>
      </c>
      <c r="BC62" s="121" t="s">
        <v>969</v>
      </c>
      <c r="BD62" s="66"/>
      <c r="BE62" s="197" t="s">
        <v>970</v>
      </c>
      <c r="BF62" s="201" t="s">
        <v>971</v>
      </c>
      <c r="BG62" s="201" t="s">
        <v>972</v>
      </c>
      <c r="BH62" s="201" t="s">
        <v>957</v>
      </c>
      <c r="BI62" s="207" t="s">
        <v>958</v>
      </c>
      <c r="BJ62" s="207" t="s">
        <v>973</v>
      </c>
      <c r="BK62" s="201" t="s">
        <v>974</v>
      </c>
      <c r="BL62" s="201">
        <v>3649400</v>
      </c>
      <c r="BM62" s="201" t="s">
        <v>975</v>
      </c>
    </row>
    <row r="63" spans="1:65" ht="70.5" customHeight="1" x14ac:dyDescent="0.2">
      <c r="A63" s="71">
        <v>53</v>
      </c>
      <c r="B63" s="72" t="s">
        <v>82</v>
      </c>
      <c r="C63" s="71"/>
      <c r="D63" s="100" t="s">
        <v>976</v>
      </c>
      <c r="E63" s="151">
        <v>8.130081301E-3</v>
      </c>
      <c r="F63" s="100" t="s">
        <v>977</v>
      </c>
      <c r="G63" s="100" t="s">
        <v>978</v>
      </c>
      <c r="H63" s="143">
        <v>44197</v>
      </c>
      <c r="I63" s="143">
        <v>45442</v>
      </c>
      <c r="J63" s="100" t="s">
        <v>979</v>
      </c>
      <c r="K63" s="100" t="s">
        <v>980</v>
      </c>
      <c r="L63" s="100" t="s">
        <v>981</v>
      </c>
      <c r="M63" s="100" t="s">
        <v>27</v>
      </c>
      <c r="N63" s="102">
        <v>0</v>
      </c>
      <c r="O63" s="73">
        <v>0</v>
      </c>
      <c r="P63" s="102">
        <v>1</v>
      </c>
      <c r="Q63" s="73">
        <v>7228200</v>
      </c>
      <c r="R63" s="102">
        <v>1</v>
      </c>
      <c r="S63" s="73">
        <v>7228200</v>
      </c>
      <c r="T63" s="102">
        <v>1</v>
      </c>
      <c r="U63" s="73">
        <v>7228200</v>
      </c>
      <c r="V63" s="102">
        <v>1</v>
      </c>
      <c r="W63" s="73">
        <v>7228200</v>
      </c>
      <c r="X63" s="102">
        <v>1</v>
      </c>
      <c r="Y63" s="73">
        <f t="shared" ref="Y63:Y82" si="54">O63+Q63+S63+U63+W63</f>
        <v>28912800</v>
      </c>
      <c r="Z63" s="100"/>
      <c r="AA63" s="102" t="str">
        <f t="shared" ref="AA63:AA83" si="55">IF(O63=0," ",Z63/O63)</f>
        <v xml:space="preserve"> </v>
      </c>
      <c r="AB63" s="100"/>
      <c r="AC63" s="102" t="str">
        <f t="shared" ref="AC63:AC93" si="56">IF(N63=0," ",AB63/N63)</f>
        <v xml:space="preserve"> </v>
      </c>
      <c r="AD63" s="100"/>
      <c r="AE63" s="100"/>
      <c r="AF63" s="73">
        <v>344200</v>
      </c>
      <c r="AG63" s="102">
        <f t="shared" si="49"/>
        <v>4.7619047619047616E-2</v>
      </c>
      <c r="AH63" s="100">
        <v>0</v>
      </c>
      <c r="AI63" s="102">
        <f t="shared" ref="AI63:AI92" si="57">IF(P63=0," ",AH63/P63)</f>
        <v>0</v>
      </c>
      <c r="AJ63" s="100" t="s">
        <v>982</v>
      </c>
      <c r="AK63" s="100"/>
      <c r="AL63" s="73">
        <v>1325506</v>
      </c>
      <c r="AM63" s="102">
        <f t="shared" si="50"/>
        <v>0.18337981793530894</v>
      </c>
      <c r="AN63" s="102">
        <v>0</v>
      </c>
      <c r="AO63" s="102">
        <f t="shared" ref="AO63:AO87" si="58">IF(P63=0," ",AN63/P63)</f>
        <v>0</v>
      </c>
      <c r="AP63" s="100" t="s">
        <v>983</v>
      </c>
      <c r="AQ63" s="100" t="s">
        <v>984</v>
      </c>
      <c r="AR63" s="73">
        <v>1325506</v>
      </c>
      <c r="AS63" s="102">
        <f t="shared" ref="AS63:AS92" si="59">IF(Q63=0," ",AR63/Q63)</f>
        <v>0.18337981793530894</v>
      </c>
      <c r="AT63" s="102">
        <v>0</v>
      </c>
      <c r="AU63" s="102">
        <f t="shared" si="51"/>
        <v>0</v>
      </c>
      <c r="AV63" s="100" t="s">
        <v>985</v>
      </c>
      <c r="AW63" s="100" t="s">
        <v>986</v>
      </c>
      <c r="AX63" s="167">
        <v>1325506</v>
      </c>
      <c r="AY63" s="141">
        <f t="shared" si="52"/>
        <v>0.18337981793530894</v>
      </c>
      <c r="AZ63" s="141">
        <v>0</v>
      </c>
      <c r="BA63" s="141">
        <f t="shared" si="53"/>
        <v>0</v>
      </c>
      <c r="BB63" s="102" t="s">
        <v>987</v>
      </c>
      <c r="BC63" s="100" t="s">
        <v>987</v>
      </c>
      <c r="BD63" s="100" t="s">
        <v>988</v>
      </c>
      <c r="BE63" s="199" t="s">
        <v>989</v>
      </c>
      <c r="BF63" s="72" t="s">
        <v>990</v>
      </c>
      <c r="BG63" s="72" t="s">
        <v>991</v>
      </c>
      <c r="BH63" s="72" t="s">
        <v>992</v>
      </c>
      <c r="BI63" s="72" t="s">
        <v>993</v>
      </c>
      <c r="BJ63" s="72" t="s">
        <v>994</v>
      </c>
      <c r="BK63" s="72" t="s">
        <v>995</v>
      </c>
      <c r="BL63" s="72">
        <v>3241000</v>
      </c>
      <c r="BM63" s="72" t="s">
        <v>996</v>
      </c>
    </row>
    <row r="64" spans="1:65" ht="70.5" customHeight="1" x14ac:dyDescent="0.2">
      <c r="A64" s="71">
        <v>54</v>
      </c>
      <c r="B64" s="72" t="s">
        <v>82</v>
      </c>
      <c r="C64" s="71"/>
      <c r="D64" s="93" t="s">
        <v>997</v>
      </c>
      <c r="E64" s="151">
        <v>8.130081301E-3</v>
      </c>
      <c r="F64" s="100" t="s">
        <v>977</v>
      </c>
      <c r="G64" s="100" t="s">
        <v>978</v>
      </c>
      <c r="H64" s="122">
        <v>44197</v>
      </c>
      <c r="I64" s="122">
        <v>45442</v>
      </c>
      <c r="J64" s="100" t="s">
        <v>998</v>
      </c>
      <c r="K64" s="100" t="s">
        <v>999</v>
      </c>
      <c r="L64" s="100" t="s">
        <v>981</v>
      </c>
      <c r="M64" s="100" t="s">
        <v>27</v>
      </c>
      <c r="N64" s="123">
        <v>0</v>
      </c>
      <c r="O64" s="73">
        <v>0</v>
      </c>
      <c r="P64" s="102">
        <v>0.25</v>
      </c>
      <c r="Q64" s="73">
        <v>13200000</v>
      </c>
      <c r="R64" s="102">
        <v>0.5</v>
      </c>
      <c r="S64" s="73">
        <v>25168000</v>
      </c>
      <c r="T64" s="102">
        <v>0.75</v>
      </c>
      <c r="U64" s="73">
        <v>30000000</v>
      </c>
      <c r="V64" s="102">
        <v>1</v>
      </c>
      <c r="W64" s="73">
        <v>13200000</v>
      </c>
      <c r="X64" s="102">
        <v>1</v>
      </c>
      <c r="Y64" s="73">
        <f t="shared" si="54"/>
        <v>81568000</v>
      </c>
      <c r="Z64" s="100"/>
      <c r="AA64" s="102" t="str">
        <f t="shared" si="55"/>
        <v xml:space="preserve"> </v>
      </c>
      <c r="AB64" s="100"/>
      <c r="AC64" s="102" t="str">
        <f t="shared" si="56"/>
        <v xml:space="preserve"> </v>
      </c>
      <c r="AD64" s="100"/>
      <c r="AE64" s="100"/>
      <c r="AF64" s="73">
        <v>7920000</v>
      </c>
      <c r="AG64" s="102">
        <f t="shared" si="49"/>
        <v>0.6</v>
      </c>
      <c r="AH64" s="102">
        <v>0.05</v>
      </c>
      <c r="AI64" s="102">
        <f t="shared" si="57"/>
        <v>0.2</v>
      </c>
      <c r="AJ64" s="100" t="s">
        <v>1000</v>
      </c>
      <c r="AK64" s="100"/>
      <c r="AL64" s="73">
        <v>7920000</v>
      </c>
      <c r="AM64" s="102">
        <f t="shared" si="50"/>
        <v>0.6</v>
      </c>
      <c r="AN64" s="102">
        <v>0.05</v>
      </c>
      <c r="AO64" s="102">
        <f t="shared" si="58"/>
        <v>0.2</v>
      </c>
      <c r="AP64" s="100" t="s">
        <v>1001</v>
      </c>
      <c r="AQ64" s="100" t="s">
        <v>422</v>
      </c>
      <c r="AR64" s="73">
        <v>7920000</v>
      </c>
      <c r="AS64" s="102">
        <f t="shared" si="59"/>
        <v>0.6</v>
      </c>
      <c r="AT64" s="102">
        <v>0.05</v>
      </c>
      <c r="AU64" s="102">
        <f t="shared" si="51"/>
        <v>0.2</v>
      </c>
      <c r="AV64" s="100" t="s">
        <v>1002</v>
      </c>
      <c r="AW64" s="100" t="s">
        <v>1003</v>
      </c>
      <c r="AX64" s="167">
        <v>7920000</v>
      </c>
      <c r="AY64" s="141">
        <f t="shared" si="52"/>
        <v>0.6</v>
      </c>
      <c r="AZ64" s="141">
        <v>0.05</v>
      </c>
      <c r="BA64" s="141">
        <f t="shared" si="53"/>
        <v>0.2</v>
      </c>
      <c r="BB64" s="100" t="s">
        <v>1004</v>
      </c>
      <c r="BC64" s="100" t="s">
        <v>1005</v>
      </c>
      <c r="BD64" s="100" t="s">
        <v>1006</v>
      </c>
      <c r="BE64" s="199" t="s">
        <v>1007</v>
      </c>
      <c r="BF64" s="72" t="s">
        <v>1008</v>
      </c>
      <c r="BG64" s="72" t="s">
        <v>1009</v>
      </c>
      <c r="BH64" s="72" t="s">
        <v>992</v>
      </c>
      <c r="BI64" s="72" t="s">
        <v>993</v>
      </c>
      <c r="BJ64" s="72" t="s">
        <v>1010</v>
      </c>
      <c r="BK64" s="72" t="s">
        <v>1011</v>
      </c>
      <c r="BL64" s="72">
        <v>3241000</v>
      </c>
      <c r="BM64" s="71" t="s">
        <v>1012</v>
      </c>
    </row>
    <row r="65" spans="1:65" ht="70.5" customHeight="1" x14ac:dyDescent="0.2">
      <c r="A65" s="71">
        <v>55</v>
      </c>
      <c r="B65" s="72" t="s">
        <v>82</v>
      </c>
      <c r="C65" s="71"/>
      <c r="D65" s="93" t="s">
        <v>1013</v>
      </c>
      <c r="E65" s="151">
        <v>8.130081301E-3</v>
      </c>
      <c r="F65" s="100" t="s">
        <v>977</v>
      </c>
      <c r="G65" s="100" t="s">
        <v>978</v>
      </c>
      <c r="H65" s="122">
        <v>44197</v>
      </c>
      <c r="I65" s="122">
        <v>45442</v>
      </c>
      <c r="J65" s="100" t="s">
        <v>1014</v>
      </c>
      <c r="K65" s="100" t="s">
        <v>1015</v>
      </c>
      <c r="L65" s="100" t="s">
        <v>981</v>
      </c>
      <c r="M65" s="100" t="s">
        <v>27</v>
      </c>
      <c r="N65" s="123">
        <v>0</v>
      </c>
      <c r="O65" s="73">
        <v>0</v>
      </c>
      <c r="P65" s="123">
        <v>2</v>
      </c>
      <c r="Q65" s="73">
        <v>7870086</v>
      </c>
      <c r="R65" s="123">
        <v>2</v>
      </c>
      <c r="S65" s="73">
        <v>8106188</v>
      </c>
      <c r="T65" s="123">
        <v>2</v>
      </c>
      <c r="U65" s="73">
        <v>8349374</v>
      </c>
      <c r="V65" s="123">
        <v>1</v>
      </c>
      <c r="W65" s="73">
        <v>5233329</v>
      </c>
      <c r="X65" s="123">
        <v>7</v>
      </c>
      <c r="Y65" s="73">
        <f t="shared" si="54"/>
        <v>29558977</v>
      </c>
      <c r="Z65" s="100"/>
      <c r="AA65" s="102" t="str">
        <f t="shared" si="55"/>
        <v xml:space="preserve"> </v>
      </c>
      <c r="AB65" s="100"/>
      <c r="AC65" s="102" t="str">
        <f t="shared" si="56"/>
        <v xml:space="preserve"> </v>
      </c>
      <c r="AD65" s="100"/>
      <c r="AE65" s="100"/>
      <c r="AF65" s="73">
        <v>0</v>
      </c>
      <c r="AG65" s="102">
        <f t="shared" si="49"/>
        <v>0</v>
      </c>
      <c r="AH65" s="100">
        <v>0</v>
      </c>
      <c r="AI65" s="102">
        <f t="shared" si="57"/>
        <v>0</v>
      </c>
      <c r="AJ65" s="100" t="s">
        <v>1016</v>
      </c>
      <c r="AK65" s="100"/>
      <c r="AL65" s="73">
        <v>0</v>
      </c>
      <c r="AM65" s="102">
        <f t="shared" si="50"/>
        <v>0</v>
      </c>
      <c r="AN65" s="100">
        <v>0</v>
      </c>
      <c r="AO65" s="102">
        <f t="shared" si="58"/>
        <v>0</v>
      </c>
      <c r="AP65" s="100" t="s">
        <v>1017</v>
      </c>
      <c r="AQ65" s="100" t="s">
        <v>422</v>
      </c>
      <c r="AR65" s="73">
        <v>0</v>
      </c>
      <c r="AS65" s="102">
        <f t="shared" si="59"/>
        <v>0</v>
      </c>
      <c r="AT65" s="100">
        <v>2</v>
      </c>
      <c r="AU65" s="102">
        <f t="shared" si="51"/>
        <v>1</v>
      </c>
      <c r="AV65" s="100" t="s">
        <v>1018</v>
      </c>
      <c r="AW65" s="100" t="s">
        <v>1019</v>
      </c>
      <c r="AX65" s="167">
        <v>11386299</v>
      </c>
      <c r="AY65" s="141">
        <f t="shared" si="52"/>
        <v>1.4467820300820093</v>
      </c>
      <c r="AZ65" s="168">
        <v>2</v>
      </c>
      <c r="BA65" s="141">
        <f t="shared" si="53"/>
        <v>1</v>
      </c>
      <c r="BB65" s="100" t="s">
        <v>1020</v>
      </c>
      <c r="BC65" s="100" t="s">
        <v>1021</v>
      </c>
      <c r="BD65" s="100" t="s">
        <v>1022</v>
      </c>
      <c r="BE65" s="199" t="s">
        <v>1007</v>
      </c>
      <c r="BF65" s="72" t="s">
        <v>1008</v>
      </c>
      <c r="BG65" s="72" t="s">
        <v>1009</v>
      </c>
      <c r="BH65" s="72" t="s">
        <v>992</v>
      </c>
      <c r="BI65" s="72" t="s">
        <v>993</v>
      </c>
      <c r="BJ65" s="72" t="s">
        <v>1010</v>
      </c>
      <c r="BK65" s="72" t="s">
        <v>1011</v>
      </c>
      <c r="BL65" s="72">
        <v>3241000</v>
      </c>
      <c r="BM65" s="71" t="s">
        <v>1012</v>
      </c>
    </row>
    <row r="66" spans="1:65" ht="243.4" customHeight="1" x14ac:dyDescent="0.2">
      <c r="A66" s="71">
        <v>56</v>
      </c>
      <c r="B66" s="72" t="s">
        <v>82</v>
      </c>
      <c r="C66" s="71"/>
      <c r="D66" s="93" t="s">
        <v>1023</v>
      </c>
      <c r="E66" s="151">
        <v>8.130081301E-3</v>
      </c>
      <c r="F66" s="100" t="s">
        <v>1024</v>
      </c>
      <c r="G66" s="100" t="s">
        <v>978</v>
      </c>
      <c r="H66" s="122">
        <v>44197</v>
      </c>
      <c r="I66" s="122">
        <v>45442</v>
      </c>
      <c r="J66" s="100" t="s">
        <v>1025</v>
      </c>
      <c r="K66" s="100" t="s">
        <v>1026</v>
      </c>
      <c r="L66" s="100" t="s">
        <v>981</v>
      </c>
      <c r="M66" s="100" t="s">
        <v>27</v>
      </c>
      <c r="N66" s="102">
        <v>0</v>
      </c>
      <c r="O66" s="73">
        <v>0</v>
      </c>
      <c r="P66" s="102">
        <v>1</v>
      </c>
      <c r="Q66" s="73">
        <v>49355589</v>
      </c>
      <c r="R66" s="102">
        <v>1</v>
      </c>
      <c r="S66" s="73">
        <v>102659625</v>
      </c>
      <c r="T66" s="102">
        <v>1</v>
      </c>
      <c r="U66" s="73">
        <v>160149015</v>
      </c>
      <c r="V66" s="102">
        <v>1</v>
      </c>
      <c r="W66" s="73">
        <v>222073301</v>
      </c>
      <c r="X66" s="102">
        <v>1</v>
      </c>
      <c r="Y66" s="73">
        <f t="shared" si="54"/>
        <v>534237530</v>
      </c>
      <c r="Z66" s="100"/>
      <c r="AA66" s="102" t="str">
        <f t="shared" si="55"/>
        <v xml:space="preserve"> </v>
      </c>
      <c r="AB66" s="100"/>
      <c r="AC66" s="102" t="str">
        <f t="shared" si="56"/>
        <v xml:space="preserve"> </v>
      </c>
      <c r="AD66" s="100"/>
      <c r="AE66" s="100"/>
      <c r="AF66" s="73">
        <v>0</v>
      </c>
      <c r="AG66" s="102">
        <f t="shared" si="49"/>
        <v>0</v>
      </c>
      <c r="AH66" s="100">
        <v>0</v>
      </c>
      <c r="AI66" s="102">
        <f t="shared" si="57"/>
        <v>0</v>
      </c>
      <c r="AJ66" s="100" t="s">
        <v>1027</v>
      </c>
      <c r="AK66" s="100"/>
      <c r="AL66" s="73">
        <v>0</v>
      </c>
      <c r="AM66" s="102">
        <f t="shared" si="50"/>
        <v>0</v>
      </c>
      <c r="AN66" s="100">
        <v>0</v>
      </c>
      <c r="AO66" s="102">
        <f t="shared" si="58"/>
        <v>0</v>
      </c>
      <c r="AP66" s="100" t="s">
        <v>1028</v>
      </c>
      <c r="AQ66" s="100" t="s">
        <v>1029</v>
      </c>
      <c r="AR66" s="73">
        <v>0</v>
      </c>
      <c r="AS66" s="102">
        <f t="shared" si="59"/>
        <v>0</v>
      </c>
      <c r="AT66" s="102">
        <v>0</v>
      </c>
      <c r="AU66" s="102">
        <f t="shared" si="51"/>
        <v>0</v>
      </c>
      <c r="AV66" s="100" t="s">
        <v>1030</v>
      </c>
      <c r="AW66" s="100" t="s">
        <v>1031</v>
      </c>
      <c r="AX66" s="167">
        <v>0</v>
      </c>
      <c r="AY66" s="141">
        <f t="shared" si="52"/>
        <v>0</v>
      </c>
      <c r="AZ66" s="141">
        <v>0</v>
      </c>
      <c r="BA66" s="141">
        <f t="shared" si="53"/>
        <v>0</v>
      </c>
      <c r="BB66" s="100" t="s">
        <v>1032</v>
      </c>
      <c r="BC66" s="100" t="s">
        <v>1033</v>
      </c>
      <c r="BD66" s="100" t="s">
        <v>1034</v>
      </c>
      <c r="BE66" s="199" t="s">
        <v>1007</v>
      </c>
      <c r="BF66" s="72" t="s">
        <v>1035</v>
      </c>
      <c r="BG66" s="72" t="s">
        <v>1009</v>
      </c>
      <c r="BH66" s="72" t="s">
        <v>992</v>
      </c>
      <c r="BI66" s="72" t="s">
        <v>993</v>
      </c>
      <c r="BJ66" s="72" t="s">
        <v>1010</v>
      </c>
      <c r="BK66" s="72" t="s">
        <v>1011</v>
      </c>
      <c r="BL66" s="72">
        <v>3241000</v>
      </c>
      <c r="BM66" s="71" t="s">
        <v>1012</v>
      </c>
    </row>
    <row r="67" spans="1:65" ht="166.9" customHeight="1" x14ac:dyDescent="0.2">
      <c r="A67" s="71">
        <v>57</v>
      </c>
      <c r="B67" s="72" t="s">
        <v>82</v>
      </c>
      <c r="C67" s="71"/>
      <c r="D67" s="93" t="s">
        <v>1036</v>
      </c>
      <c r="E67" s="151">
        <v>8.130081301E-3</v>
      </c>
      <c r="F67" s="100" t="s">
        <v>1037</v>
      </c>
      <c r="G67" s="100" t="s">
        <v>978</v>
      </c>
      <c r="H67" s="122">
        <v>44197</v>
      </c>
      <c r="I67" s="122">
        <v>44560</v>
      </c>
      <c r="J67" s="100" t="s">
        <v>1038</v>
      </c>
      <c r="K67" s="100" t="s">
        <v>1039</v>
      </c>
      <c r="L67" s="100" t="s">
        <v>981</v>
      </c>
      <c r="M67" s="100" t="s">
        <v>27</v>
      </c>
      <c r="N67" s="123">
        <v>0</v>
      </c>
      <c r="O67" s="73">
        <v>0</v>
      </c>
      <c r="P67" s="123">
        <v>1</v>
      </c>
      <c r="Q67" s="73">
        <v>45561156</v>
      </c>
      <c r="R67" s="123">
        <v>0</v>
      </c>
      <c r="S67" s="73">
        <v>0</v>
      </c>
      <c r="T67" s="123">
        <v>0</v>
      </c>
      <c r="U67" s="73">
        <v>0</v>
      </c>
      <c r="V67" s="123">
        <v>0</v>
      </c>
      <c r="W67" s="73">
        <v>0</v>
      </c>
      <c r="X67" s="123">
        <v>1</v>
      </c>
      <c r="Y67" s="73">
        <f t="shared" si="54"/>
        <v>45561156</v>
      </c>
      <c r="Z67" s="100"/>
      <c r="AA67" s="102" t="str">
        <f t="shared" si="55"/>
        <v xml:space="preserve"> </v>
      </c>
      <c r="AB67" s="100"/>
      <c r="AC67" s="102" t="str">
        <f t="shared" si="56"/>
        <v xml:space="preserve"> </v>
      </c>
      <c r="AD67" s="100"/>
      <c r="AE67" s="100"/>
      <c r="AF67" s="73">
        <v>4556115.5999999996</v>
      </c>
      <c r="AG67" s="102">
        <f t="shared" si="49"/>
        <v>9.9999999999999992E-2</v>
      </c>
      <c r="AH67" s="100">
        <v>0</v>
      </c>
      <c r="AI67" s="102">
        <f t="shared" si="57"/>
        <v>0</v>
      </c>
      <c r="AJ67" s="100" t="s">
        <v>1040</v>
      </c>
      <c r="AK67" s="100" t="s">
        <v>1041</v>
      </c>
      <c r="AL67" s="73">
        <v>13668347</v>
      </c>
      <c r="AM67" s="102">
        <f t="shared" si="50"/>
        <v>0.30000000438970426</v>
      </c>
      <c r="AN67" s="100">
        <v>0</v>
      </c>
      <c r="AO67" s="102">
        <f t="shared" si="58"/>
        <v>0</v>
      </c>
      <c r="AP67" s="100" t="s">
        <v>1042</v>
      </c>
      <c r="AQ67" s="100" t="s">
        <v>1043</v>
      </c>
      <c r="AR67" s="73">
        <v>27336694</v>
      </c>
      <c r="AS67" s="102">
        <f t="shared" si="59"/>
        <v>0.60000000877940851</v>
      </c>
      <c r="AT67" s="100">
        <v>0</v>
      </c>
      <c r="AU67" s="102">
        <f t="shared" si="51"/>
        <v>0</v>
      </c>
      <c r="AV67" s="100" t="s">
        <v>1044</v>
      </c>
      <c r="AW67" s="100" t="s">
        <v>1045</v>
      </c>
      <c r="AX67" s="167">
        <v>45561156</v>
      </c>
      <c r="AY67" s="141">
        <f t="shared" si="52"/>
        <v>1</v>
      </c>
      <c r="AZ67" s="168">
        <v>1</v>
      </c>
      <c r="BA67" s="141">
        <f t="shared" si="53"/>
        <v>1</v>
      </c>
      <c r="BB67" s="100" t="s">
        <v>1046</v>
      </c>
      <c r="BC67" s="100" t="s">
        <v>422</v>
      </c>
      <c r="BD67" s="100" t="s">
        <v>1047</v>
      </c>
      <c r="BE67" s="199" t="s">
        <v>1007</v>
      </c>
      <c r="BF67" s="72" t="s">
        <v>1048</v>
      </c>
      <c r="BG67" s="72" t="s">
        <v>1009</v>
      </c>
      <c r="BH67" s="72" t="s">
        <v>992</v>
      </c>
      <c r="BI67" s="72" t="s">
        <v>993</v>
      </c>
      <c r="BJ67" s="72" t="s">
        <v>1010</v>
      </c>
      <c r="BK67" s="72" t="s">
        <v>1011</v>
      </c>
      <c r="BL67" s="72">
        <v>3241000</v>
      </c>
      <c r="BM67" s="71" t="s">
        <v>1012</v>
      </c>
    </row>
    <row r="68" spans="1:65" ht="277.5" customHeight="1" x14ac:dyDescent="0.2">
      <c r="A68" s="71">
        <v>58</v>
      </c>
      <c r="B68" s="72" t="s">
        <v>82</v>
      </c>
      <c r="C68" s="71"/>
      <c r="D68" s="93" t="s">
        <v>1049</v>
      </c>
      <c r="E68" s="151">
        <v>8.130081301E-3</v>
      </c>
      <c r="F68" s="100" t="s">
        <v>977</v>
      </c>
      <c r="G68" s="100" t="s">
        <v>978</v>
      </c>
      <c r="H68" s="122">
        <v>44197</v>
      </c>
      <c r="I68" s="122">
        <v>44560</v>
      </c>
      <c r="J68" s="100" t="s">
        <v>1050</v>
      </c>
      <c r="K68" s="100" t="s">
        <v>1051</v>
      </c>
      <c r="L68" s="100" t="s">
        <v>981</v>
      </c>
      <c r="M68" s="100" t="s">
        <v>27</v>
      </c>
      <c r="N68" s="102">
        <v>0</v>
      </c>
      <c r="O68" s="73">
        <v>0</v>
      </c>
      <c r="P68" s="102">
        <v>1</v>
      </c>
      <c r="Q68" s="73">
        <v>10000000</v>
      </c>
      <c r="R68" s="102">
        <v>0</v>
      </c>
      <c r="S68" s="73">
        <v>0</v>
      </c>
      <c r="T68" s="102">
        <v>0</v>
      </c>
      <c r="U68" s="73">
        <v>0</v>
      </c>
      <c r="V68" s="102">
        <v>0</v>
      </c>
      <c r="W68" s="73">
        <v>0</v>
      </c>
      <c r="X68" s="102">
        <v>1</v>
      </c>
      <c r="Y68" s="73">
        <f t="shared" si="54"/>
        <v>10000000</v>
      </c>
      <c r="Z68" s="100"/>
      <c r="AA68" s="102" t="str">
        <f t="shared" si="55"/>
        <v xml:space="preserve"> </v>
      </c>
      <c r="AB68" s="100"/>
      <c r="AC68" s="102" t="str">
        <f t="shared" si="56"/>
        <v xml:space="preserve"> </v>
      </c>
      <c r="AD68" s="100"/>
      <c r="AE68" s="100"/>
      <c r="AF68" s="73">
        <v>22886292</v>
      </c>
      <c r="AG68" s="102">
        <f t="shared" si="49"/>
        <v>2.2886291999999999</v>
      </c>
      <c r="AH68" s="102">
        <v>1</v>
      </c>
      <c r="AI68" s="102">
        <f t="shared" si="57"/>
        <v>1</v>
      </c>
      <c r="AJ68" s="100" t="s">
        <v>1052</v>
      </c>
      <c r="AK68" s="100"/>
      <c r="AL68" s="73">
        <v>22886292</v>
      </c>
      <c r="AM68" s="102">
        <f t="shared" si="50"/>
        <v>2.2886291999999999</v>
      </c>
      <c r="AN68" s="102">
        <v>1</v>
      </c>
      <c r="AO68" s="102">
        <f t="shared" si="58"/>
        <v>1</v>
      </c>
      <c r="AP68" s="100" t="s">
        <v>1053</v>
      </c>
      <c r="AQ68" s="100" t="s">
        <v>1054</v>
      </c>
      <c r="AR68" s="73">
        <v>24059348</v>
      </c>
      <c r="AS68" s="102">
        <f t="shared" si="59"/>
        <v>2.4059347999999998</v>
      </c>
      <c r="AT68" s="102">
        <v>1</v>
      </c>
      <c r="AU68" s="102">
        <f t="shared" si="51"/>
        <v>1</v>
      </c>
      <c r="AV68" s="100" t="s">
        <v>1055</v>
      </c>
      <c r="AW68" s="100" t="s">
        <v>1056</v>
      </c>
      <c r="AX68" s="167">
        <v>24059348</v>
      </c>
      <c r="AY68" s="141">
        <f t="shared" si="52"/>
        <v>2.4059347999999998</v>
      </c>
      <c r="AZ68" s="141">
        <v>1</v>
      </c>
      <c r="BA68" s="141">
        <f t="shared" si="53"/>
        <v>1</v>
      </c>
      <c r="BB68" s="100" t="s">
        <v>1055</v>
      </c>
      <c r="BC68" s="100" t="s">
        <v>1056</v>
      </c>
      <c r="BD68" s="100" t="s">
        <v>1057</v>
      </c>
      <c r="BE68" s="199" t="s">
        <v>1058</v>
      </c>
      <c r="BF68" s="72" t="s">
        <v>1059</v>
      </c>
      <c r="BG68" s="72" t="s">
        <v>1060</v>
      </c>
      <c r="BH68" s="72" t="s">
        <v>992</v>
      </c>
      <c r="BI68" s="72" t="s">
        <v>993</v>
      </c>
      <c r="BJ68" s="72" t="s">
        <v>1061</v>
      </c>
      <c r="BK68" s="72" t="s">
        <v>1062</v>
      </c>
      <c r="BL68" s="72">
        <v>3241000</v>
      </c>
      <c r="BM68" s="72" t="s">
        <v>1063</v>
      </c>
    </row>
    <row r="69" spans="1:65" ht="117" customHeight="1" x14ac:dyDescent="0.2">
      <c r="A69" s="71">
        <v>59</v>
      </c>
      <c r="B69" s="72" t="s">
        <v>82</v>
      </c>
      <c r="C69" s="71"/>
      <c r="D69" s="93" t="s">
        <v>1064</v>
      </c>
      <c r="E69" s="151">
        <v>8.130081301E-3</v>
      </c>
      <c r="F69" s="100" t="s">
        <v>977</v>
      </c>
      <c r="G69" s="100" t="s">
        <v>978</v>
      </c>
      <c r="H69" s="143">
        <v>44197</v>
      </c>
      <c r="I69" s="143">
        <v>45442</v>
      </c>
      <c r="J69" s="100" t="s">
        <v>1065</v>
      </c>
      <c r="K69" s="100" t="s">
        <v>1066</v>
      </c>
      <c r="L69" s="100" t="s">
        <v>1067</v>
      </c>
      <c r="M69" s="100" t="s">
        <v>27</v>
      </c>
      <c r="N69" s="124">
        <v>0</v>
      </c>
      <c r="O69" s="73">
        <v>0</v>
      </c>
      <c r="P69" s="124">
        <v>25</v>
      </c>
      <c r="Q69" s="73">
        <v>40411800</v>
      </c>
      <c r="R69" s="124">
        <v>25</v>
      </c>
      <c r="S69" s="73">
        <v>42028275</v>
      </c>
      <c r="T69" s="124">
        <v>25</v>
      </c>
      <c r="U69" s="73">
        <v>43709400</v>
      </c>
      <c r="V69" s="124">
        <v>25</v>
      </c>
      <c r="W69" s="73">
        <v>45457775</v>
      </c>
      <c r="X69" s="124">
        <v>25</v>
      </c>
      <c r="Y69" s="73">
        <f t="shared" si="54"/>
        <v>171607250</v>
      </c>
      <c r="Z69" s="100"/>
      <c r="AA69" s="102" t="str">
        <f t="shared" si="55"/>
        <v xml:space="preserve"> </v>
      </c>
      <c r="AB69" s="100"/>
      <c r="AC69" s="102" t="str">
        <f t="shared" si="56"/>
        <v xml:space="preserve"> </v>
      </c>
      <c r="AD69" s="100"/>
      <c r="AE69" s="100"/>
      <c r="AF69" s="73">
        <v>51727104</v>
      </c>
      <c r="AG69" s="102">
        <f t="shared" si="49"/>
        <v>1.28</v>
      </c>
      <c r="AH69" s="100">
        <v>32</v>
      </c>
      <c r="AI69" s="102">
        <f t="shared" si="57"/>
        <v>1.28</v>
      </c>
      <c r="AJ69" s="100" t="s">
        <v>1068</v>
      </c>
      <c r="AK69" s="100" t="s">
        <v>1069</v>
      </c>
      <c r="AL69" s="73">
        <v>51727104</v>
      </c>
      <c r="AM69" s="102">
        <f t="shared" si="50"/>
        <v>1.28</v>
      </c>
      <c r="AN69" s="100">
        <v>31</v>
      </c>
      <c r="AO69" s="102">
        <f t="shared" si="58"/>
        <v>1.24</v>
      </c>
      <c r="AP69" s="100" t="s">
        <v>1070</v>
      </c>
      <c r="AQ69" s="100" t="s">
        <v>1071</v>
      </c>
      <c r="AR69" s="73">
        <v>51727104</v>
      </c>
      <c r="AS69" s="102">
        <f t="shared" si="59"/>
        <v>1.28</v>
      </c>
      <c r="AT69" s="100">
        <v>31</v>
      </c>
      <c r="AU69" s="102">
        <f t="shared" si="51"/>
        <v>1.24</v>
      </c>
      <c r="AV69" s="100" t="s">
        <v>1070</v>
      </c>
      <c r="AW69" s="100" t="s">
        <v>1072</v>
      </c>
      <c r="AX69" s="167">
        <v>51727104</v>
      </c>
      <c r="AY69" s="141">
        <f t="shared" si="52"/>
        <v>1.28</v>
      </c>
      <c r="AZ69" s="169">
        <v>31</v>
      </c>
      <c r="BA69" s="159">
        <v>1</v>
      </c>
      <c r="BB69" s="100" t="s">
        <v>1073</v>
      </c>
      <c r="BC69" s="100" t="s">
        <v>1074</v>
      </c>
      <c r="BD69" s="100" t="s">
        <v>1075</v>
      </c>
      <c r="BE69" s="199" t="s">
        <v>1058</v>
      </c>
      <c r="BF69" s="72" t="s">
        <v>1076</v>
      </c>
      <c r="BG69" s="72" t="s">
        <v>1077</v>
      </c>
      <c r="BH69" s="72" t="s">
        <v>992</v>
      </c>
      <c r="BI69" s="72" t="s">
        <v>993</v>
      </c>
      <c r="BJ69" s="72" t="s">
        <v>1078</v>
      </c>
      <c r="BK69" s="72" t="s">
        <v>1079</v>
      </c>
      <c r="BL69" s="72">
        <v>3241000</v>
      </c>
      <c r="BM69" s="71" t="s">
        <v>1080</v>
      </c>
    </row>
    <row r="70" spans="1:65" ht="112.9" customHeight="1" x14ac:dyDescent="0.2">
      <c r="A70" s="71">
        <v>60</v>
      </c>
      <c r="B70" s="72" t="s">
        <v>82</v>
      </c>
      <c r="C70" s="71"/>
      <c r="D70" s="93" t="s">
        <v>1081</v>
      </c>
      <c r="E70" s="151">
        <v>8.130081301E-3</v>
      </c>
      <c r="F70" s="100" t="s">
        <v>977</v>
      </c>
      <c r="G70" s="100" t="s">
        <v>978</v>
      </c>
      <c r="H70" s="143">
        <v>44228</v>
      </c>
      <c r="I70" s="143">
        <v>45442</v>
      </c>
      <c r="J70" s="100" t="s">
        <v>1082</v>
      </c>
      <c r="K70" s="100" t="s">
        <v>1083</v>
      </c>
      <c r="L70" s="100" t="s">
        <v>1084</v>
      </c>
      <c r="M70" s="100" t="s">
        <v>27</v>
      </c>
      <c r="N70" s="124">
        <v>0</v>
      </c>
      <c r="O70" s="73">
        <v>0</v>
      </c>
      <c r="P70" s="124">
        <v>55</v>
      </c>
      <c r="Q70" s="73">
        <v>8250000</v>
      </c>
      <c r="R70" s="124">
        <v>58</v>
      </c>
      <c r="S70" s="73">
        <v>9048000</v>
      </c>
      <c r="T70" s="124">
        <v>63</v>
      </c>
      <c r="U70" s="73">
        <v>10221120</v>
      </c>
      <c r="V70" s="124">
        <v>69</v>
      </c>
      <c r="W70" s="73">
        <v>11642366</v>
      </c>
      <c r="X70" s="124">
        <v>69</v>
      </c>
      <c r="Y70" s="73">
        <f t="shared" si="54"/>
        <v>39161486</v>
      </c>
      <c r="Z70" s="100"/>
      <c r="AA70" s="102" t="str">
        <f t="shared" si="55"/>
        <v xml:space="preserve"> </v>
      </c>
      <c r="AB70" s="100"/>
      <c r="AC70" s="102" t="str">
        <f t="shared" si="56"/>
        <v xml:space="preserve"> </v>
      </c>
      <c r="AD70" s="100"/>
      <c r="AE70" s="100"/>
      <c r="AF70" s="100">
        <v>0</v>
      </c>
      <c r="AG70" s="102">
        <f t="shared" si="49"/>
        <v>0</v>
      </c>
      <c r="AH70" s="100">
        <v>0</v>
      </c>
      <c r="AI70" s="102">
        <f t="shared" si="57"/>
        <v>0</v>
      </c>
      <c r="AJ70" s="100" t="s">
        <v>1085</v>
      </c>
      <c r="AK70" s="100" t="s">
        <v>1086</v>
      </c>
      <c r="AL70" s="73">
        <v>8250000</v>
      </c>
      <c r="AM70" s="102">
        <f t="shared" si="50"/>
        <v>1</v>
      </c>
      <c r="AN70" s="100">
        <v>31</v>
      </c>
      <c r="AO70" s="102">
        <f t="shared" si="58"/>
        <v>0.5636363636363636</v>
      </c>
      <c r="AP70" s="100" t="s">
        <v>1087</v>
      </c>
      <c r="AQ70" s="100" t="s">
        <v>1088</v>
      </c>
      <c r="AR70" s="73">
        <v>8250000</v>
      </c>
      <c r="AS70" s="102">
        <f t="shared" si="59"/>
        <v>1</v>
      </c>
      <c r="AT70" s="100">
        <v>31</v>
      </c>
      <c r="AU70" s="102">
        <f t="shared" si="51"/>
        <v>0.5636363636363636</v>
      </c>
      <c r="AV70" s="100" t="s">
        <v>1089</v>
      </c>
      <c r="AW70" s="100" t="s">
        <v>1090</v>
      </c>
      <c r="AX70" s="167">
        <v>8250000</v>
      </c>
      <c r="AY70" s="141">
        <f t="shared" si="52"/>
        <v>1</v>
      </c>
      <c r="AZ70" s="169">
        <v>31</v>
      </c>
      <c r="BA70" s="159">
        <f>IF(P70=0," ",AZ70/P70)</f>
        <v>0.5636363636363636</v>
      </c>
      <c r="BB70" s="100" t="s">
        <v>1091</v>
      </c>
      <c r="BC70" s="100" t="s">
        <v>1092</v>
      </c>
      <c r="BD70" s="100" t="s">
        <v>1093</v>
      </c>
      <c r="BE70" s="199" t="s">
        <v>1058</v>
      </c>
      <c r="BF70" s="72" t="s">
        <v>1076</v>
      </c>
      <c r="BG70" s="72" t="s">
        <v>1077</v>
      </c>
      <c r="BH70" s="72" t="s">
        <v>992</v>
      </c>
      <c r="BI70" s="72" t="s">
        <v>993</v>
      </c>
      <c r="BJ70" s="72" t="s">
        <v>1078</v>
      </c>
      <c r="BK70" s="72" t="s">
        <v>1079</v>
      </c>
      <c r="BL70" s="72">
        <v>3241000</v>
      </c>
      <c r="BM70" s="71" t="s">
        <v>1080</v>
      </c>
    </row>
    <row r="71" spans="1:65" ht="139.5" customHeight="1" x14ac:dyDescent="0.2">
      <c r="A71" s="71">
        <v>61</v>
      </c>
      <c r="B71" s="72" t="s">
        <v>82</v>
      </c>
      <c r="C71" s="71"/>
      <c r="D71" s="100" t="s">
        <v>1094</v>
      </c>
      <c r="E71" s="151">
        <v>8.130081301E-3</v>
      </c>
      <c r="F71" s="100" t="s">
        <v>977</v>
      </c>
      <c r="G71" s="100" t="s">
        <v>978</v>
      </c>
      <c r="H71" s="143">
        <v>44228</v>
      </c>
      <c r="I71" s="143">
        <v>45442</v>
      </c>
      <c r="J71" s="100" t="s">
        <v>1095</v>
      </c>
      <c r="K71" s="100" t="s">
        <v>1096</v>
      </c>
      <c r="L71" s="100" t="s">
        <v>981</v>
      </c>
      <c r="M71" s="100" t="s">
        <v>27</v>
      </c>
      <c r="N71" s="102">
        <v>0</v>
      </c>
      <c r="O71" s="73">
        <v>0</v>
      </c>
      <c r="P71" s="102">
        <v>0.2</v>
      </c>
      <c r="Q71" s="73">
        <v>7150000</v>
      </c>
      <c r="R71" s="102">
        <v>0.5</v>
      </c>
      <c r="S71" s="73">
        <v>7150000</v>
      </c>
      <c r="T71" s="102">
        <v>0.85</v>
      </c>
      <c r="U71" s="73">
        <v>7150000</v>
      </c>
      <c r="V71" s="102">
        <v>1</v>
      </c>
      <c r="W71" s="73">
        <v>7150000</v>
      </c>
      <c r="X71" s="102">
        <v>1</v>
      </c>
      <c r="Y71" s="73">
        <f t="shared" si="54"/>
        <v>28600000</v>
      </c>
      <c r="Z71" s="100"/>
      <c r="AA71" s="102" t="str">
        <f t="shared" si="55"/>
        <v xml:space="preserve"> </v>
      </c>
      <c r="AB71" s="100"/>
      <c r="AC71" s="102" t="str">
        <f t="shared" si="56"/>
        <v xml:space="preserve"> </v>
      </c>
      <c r="AD71" s="100"/>
      <c r="AE71" s="100"/>
      <c r="AF71" s="73">
        <v>690000</v>
      </c>
      <c r="AG71" s="102">
        <f t="shared" si="49"/>
        <v>9.6503496503496503E-2</v>
      </c>
      <c r="AH71" s="100">
        <v>0</v>
      </c>
      <c r="AI71" s="102">
        <f t="shared" si="57"/>
        <v>0</v>
      </c>
      <c r="AJ71" s="100" t="s">
        <v>982</v>
      </c>
      <c r="AK71" s="100"/>
      <c r="AL71" s="73">
        <v>2231000</v>
      </c>
      <c r="AM71" s="102">
        <f t="shared" si="50"/>
        <v>0.312027972027972</v>
      </c>
      <c r="AN71" s="102">
        <v>0.04</v>
      </c>
      <c r="AO71" s="102">
        <f t="shared" si="58"/>
        <v>0.19999999999999998</v>
      </c>
      <c r="AP71" s="100" t="s">
        <v>1097</v>
      </c>
      <c r="AQ71" s="100" t="s">
        <v>1098</v>
      </c>
      <c r="AR71" s="73">
        <v>4991000</v>
      </c>
      <c r="AS71" s="102">
        <f t="shared" si="59"/>
        <v>0.69804195804195801</v>
      </c>
      <c r="AT71" s="102">
        <v>0.08</v>
      </c>
      <c r="AU71" s="102">
        <f t="shared" si="51"/>
        <v>0.39999999999999997</v>
      </c>
      <c r="AV71" s="100" t="s">
        <v>1099</v>
      </c>
      <c r="AW71" s="100" t="s">
        <v>1100</v>
      </c>
      <c r="AX71" s="167">
        <v>7061000</v>
      </c>
      <c r="AY71" s="141">
        <f t="shared" si="52"/>
        <v>0.98755244755244753</v>
      </c>
      <c r="AZ71" s="159">
        <v>0.5</v>
      </c>
      <c r="BA71" s="159">
        <v>1</v>
      </c>
      <c r="BB71" s="102" t="s">
        <v>1101</v>
      </c>
      <c r="BC71" s="100" t="s">
        <v>1100</v>
      </c>
      <c r="BD71" s="100" t="s">
        <v>1102</v>
      </c>
      <c r="BE71" s="199" t="s">
        <v>989</v>
      </c>
      <c r="BF71" s="72" t="s">
        <v>990</v>
      </c>
      <c r="BG71" s="72" t="s">
        <v>991</v>
      </c>
      <c r="BH71" s="72" t="s">
        <v>992</v>
      </c>
      <c r="BI71" s="72" t="s">
        <v>993</v>
      </c>
      <c r="BJ71" s="72" t="s">
        <v>994</v>
      </c>
      <c r="BK71" s="72" t="s">
        <v>995</v>
      </c>
      <c r="BL71" s="72">
        <v>3241000</v>
      </c>
      <c r="BM71" s="72" t="s">
        <v>996</v>
      </c>
    </row>
    <row r="72" spans="1:65" ht="141.4" customHeight="1" x14ac:dyDescent="0.2">
      <c r="A72" s="71">
        <v>62</v>
      </c>
      <c r="B72" s="72" t="s">
        <v>82</v>
      </c>
      <c r="C72" s="71"/>
      <c r="D72" s="100" t="s">
        <v>1103</v>
      </c>
      <c r="E72" s="151">
        <v>8.130081301E-3</v>
      </c>
      <c r="F72" s="100" t="s">
        <v>977</v>
      </c>
      <c r="G72" s="100" t="s">
        <v>978</v>
      </c>
      <c r="H72" s="122">
        <v>44197</v>
      </c>
      <c r="I72" s="122">
        <v>45290</v>
      </c>
      <c r="J72" s="100" t="s">
        <v>1104</v>
      </c>
      <c r="K72" s="100" t="s">
        <v>1105</v>
      </c>
      <c r="L72" s="100" t="s">
        <v>981</v>
      </c>
      <c r="M72" s="100" t="s">
        <v>27</v>
      </c>
      <c r="N72" s="123">
        <v>0</v>
      </c>
      <c r="O72" s="73">
        <v>0</v>
      </c>
      <c r="P72" s="123">
        <v>1</v>
      </c>
      <c r="Q72" s="73">
        <v>10000000</v>
      </c>
      <c r="R72" s="123">
        <v>1</v>
      </c>
      <c r="S72" s="73">
        <v>10000000</v>
      </c>
      <c r="T72" s="123">
        <v>1</v>
      </c>
      <c r="U72" s="73">
        <v>10000000</v>
      </c>
      <c r="V72" s="123">
        <v>0</v>
      </c>
      <c r="W72" s="73">
        <v>0</v>
      </c>
      <c r="X72" s="123">
        <v>3</v>
      </c>
      <c r="Y72" s="73">
        <f t="shared" si="54"/>
        <v>30000000</v>
      </c>
      <c r="Z72" s="100"/>
      <c r="AA72" s="102" t="str">
        <f t="shared" si="55"/>
        <v xml:space="preserve"> </v>
      </c>
      <c r="AB72" s="100"/>
      <c r="AC72" s="102" t="str">
        <f t="shared" si="56"/>
        <v xml:space="preserve"> </v>
      </c>
      <c r="AD72" s="100"/>
      <c r="AE72" s="100"/>
      <c r="AF72" s="73">
        <v>0</v>
      </c>
      <c r="AG72" s="102">
        <f t="shared" si="49"/>
        <v>0</v>
      </c>
      <c r="AH72" s="100">
        <v>0</v>
      </c>
      <c r="AI72" s="102">
        <f t="shared" si="57"/>
        <v>0</v>
      </c>
      <c r="AJ72" s="100" t="s">
        <v>1106</v>
      </c>
      <c r="AK72" s="100" t="s">
        <v>1107</v>
      </c>
      <c r="AL72" s="73">
        <v>0</v>
      </c>
      <c r="AM72" s="102">
        <f t="shared" si="50"/>
        <v>0</v>
      </c>
      <c r="AN72" s="100">
        <v>0</v>
      </c>
      <c r="AO72" s="102">
        <f t="shared" si="58"/>
        <v>0</v>
      </c>
      <c r="AP72" s="100" t="s">
        <v>1108</v>
      </c>
      <c r="AQ72" s="100" t="s">
        <v>1109</v>
      </c>
      <c r="AR72" s="73">
        <v>10000000</v>
      </c>
      <c r="AS72" s="102">
        <f t="shared" si="59"/>
        <v>1</v>
      </c>
      <c r="AT72" s="100">
        <v>1</v>
      </c>
      <c r="AU72" s="102">
        <f t="shared" si="51"/>
        <v>1</v>
      </c>
      <c r="AV72" s="100" t="s">
        <v>1110</v>
      </c>
      <c r="AW72" s="100" t="s">
        <v>1056</v>
      </c>
      <c r="AX72" s="167">
        <v>10000000</v>
      </c>
      <c r="AY72" s="141">
        <f t="shared" si="52"/>
        <v>1</v>
      </c>
      <c r="AZ72" s="168">
        <v>1</v>
      </c>
      <c r="BA72" s="141">
        <f t="shared" ref="BA72:BA76" si="60">IF(P72=0," ",AZ72/P72)</f>
        <v>1</v>
      </c>
      <c r="BB72" s="100" t="s">
        <v>1110</v>
      </c>
      <c r="BC72" s="100" t="s">
        <v>1056</v>
      </c>
      <c r="BD72" s="100" t="s">
        <v>1111</v>
      </c>
      <c r="BE72" s="199" t="s">
        <v>1112</v>
      </c>
      <c r="BF72" s="72" t="s">
        <v>1113</v>
      </c>
      <c r="BG72" s="72" t="s">
        <v>1114</v>
      </c>
      <c r="BH72" s="72" t="s">
        <v>992</v>
      </c>
      <c r="BI72" s="72" t="s">
        <v>993</v>
      </c>
      <c r="BJ72" s="72" t="s">
        <v>1115</v>
      </c>
      <c r="BK72" s="72" t="s">
        <v>1116</v>
      </c>
      <c r="BL72" s="72">
        <v>3241000</v>
      </c>
      <c r="BM72" s="72" t="s">
        <v>1117</v>
      </c>
    </row>
    <row r="73" spans="1:65" ht="111.4" customHeight="1" x14ac:dyDescent="0.2">
      <c r="A73" s="71">
        <v>63</v>
      </c>
      <c r="B73" s="72" t="s">
        <v>82</v>
      </c>
      <c r="C73" s="71"/>
      <c r="D73" s="100" t="s">
        <v>1118</v>
      </c>
      <c r="E73" s="151">
        <v>8.130081301E-3</v>
      </c>
      <c r="F73" s="100" t="s">
        <v>977</v>
      </c>
      <c r="G73" s="100" t="s">
        <v>978</v>
      </c>
      <c r="H73" s="122">
        <v>44197</v>
      </c>
      <c r="I73" s="122">
        <v>44925</v>
      </c>
      <c r="J73" s="100" t="s">
        <v>1119</v>
      </c>
      <c r="K73" s="100" t="s">
        <v>1120</v>
      </c>
      <c r="L73" s="100" t="s">
        <v>981</v>
      </c>
      <c r="M73" s="100" t="s">
        <v>27</v>
      </c>
      <c r="N73" s="102">
        <v>0</v>
      </c>
      <c r="O73" s="73">
        <v>0</v>
      </c>
      <c r="P73" s="102">
        <v>0.5</v>
      </c>
      <c r="Q73" s="73">
        <v>50000000</v>
      </c>
      <c r="R73" s="102">
        <v>1</v>
      </c>
      <c r="S73" s="73">
        <v>50000000</v>
      </c>
      <c r="T73" s="102">
        <v>0</v>
      </c>
      <c r="U73" s="73">
        <v>0</v>
      </c>
      <c r="V73" s="102">
        <v>0</v>
      </c>
      <c r="W73" s="73">
        <v>0</v>
      </c>
      <c r="X73" s="102">
        <v>1</v>
      </c>
      <c r="Y73" s="73">
        <f t="shared" si="54"/>
        <v>100000000</v>
      </c>
      <c r="Z73" s="100"/>
      <c r="AA73" s="102" t="str">
        <f t="shared" si="55"/>
        <v xml:space="preserve"> </v>
      </c>
      <c r="AB73" s="100"/>
      <c r="AC73" s="102" t="str">
        <f t="shared" si="56"/>
        <v xml:space="preserve"> </v>
      </c>
      <c r="AD73" s="100"/>
      <c r="AE73" s="100"/>
      <c r="AF73" s="73">
        <v>0</v>
      </c>
      <c r="AG73" s="102">
        <f t="shared" si="49"/>
        <v>0</v>
      </c>
      <c r="AH73" s="100">
        <v>0</v>
      </c>
      <c r="AI73" s="102">
        <f t="shared" si="57"/>
        <v>0</v>
      </c>
      <c r="AJ73" s="100" t="s">
        <v>1121</v>
      </c>
      <c r="AK73" s="100"/>
      <c r="AL73" s="73">
        <v>0</v>
      </c>
      <c r="AM73" s="102">
        <f t="shared" si="50"/>
        <v>0</v>
      </c>
      <c r="AN73" s="100">
        <v>0</v>
      </c>
      <c r="AO73" s="102">
        <f t="shared" si="58"/>
        <v>0</v>
      </c>
      <c r="AP73" s="100" t="s">
        <v>1122</v>
      </c>
      <c r="AQ73" s="100"/>
      <c r="AR73" s="100">
        <v>0</v>
      </c>
      <c r="AS73" s="102">
        <f t="shared" si="59"/>
        <v>0</v>
      </c>
      <c r="AT73" s="102">
        <v>0</v>
      </c>
      <c r="AU73" s="102">
        <f t="shared" si="51"/>
        <v>0</v>
      </c>
      <c r="AV73" s="100" t="s">
        <v>1123</v>
      </c>
      <c r="AW73" s="100" t="s">
        <v>1056</v>
      </c>
      <c r="AX73" s="167">
        <v>50000000</v>
      </c>
      <c r="AY73" s="141">
        <f t="shared" si="52"/>
        <v>1</v>
      </c>
      <c r="AZ73" s="141">
        <v>0.5</v>
      </c>
      <c r="BA73" s="141">
        <f t="shared" si="60"/>
        <v>1</v>
      </c>
      <c r="BB73" s="100" t="s">
        <v>1124</v>
      </c>
      <c r="BC73" s="100" t="s">
        <v>422</v>
      </c>
      <c r="BD73" s="100" t="s">
        <v>1125</v>
      </c>
      <c r="BE73" s="199" t="s">
        <v>1126</v>
      </c>
      <c r="BF73" s="72" t="s">
        <v>1127</v>
      </c>
      <c r="BG73" s="72" t="s">
        <v>1114</v>
      </c>
      <c r="BH73" s="72" t="s">
        <v>992</v>
      </c>
      <c r="BI73" s="72" t="s">
        <v>993</v>
      </c>
      <c r="BJ73" s="72" t="s">
        <v>1128</v>
      </c>
      <c r="BK73" s="72" t="s">
        <v>1129</v>
      </c>
      <c r="BL73" s="72">
        <v>3241000</v>
      </c>
      <c r="BM73" s="72" t="s">
        <v>1130</v>
      </c>
    </row>
    <row r="74" spans="1:65" ht="70.5" customHeight="1" x14ac:dyDescent="0.2">
      <c r="A74" s="71">
        <v>64</v>
      </c>
      <c r="B74" s="72" t="s">
        <v>82</v>
      </c>
      <c r="C74" s="71"/>
      <c r="D74" s="100" t="s">
        <v>1118</v>
      </c>
      <c r="E74" s="151">
        <v>8.130081301E-3</v>
      </c>
      <c r="F74" s="100" t="s">
        <v>977</v>
      </c>
      <c r="G74" s="100" t="s">
        <v>978</v>
      </c>
      <c r="H74" s="122">
        <v>44562</v>
      </c>
      <c r="I74" s="122">
        <v>45290</v>
      </c>
      <c r="J74" s="100" t="s">
        <v>1131</v>
      </c>
      <c r="K74" s="100" t="s">
        <v>1132</v>
      </c>
      <c r="L74" s="100" t="s">
        <v>981</v>
      </c>
      <c r="M74" s="100" t="s">
        <v>27</v>
      </c>
      <c r="N74" s="102">
        <v>0</v>
      </c>
      <c r="O74" s="73">
        <v>0</v>
      </c>
      <c r="P74" s="102">
        <v>0</v>
      </c>
      <c r="Q74" s="73">
        <v>0</v>
      </c>
      <c r="R74" s="102">
        <v>0.5</v>
      </c>
      <c r="S74" s="73">
        <v>50000000</v>
      </c>
      <c r="T74" s="102">
        <v>1</v>
      </c>
      <c r="U74" s="73">
        <v>50000000</v>
      </c>
      <c r="V74" s="102">
        <v>0</v>
      </c>
      <c r="W74" s="73">
        <v>0</v>
      </c>
      <c r="X74" s="102">
        <v>1</v>
      </c>
      <c r="Y74" s="73">
        <f t="shared" si="54"/>
        <v>100000000</v>
      </c>
      <c r="Z74" s="100"/>
      <c r="AA74" s="102" t="str">
        <f t="shared" si="55"/>
        <v xml:space="preserve"> </v>
      </c>
      <c r="AB74" s="100"/>
      <c r="AC74" s="102" t="str">
        <f t="shared" si="56"/>
        <v xml:space="preserve"> </v>
      </c>
      <c r="AD74" s="100"/>
      <c r="AE74" s="100"/>
      <c r="AF74" s="73">
        <v>0</v>
      </c>
      <c r="AG74" s="102" t="str">
        <f t="shared" si="49"/>
        <v xml:space="preserve"> </v>
      </c>
      <c r="AH74" s="100">
        <v>0</v>
      </c>
      <c r="AI74" s="102" t="str">
        <f t="shared" si="57"/>
        <v xml:space="preserve"> </v>
      </c>
      <c r="AJ74" s="100"/>
      <c r="AK74" s="100"/>
      <c r="AL74" s="73">
        <v>0</v>
      </c>
      <c r="AM74" s="102" t="str">
        <f t="shared" si="50"/>
        <v xml:space="preserve"> </v>
      </c>
      <c r="AN74" s="100">
        <v>0</v>
      </c>
      <c r="AO74" s="102" t="str">
        <f t="shared" si="58"/>
        <v xml:space="preserve"> </v>
      </c>
      <c r="AP74" s="100" t="s">
        <v>1133</v>
      </c>
      <c r="AQ74" s="100"/>
      <c r="AR74" s="100">
        <v>0</v>
      </c>
      <c r="AS74" s="102" t="str">
        <f t="shared" si="59"/>
        <v xml:space="preserve"> </v>
      </c>
      <c r="AT74" s="102">
        <v>0</v>
      </c>
      <c r="AU74" s="102" t="str">
        <f t="shared" si="51"/>
        <v xml:space="preserve"> </v>
      </c>
      <c r="AV74" s="100" t="s">
        <v>1133</v>
      </c>
      <c r="AW74" s="100" t="s">
        <v>1056</v>
      </c>
      <c r="AX74" s="167"/>
      <c r="AY74" s="141"/>
      <c r="AZ74" s="141"/>
      <c r="BA74" s="141"/>
      <c r="BB74" s="100" t="s">
        <v>1133</v>
      </c>
      <c r="BC74" s="100"/>
      <c r="BD74" s="100" t="s">
        <v>1134</v>
      </c>
      <c r="BE74" s="199" t="s">
        <v>1126</v>
      </c>
      <c r="BF74" s="72" t="s">
        <v>1127</v>
      </c>
      <c r="BG74" s="72" t="s">
        <v>1114</v>
      </c>
      <c r="BH74" s="72" t="s">
        <v>992</v>
      </c>
      <c r="BI74" s="72" t="s">
        <v>993</v>
      </c>
      <c r="BJ74" s="72" t="s">
        <v>1128</v>
      </c>
      <c r="BK74" s="72" t="s">
        <v>1129</v>
      </c>
      <c r="BL74" s="72">
        <v>3241000</v>
      </c>
      <c r="BM74" s="72" t="s">
        <v>1130</v>
      </c>
    </row>
    <row r="75" spans="1:65" ht="272.64999999999998" customHeight="1" x14ac:dyDescent="0.2">
      <c r="A75" s="71">
        <v>65</v>
      </c>
      <c r="B75" s="72" t="s">
        <v>82</v>
      </c>
      <c r="C75" s="71"/>
      <c r="D75" s="100" t="s">
        <v>1135</v>
      </c>
      <c r="E75" s="151">
        <v>8.130081301E-3</v>
      </c>
      <c r="F75" s="100" t="s">
        <v>977</v>
      </c>
      <c r="G75" s="100" t="s">
        <v>978</v>
      </c>
      <c r="H75" s="143">
        <v>44197</v>
      </c>
      <c r="I75" s="122">
        <v>45442</v>
      </c>
      <c r="J75" s="100" t="s">
        <v>1136</v>
      </c>
      <c r="K75" s="100" t="s">
        <v>1137</v>
      </c>
      <c r="L75" s="100" t="s">
        <v>1138</v>
      </c>
      <c r="M75" s="100" t="s">
        <v>27</v>
      </c>
      <c r="N75" s="123">
        <v>0</v>
      </c>
      <c r="O75" s="73">
        <v>0</v>
      </c>
      <c r="P75" s="123">
        <v>8</v>
      </c>
      <c r="Q75" s="73">
        <v>25807376</v>
      </c>
      <c r="R75" s="123">
        <v>8</v>
      </c>
      <c r="S75" s="73">
        <v>27097744.800000001</v>
      </c>
      <c r="T75" s="123">
        <v>8</v>
      </c>
      <c r="U75" s="73">
        <v>28452632.039999999</v>
      </c>
      <c r="V75" s="123">
        <v>8</v>
      </c>
      <c r="W75" s="73">
        <v>29875263.641999997</v>
      </c>
      <c r="X75" s="123">
        <v>32</v>
      </c>
      <c r="Y75" s="73">
        <f t="shared" si="54"/>
        <v>111233016.48199999</v>
      </c>
      <c r="Z75" s="100"/>
      <c r="AA75" s="102" t="str">
        <f t="shared" si="55"/>
        <v xml:space="preserve"> </v>
      </c>
      <c r="AB75" s="100"/>
      <c r="AC75" s="102" t="str">
        <f t="shared" si="56"/>
        <v xml:space="preserve"> </v>
      </c>
      <c r="AD75" s="100"/>
      <c r="AE75" s="100"/>
      <c r="AF75" s="73">
        <v>0</v>
      </c>
      <c r="AG75" s="102">
        <f t="shared" si="49"/>
        <v>0</v>
      </c>
      <c r="AH75" s="100">
        <v>0</v>
      </c>
      <c r="AI75" s="102">
        <f t="shared" si="57"/>
        <v>0</v>
      </c>
      <c r="AJ75" s="100" t="s">
        <v>1139</v>
      </c>
      <c r="AK75" s="100" t="s">
        <v>1140</v>
      </c>
      <c r="AL75" s="73">
        <v>0</v>
      </c>
      <c r="AM75" s="102">
        <f t="shared" si="50"/>
        <v>0</v>
      </c>
      <c r="AN75" s="100">
        <v>0</v>
      </c>
      <c r="AO75" s="102">
        <f t="shared" si="58"/>
        <v>0</v>
      </c>
      <c r="AP75" s="100" t="s">
        <v>1141</v>
      </c>
      <c r="AQ75" s="100" t="s">
        <v>1142</v>
      </c>
      <c r="AR75" s="73">
        <v>0</v>
      </c>
      <c r="AS75" s="102">
        <f t="shared" si="59"/>
        <v>0</v>
      </c>
      <c r="AT75" s="100">
        <v>0</v>
      </c>
      <c r="AU75" s="102">
        <f t="shared" si="51"/>
        <v>0</v>
      </c>
      <c r="AV75" s="100" t="s">
        <v>1143</v>
      </c>
      <c r="AW75" s="100" t="s">
        <v>1144</v>
      </c>
      <c r="AX75" s="167">
        <v>0</v>
      </c>
      <c r="AY75" s="141">
        <f t="shared" si="52"/>
        <v>0</v>
      </c>
      <c r="AZ75" s="168">
        <v>1</v>
      </c>
      <c r="BA75" s="141">
        <f t="shared" si="60"/>
        <v>0.125</v>
      </c>
      <c r="BB75" s="100" t="s">
        <v>1145</v>
      </c>
      <c r="BC75" s="100" t="s">
        <v>1144</v>
      </c>
      <c r="BD75" s="100" t="s">
        <v>1146</v>
      </c>
      <c r="BE75" s="199" t="s">
        <v>1147</v>
      </c>
      <c r="BF75" s="72" t="s">
        <v>1148</v>
      </c>
      <c r="BG75" s="72" t="s">
        <v>1149</v>
      </c>
      <c r="BH75" s="72" t="s">
        <v>992</v>
      </c>
      <c r="BI75" s="72" t="s">
        <v>993</v>
      </c>
      <c r="BJ75" s="72" t="s">
        <v>1150</v>
      </c>
      <c r="BK75" s="72" t="s">
        <v>1151</v>
      </c>
      <c r="BL75" s="72">
        <v>3241000</v>
      </c>
      <c r="BM75" s="72" t="s">
        <v>1152</v>
      </c>
    </row>
    <row r="76" spans="1:65" ht="163.9" customHeight="1" x14ac:dyDescent="0.2">
      <c r="A76" s="71">
        <v>66</v>
      </c>
      <c r="B76" s="72" t="s">
        <v>82</v>
      </c>
      <c r="C76" s="71"/>
      <c r="D76" s="100" t="s">
        <v>1153</v>
      </c>
      <c r="E76" s="151">
        <v>8.130081301E-3</v>
      </c>
      <c r="F76" s="100" t="s">
        <v>977</v>
      </c>
      <c r="G76" s="100" t="s">
        <v>978</v>
      </c>
      <c r="H76" s="143">
        <v>44228</v>
      </c>
      <c r="I76" s="122">
        <v>45290</v>
      </c>
      <c r="J76" s="100" t="s">
        <v>1154</v>
      </c>
      <c r="K76" s="100" t="s">
        <v>1155</v>
      </c>
      <c r="L76" s="100" t="s">
        <v>981</v>
      </c>
      <c r="M76" s="100" t="s">
        <v>27</v>
      </c>
      <c r="N76" s="123">
        <v>0</v>
      </c>
      <c r="O76" s="73">
        <v>0</v>
      </c>
      <c r="P76" s="123">
        <v>1</v>
      </c>
      <c r="Q76" s="73">
        <v>8333333.333333333</v>
      </c>
      <c r="R76" s="123">
        <v>0</v>
      </c>
      <c r="S76" s="73">
        <v>0</v>
      </c>
      <c r="T76" s="123">
        <v>1</v>
      </c>
      <c r="U76" s="73">
        <v>8333333.333333333</v>
      </c>
      <c r="V76" s="123">
        <v>0</v>
      </c>
      <c r="W76" s="73">
        <v>0</v>
      </c>
      <c r="X76" s="123">
        <v>2</v>
      </c>
      <c r="Y76" s="73">
        <f t="shared" si="54"/>
        <v>16666666.666666666</v>
      </c>
      <c r="Z76" s="100"/>
      <c r="AA76" s="102" t="str">
        <f t="shared" si="55"/>
        <v xml:space="preserve"> </v>
      </c>
      <c r="AB76" s="100"/>
      <c r="AC76" s="102" t="str">
        <f t="shared" si="56"/>
        <v xml:space="preserve"> </v>
      </c>
      <c r="AD76" s="100"/>
      <c r="AE76" s="100"/>
      <c r="AF76" s="73">
        <v>4166667</v>
      </c>
      <c r="AG76" s="102">
        <f t="shared" si="49"/>
        <v>0.50000003999999998</v>
      </c>
      <c r="AH76" s="100">
        <v>0</v>
      </c>
      <c r="AI76" s="102">
        <f t="shared" si="57"/>
        <v>0</v>
      </c>
      <c r="AJ76" s="100" t="s">
        <v>1156</v>
      </c>
      <c r="AK76" s="100"/>
      <c r="AL76" s="73">
        <v>4166667</v>
      </c>
      <c r="AM76" s="102">
        <f t="shared" si="50"/>
        <v>0.50000003999999998</v>
      </c>
      <c r="AN76" s="100">
        <v>0</v>
      </c>
      <c r="AO76" s="102">
        <f t="shared" si="58"/>
        <v>0</v>
      </c>
      <c r="AP76" s="100" t="s">
        <v>1157</v>
      </c>
      <c r="AQ76" s="100" t="s">
        <v>1158</v>
      </c>
      <c r="AR76" s="73">
        <v>4166666</v>
      </c>
      <c r="AS76" s="102">
        <f t="shared" si="59"/>
        <v>0.49999992000000004</v>
      </c>
      <c r="AT76" s="100">
        <v>0</v>
      </c>
      <c r="AU76" s="102">
        <f t="shared" si="51"/>
        <v>0</v>
      </c>
      <c r="AV76" s="100" t="s">
        <v>1159</v>
      </c>
      <c r="AW76" s="100" t="s">
        <v>1056</v>
      </c>
      <c r="AX76" s="188">
        <v>4500000</v>
      </c>
      <c r="AY76" s="159">
        <f t="shared" si="52"/>
        <v>0.54</v>
      </c>
      <c r="AZ76" s="189">
        <v>0</v>
      </c>
      <c r="BA76" s="159">
        <f t="shared" si="60"/>
        <v>0</v>
      </c>
      <c r="BB76" s="160" t="s">
        <v>1160</v>
      </c>
      <c r="BC76" s="100" t="s">
        <v>1161</v>
      </c>
      <c r="BD76" s="100" t="s">
        <v>1162</v>
      </c>
      <c r="BE76" s="199" t="s">
        <v>1147</v>
      </c>
      <c r="BF76" s="72" t="s">
        <v>1148</v>
      </c>
      <c r="BG76" s="72" t="s">
        <v>1149</v>
      </c>
      <c r="BH76" s="72" t="s">
        <v>992</v>
      </c>
      <c r="BI76" s="72" t="s">
        <v>993</v>
      </c>
      <c r="BJ76" s="72" t="s">
        <v>1150</v>
      </c>
      <c r="BK76" s="72" t="s">
        <v>1151</v>
      </c>
      <c r="BL76" s="72">
        <v>3241000</v>
      </c>
      <c r="BM76" s="72" t="s">
        <v>1152</v>
      </c>
    </row>
    <row r="77" spans="1:65" ht="166.9" customHeight="1" x14ac:dyDescent="0.2">
      <c r="A77" s="71">
        <v>67</v>
      </c>
      <c r="B77" s="72" t="s">
        <v>82</v>
      </c>
      <c r="C77" s="71"/>
      <c r="D77" s="100" t="s">
        <v>1163</v>
      </c>
      <c r="E77" s="151">
        <v>8.130081301E-3</v>
      </c>
      <c r="F77" s="100" t="s">
        <v>977</v>
      </c>
      <c r="G77" s="100" t="s">
        <v>978</v>
      </c>
      <c r="H77" s="143">
        <v>44228</v>
      </c>
      <c r="I77" s="122">
        <v>45442</v>
      </c>
      <c r="J77" s="100" t="s">
        <v>1164</v>
      </c>
      <c r="K77" s="100" t="s">
        <v>1165</v>
      </c>
      <c r="L77" s="100" t="s">
        <v>1166</v>
      </c>
      <c r="M77" s="100" t="s">
        <v>27</v>
      </c>
      <c r="N77" s="123">
        <v>0</v>
      </c>
      <c r="O77" s="73">
        <v>0</v>
      </c>
      <c r="P77" s="123">
        <v>2</v>
      </c>
      <c r="Q77" s="73">
        <v>992916.66666666663</v>
      </c>
      <c r="R77" s="123">
        <v>2</v>
      </c>
      <c r="S77" s="73">
        <v>1042562.5</v>
      </c>
      <c r="T77" s="123">
        <v>2</v>
      </c>
      <c r="U77" s="73">
        <v>1094690.625</v>
      </c>
      <c r="V77" s="123">
        <v>2</v>
      </c>
      <c r="W77" s="73">
        <v>1149425.15625</v>
      </c>
      <c r="X77" s="123">
        <v>8</v>
      </c>
      <c r="Y77" s="73">
        <f t="shared" si="54"/>
        <v>4279594.947916666</v>
      </c>
      <c r="Z77" s="100"/>
      <c r="AA77" s="102" t="str">
        <f t="shared" si="55"/>
        <v xml:space="preserve"> </v>
      </c>
      <c r="AB77" s="100"/>
      <c r="AC77" s="102" t="str">
        <f t="shared" si="56"/>
        <v xml:space="preserve"> </v>
      </c>
      <c r="AD77" s="100"/>
      <c r="AE77" s="100"/>
      <c r="AF77" s="73">
        <v>198488</v>
      </c>
      <c r="AG77" s="102">
        <f t="shared" si="49"/>
        <v>0.19990398657154848</v>
      </c>
      <c r="AH77" s="100">
        <v>2</v>
      </c>
      <c r="AI77" s="102">
        <f t="shared" si="57"/>
        <v>1</v>
      </c>
      <c r="AJ77" s="100" t="s">
        <v>1167</v>
      </c>
      <c r="AK77" s="100" t="s">
        <v>1168</v>
      </c>
      <c r="AL77" s="73">
        <v>598464</v>
      </c>
      <c r="AM77" s="102">
        <f t="shared" si="50"/>
        <v>0.60273336130927402</v>
      </c>
      <c r="AN77" s="100">
        <v>4</v>
      </c>
      <c r="AO77" s="102">
        <f t="shared" si="58"/>
        <v>2</v>
      </c>
      <c r="AP77" s="100" t="s">
        <v>1169</v>
      </c>
      <c r="AQ77" s="100" t="s">
        <v>1170</v>
      </c>
      <c r="AR77" s="73">
        <v>675000</v>
      </c>
      <c r="AS77" s="102">
        <f t="shared" si="59"/>
        <v>0.67981535879143939</v>
      </c>
      <c r="AT77" s="100">
        <v>5</v>
      </c>
      <c r="AU77" s="102">
        <f t="shared" si="51"/>
        <v>2.5</v>
      </c>
      <c r="AV77" s="100" t="s">
        <v>1171</v>
      </c>
      <c r="AW77" s="100" t="s">
        <v>1172</v>
      </c>
      <c r="AX77" s="188">
        <v>675000</v>
      </c>
      <c r="AY77" s="159">
        <f t="shared" si="52"/>
        <v>0.67981535879143939</v>
      </c>
      <c r="AZ77" s="189">
        <v>5</v>
      </c>
      <c r="BA77" s="159">
        <v>1</v>
      </c>
      <c r="BB77" s="160" t="s">
        <v>1173</v>
      </c>
      <c r="BC77" s="100" t="s">
        <v>1172</v>
      </c>
      <c r="BD77" s="100" t="s">
        <v>1174</v>
      </c>
      <c r="BE77" s="199" t="s">
        <v>1147</v>
      </c>
      <c r="BF77" s="72" t="s">
        <v>1148</v>
      </c>
      <c r="BG77" s="72" t="s">
        <v>1149</v>
      </c>
      <c r="BH77" s="72" t="s">
        <v>992</v>
      </c>
      <c r="BI77" s="72" t="s">
        <v>993</v>
      </c>
      <c r="BJ77" s="72" t="s">
        <v>1150</v>
      </c>
      <c r="BK77" s="72" t="s">
        <v>1151</v>
      </c>
      <c r="BL77" s="72">
        <v>3241000</v>
      </c>
      <c r="BM77" s="72" t="s">
        <v>1152</v>
      </c>
    </row>
    <row r="78" spans="1:65" ht="136.15" customHeight="1" x14ac:dyDescent="0.2">
      <c r="A78" s="71">
        <v>68</v>
      </c>
      <c r="B78" s="72" t="s">
        <v>82</v>
      </c>
      <c r="C78" s="71"/>
      <c r="D78" s="100" t="s">
        <v>1175</v>
      </c>
      <c r="E78" s="151">
        <v>8.130081301E-3</v>
      </c>
      <c r="F78" s="100" t="s">
        <v>977</v>
      </c>
      <c r="G78" s="100" t="s">
        <v>978</v>
      </c>
      <c r="H78" s="143">
        <v>44197</v>
      </c>
      <c r="I78" s="143">
        <v>45442</v>
      </c>
      <c r="J78" s="100" t="s">
        <v>1176</v>
      </c>
      <c r="K78" s="100" t="s">
        <v>1177</v>
      </c>
      <c r="L78" s="100" t="s">
        <v>981</v>
      </c>
      <c r="M78" s="100" t="s">
        <v>27</v>
      </c>
      <c r="N78" s="124">
        <v>0</v>
      </c>
      <c r="O78" s="73">
        <v>0</v>
      </c>
      <c r="P78" s="124">
        <v>10</v>
      </c>
      <c r="Q78" s="73">
        <v>7228200</v>
      </c>
      <c r="R78" s="124">
        <v>10</v>
      </c>
      <c r="S78" s="73">
        <v>7228200</v>
      </c>
      <c r="T78" s="124">
        <v>10</v>
      </c>
      <c r="U78" s="73">
        <v>7228200</v>
      </c>
      <c r="V78" s="124">
        <v>5</v>
      </c>
      <c r="W78" s="73">
        <v>7228200</v>
      </c>
      <c r="X78" s="123">
        <v>35</v>
      </c>
      <c r="Y78" s="73">
        <f t="shared" si="54"/>
        <v>28912800</v>
      </c>
      <c r="Z78" s="100"/>
      <c r="AA78" s="102" t="str">
        <f t="shared" si="55"/>
        <v xml:space="preserve"> </v>
      </c>
      <c r="AB78" s="100"/>
      <c r="AC78" s="102" t="str">
        <f t="shared" si="56"/>
        <v xml:space="preserve"> </v>
      </c>
      <c r="AD78" s="100"/>
      <c r="AE78" s="100"/>
      <c r="AF78" s="73">
        <v>344200</v>
      </c>
      <c r="AG78" s="102">
        <f t="shared" si="49"/>
        <v>4.7619047619047616E-2</v>
      </c>
      <c r="AH78" s="100">
        <v>0</v>
      </c>
      <c r="AI78" s="102">
        <f t="shared" si="57"/>
        <v>0</v>
      </c>
      <c r="AJ78" s="100" t="s">
        <v>1178</v>
      </c>
      <c r="AK78" s="100"/>
      <c r="AL78" s="73">
        <v>1330907</v>
      </c>
      <c r="AM78" s="102">
        <f t="shared" si="50"/>
        <v>0.18412703024266069</v>
      </c>
      <c r="AN78" s="100">
        <v>1</v>
      </c>
      <c r="AO78" s="102">
        <f t="shared" si="58"/>
        <v>0.1</v>
      </c>
      <c r="AP78" s="100" t="s">
        <v>1179</v>
      </c>
      <c r="AQ78" s="100" t="s">
        <v>1098</v>
      </c>
      <c r="AR78" s="73">
        <v>4084506</v>
      </c>
      <c r="AS78" s="102">
        <f t="shared" si="59"/>
        <v>0.56507927284801196</v>
      </c>
      <c r="AT78" s="100">
        <v>2</v>
      </c>
      <c r="AU78" s="102">
        <f t="shared" si="51"/>
        <v>0.2</v>
      </c>
      <c r="AV78" s="100" t="s">
        <v>1180</v>
      </c>
      <c r="AW78" s="100" t="s">
        <v>1056</v>
      </c>
      <c r="AX78" s="188">
        <v>10208837</v>
      </c>
      <c r="AY78" s="159">
        <f t="shared" si="52"/>
        <v>1.4123622755319443</v>
      </c>
      <c r="AZ78" s="169">
        <v>9</v>
      </c>
      <c r="BA78" s="159">
        <f t="shared" ref="BA78:BA82" si="61">IF(P78=0," ",AZ78/P78)</f>
        <v>0.9</v>
      </c>
      <c r="BB78" s="160" t="s">
        <v>1181</v>
      </c>
      <c r="BC78" s="100" t="s">
        <v>1056</v>
      </c>
      <c r="BD78" s="100" t="s">
        <v>1182</v>
      </c>
      <c r="BE78" s="199" t="s">
        <v>989</v>
      </c>
      <c r="BF78" s="72" t="s">
        <v>990</v>
      </c>
      <c r="BG78" s="72" t="s">
        <v>991</v>
      </c>
      <c r="BH78" s="72" t="s">
        <v>992</v>
      </c>
      <c r="BI78" s="72" t="s">
        <v>993</v>
      </c>
      <c r="BJ78" s="72" t="s">
        <v>994</v>
      </c>
      <c r="BK78" s="72" t="s">
        <v>995</v>
      </c>
      <c r="BL78" s="72">
        <v>3241000</v>
      </c>
      <c r="BM78" s="72" t="s">
        <v>996</v>
      </c>
    </row>
    <row r="79" spans="1:65" ht="70.5" customHeight="1" x14ac:dyDescent="0.2">
      <c r="A79" s="71">
        <v>69</v>
      </c>
      <c r="B79" s="72" t="s">
        <v>82</v>
      </c>
      <c r="C79" s="71"/>
      <c r="D79" s="100" t="s">
        <v>1183</v>
      </c>
      <c r="E79" s="151">
        <v>8.130081301E-3</v>
      </c>
      <c r="F79" s="100" t="s">
        <v>977</v>
      </c>
      <c r="G79" s="100" t="s">
        <v>978</v>
      </c>
      <c r="H79" s="143">
        <v>44228</v>
      </c>
      <c r="I79" s="122">
        <v>45442</v>
      </c>
      <c r="J79" s="100" t="s">
        <v>1184</v>
      </c>
      <c r="K79" s="100" t="s">
        <v>1185</v>
      </c>
      <c r="L79" s="100" t="s">
        <v>981</v>
      </c>
      <c r="M79" s="100" t="s">
        <v>27</v>
      </c>
      <c r="N79" s="123">
        <v>0</v>
      </c>
      <c r="O79" s="73">
        <v>0</v>
      </c>
      <c r="P79" s="102">
        <v>1</v>
      </c>
      <c r="Q79" s="73">
        <v>3125000</v>
      </c>
      <c r="R79" s="102">
        <v>1</v>
      </c>
      <c r="S79" s="73">
        <v>3125000</v>
      </c>
      <c r="T79" s="102">
        <v>1</v>
      </c>
      <c r="U79" s="73">
        <v>3125000</v>
      </c>
      <c r="V79" s="102">
        <v>1</v>
      </c>
      <c r="W79" s="73">
        <v>3125000</v>
      </c>
      <c r="X79" s="102">
        <v>1</v>
      </c>
      <c r="Y79" s="73">
        <f t="shared" si="54"/>
        <v>12500000</v>
      </c>
      <c r="Z79" s="100"/>
      <c r="AA79" s="102" t="str">
        <f t="shared" si="55"/>
        <v xml:space="preserve"> </v>
      </c>
      <c r="AB79" s="100"/>
      <c r="AC79" s="102" t="str">
        <f t="shared" si="56"/>
        <v xml:space="preserve"> </v>
      </c>
      <c r="AD79" s="100"/>
      <c r="AE79" s="100"/>
      <c r="AF79" s="73">
        <v>781250</v>
      </c>
      <c r="AG79" s="102">
        <f t="shared" si="49"/>
        <v>0.25</v>
      </c>
      <c r="AH79" s="102">
        <v>0.5</v>
      </c>
      <c r="AI79" s="102">
        <f t="shared" si="57"/>
        <v>0.5</v>
      </c>
      <c r="AJ79" s="100" t="s">
        <v>1186</v>
      </c>
      <c r="AK79" s="100"/>
      <c r="AL79" s="73">
        <v>781250</v>
      </c>
      <c r="AM79" s="102">
        <f t="shared" si="50"/>
        <v>0.25</v>
      </c>
      <c r="AN79" s="102">
        <v>0.5</v>
      </c>
      <c r="AO79" s="102">
        <f t="shared" si="58"/>
        <v>0.5</v>
      </c>
      <c r="AP79" s="100" t="s">
        <v>1187</v>
      </c>
      <c r="AQ79" s="100" t="s">
        <v>1188</v>
      </c>
      <c r="AR79" s="73">
        <v>1550000</v>
      </c>
      <c r="AS79" s="102">
        <f t="shared" si="59"/>
        <v>0.496</v>
      </c>
      <c r="AT79" s="102">
        <v>0.5</v>
      </c>
      <c r="AU79" s="102">
        <f t="shared" si="51"/>
        <v>0.5</v>
      </c>
      <c r="AV79" s="100" t="s">
        <v>1189</v>
      </c>
      <c r="AW79" s="100" t="s">
        <v>1056</v>
      </c>
      <c r="AX79" s="188">
        <v>1650000</v>
      </c>
      <c r="AY79" s="159">
        <f t="shared" si="52"/>
        <v>0.52800000000000002</v>
      </c>
      <c r="AZ79" s="159">
        <v>1</v>
      </c>
      <c r="BA79" s="159">
        <f t="shared" si="61"/>
        <v>1</v>
      </c>
      <c r="BB79" s="160" t="s">
        <v>1190</v>
      </c>
      <c r="BC79" s="100" t="s">
        <v>1191</v>
      </c>
      <c r="BD79" s="100" t="s">
        <v>1192</v>
      </c>
      <c r="BE79" s="199" t="s">
        <v>1147</v>
      </c>
      <c r="BF79" s="72" t="s">
        <v>1148</v>
      </c>
      <c r="BG79" s="72" t="s">
        <v>1149</v>
      </c>
      <c r="BH79" s="72" t="s">
        <v>992</v>
      </c>
      <c r="BI79" s="72" t="s">
        <v>993</v>
      </c>
      <c r="BJ79" s="72" t="s">
        <v>1150</v>
      </c>
      <c r="BK79" s="72" t="s">
        <v>1151</v>
      </c>
      <c r="BL79" s="72">
        <v>3241000</v>
      </c>
      <c r="BM79" s="72" t="s">
        <v>1152</v>
      </c>
    </row>
    <row r="80" spans="1:65" ht="70.5" customHeight="1" x14ac:dyDescent="0.2">
      <c r="A80" s="71">
        <v>70</v>
      </c>
      <c r="B80" s="72" t="s">
        <v>82</v>
      </c>
      <c r="C80" s="71"/>
      <c r="D80" s="100" t="s">
        <v>1193</v>
      </c>
      <c r="E80" s="151">
        <v>8.130081301E-3</v>
      </c>
      <c r="F80" s="100" t="s">
        <v>977</v>
      </c>
      <c r="G80" s="100" t="s">
        <v>978</v>
      </c>
      <c r="H80" s="143">
        <v>44197</v>
      </c>
      <c r="I80" s="143">
        <v>45442</v>
      </c>
      <c r="J80" s="100" t="s">
        <v>1194</v>
      </c>
      <c r="K80" s="100" t="s">
        <v>1195</v>
      </c>
      <c r="L80" s="100" t="s">
        <v>1196</v>
      </c>
      <c r="M80" s="100" t="s">
        <v>27</v>
      </c>
      <c r="N80" s="124">
        <v>0</v>
      </c>
      <c r="O80" s="73">
        <v>0</v>
      </c>
      <c r="P80" s="124">
        <v>2</v>
      </c>
      <c r="Q80" s="73">
        <v>21684600</v>
      </c>
      <c r="R80" s="124">
        <v>2</v>
      </c>
      <c r="S80" s="73">
        <v>21684600</v>
      </c>
      <c r="T80" s="124">
        <v>2</v>
      </c>
      <c r="U80" s="73">
        <v>21684600</v>
      </c>
      <c r="V80" s="124">
        <v>2</v>
      </c>
      <c r="W80" s="73">
        <v>21684600</v>
      </c>
      <c r="X80" s="124">
        <v>2</v>
      </c>
      <c r="Y80" s="73">
        <f t="shared" si="54"/>
        <v>86738400</v>
      </c>
      <c r="Z80" s="100"/>
      <c r="AA80" s="102" t="str">
        <f t="shared" si="55"/>
        <v xml:space="preserve"> </v>
      </c>
      <c r="AB80" s="100"/>
      <c r="AC80" s="102" t="str">
        <f t="shared" si="56"/>
        <v xml:space="preserve"> </v>
      </c>
      <c r="AD80" s="100"/>
      <c r="AE80" s="100"/>
      <c r="AF80" s="73">
        <v>1032600</v>
      </c>
      <c r="AG80" s="102">
        <f t="shared" si="49"/>
        <v>4.7619047619047616E-2</v>
      </c>
      <c r="AH80" s="100">
        <v>1</v>
      </c>
      <c r="AI80" s="102">
        <f t="shared" si="57"/>
        <v>0.5</v>
      </c>
      <c r="AJ80" s="100" t="s">
        <v>1197</v>
      </c>
      <c r="AK80" s="100"/>
      <c r="AL80" s="73">
        <v>3992720</v>
      </c>
      <c r="AM80" s="102">
        <f t="shared" si="50"/>
        <v>0.18412698412698414</v>
      </c>
      <c r="AN80" s="100">
        <v>2</v>
      </c>
      <c r="AO80" s="102">
        <f t="shared" si="58"/>
        <v>1</v>
      </c>
      <c r="AP80" s="100" t="s">
        <v>1198</v>
      </c>
      <c r="AQ80" s="100" t="s">
        <v>1098</v>
      </c>
      <c r="AR80" s="73">
        <v>12253520</v>
      </c>
      <c r="AS80" s="102">
        <f t="shared" si="59"/>
        <v>0.56507936507936507</v>
      </c>
      <c r="AT80" s="100">
        <v>2</v>
      </c>
      <c r="AU80" s="102">
        <f t="shared" si="51"/>
        <v>1</v>
      </c>
      <c r="AV80" s="100" t="s">
        <v>1199</v>
      </c>
      <c r="AW80" s="100" t="s">
        <v>1056</v>
      </c>
      <c r="AX80" s="188">
        <v>15313256</v>
      </c>
      <c r="AY80" s="159">
        <f t="shared" si="52"/>
        <v>0.70618116082381044</v>
      </c>
      <c r="AZ80" s="169">
        <v>2</v>
      </c>
      <c r="BA80" s="159">
        <f t="shared" si="61"/>
        <v>1</v>
      </c>
      <c r="BB80" s="160" t="s">
        <v>1200</v>
      </c>
      <c r="BC80" s="100" t="s">
        <v>1056</v>
      </c>
      <c r="BD80" s="100" t="s">
        <v>1201</v>
      </c>
      <c r="BE80" s="199" t="s">
        <v>989</v>
      </c>
      <c r="BF80" s="72" t="s">
        <v>990</v>
      </c>
      <c r="BG80" s="72" t="s">
        <v>991</v>
      </c>
      <c r="BH80" s="72" t="s">
        <v>992</v>
      </c>
      <c r="BI80" s="72" t="s">
        <v>993</v>
      </c>
      <c r="BJ80" s="72" t="s">
        <v>994</v>
      </c>
      <c r="BK80" s="72" t="s">
        <v>995</v>
      </c>
      <c r="BL80" s="72">
        <v>3241000</v>
      </c>
      <c r="BM80" s="72" t="s">
        <v>996</v>
      </c>
    </row>
    <row r="81" spans="1:65" ht="70.5" customHeight="1" x14ac:dyDescent="0.2">
      <c r="A81" s="71">
        <v>71</v>
      </c>
      <c r="B81" s="72" t="s">
        <v>82</v>
      </c>
      <c r="C81" s="71"/>
      <c r="D81" s="100" t="s">
        <v>1202</v>
      </c>
      <c r="E81" s="151">
        <v>8.130081301E-3</v>
      </c>
      <c r="F81" s="100" t="s">
        <v>977</v>
      </c>
      <c r="G81" s="100" t="s">
        <v>978</v>
      </c>
      <c r="H81" s="143">
        <v>44228</v>
      </c>
      <c r="I81" s="143">
        <v>45442</v>
      </c>
      <c r="J81" s="100" t="s">
        <v>1203</v>
      </c>
      <c r="K81" s="100" t="s">
        <v>1204</v>
      </c>
      <c r="L81" s="100" t="s">
        <v>981</v>
      </c>
      <c r="M81" s="100" t="s">
        <v>27</v>
      </c>
      <c r="N81" s="124">
        <v>0</v>
      </c>
      <c r="O81" s="73">
        <v>0</v>
      </c>
      <c r="P81" s="123">
        <v>1</v>
      </c>
      <c r="Q81" s="73">
        <v>10000000</v>
      </c>
      <c r="R81" s="123">
        <v>1</v>
      </c>
      <c r="S81" s="73">
        <v>10000000</v>
      </c>
      <c r="T81" s="123">
        <v>1</v>
      </c>
      <c r="U81" s="73">
        <v>10000000</v>
      </c>
      <c r="V81" s="123">
        <v>1</v>
      </c>
      <c r="W81" s="73">
        <v>10000000</v>
      </c>
      <c r="X81" s="123">
        <v>4</v>
      </c>
      <c r="Y81" s="73">
        <f t="shared" si="54"/>
        <v>40000000</v>
      </c>
      <c r="Z81" s="100"/>
      <c r="AA81" s="102" t="str">
        <f t="shared" si="55"/>
        <v xml:space="preserve"> </v>
      </c>
      <c r="AB81" s="100"/>
      <c r="AC81" s="102" t="str">
        <f t="shared" si="56"/>
        <v xml:space="preserve"> </v>
      </c>
      <c r="AD81" s="100"/>
      <c r="AE81" s="100"/>
      <c r="AF81" s="100">
        <v>0</v>
      </c>
      <c r="AG81" s="102">
        <f t="shared" si="49"/>
        <v>0</v>
      </c>
      <c r="AH81" s="100">
        <v>0</v>
      </c>
      <c r="AI81" s="102">
        <f t="shared" si="57"/>
        <v>0</v>
      </c>
      <c r="AJ81" s="100" t="s">
        <v>1205</v>
      </c>
      <c r="AK81" s="100"/>
      <c r="AL81" s="73">
        <v>10000000</v>
      </c>
      <c r="AM81" s="102">
        <f t="shared" si="50"/>
        <v>1</v>
      </c>
      <c r="AN81" s="100">
        <v>1</v>
      </c>
      <c r="AO81" s="102">
        <f t="shared" si="58"/>
        <v>1</v>
      </c>
      <c r="AP81" s="100" t="s">
        <v>1206</v>
      </c>
      <c r="AQ81" s="100" t="s">
        <v>1098</v>
      </c>
      <c r="AR81" s="73">
        <v>10000000</v>
      </c>
      <c r="AS81" s="102">
        <f t="shared" si="59"/>
        <v>1</v>
      </c>
      <c r="AT81" s="100">
        <v>1</v>
      </c>
      <c r="AU81" s="102">
        <f t="shared" si="51"/>
        <v>1</v>
      </c>
      <c r="AV81" s="100" t="s">
        <v>1206</v>
      </c>
      <c r="AW81" s="100" t="s">
        <v>1056</v>
      </c>
      <c r="AX81" s="188">
        <v>10000000</v>
      </c>
      <c r="AY81" s="159">
        <f t="shared" si="52"/>
        <v>1</v>
      </c>
      <c r="AZ81" s="189">
        <v>1</v>
      </c>
      <c r="BA81" s="159">
        <f t="shared" si="61"/>
        <v>1</v>
      </c>
      <c r="BB81" s="160" t="s">
        <v>1206</v>
      </c>
      <c r="BC81" s="100" t="s">
        <v>1056</v>
      </c>
      <c r="BD81" s="100" t="s">
        <v>1207</v>
      </c>
      <c r="BE81" s="199" t="s">
        <v>989</v>
      </c>
      <c r="BF81" s="72" t="s">
        <v>990</v>
      </c>
      <c r="BG81" s="72" t="s">
        <v>991</v>
      </c>
      <c r="BH81" s="72" t="s">
        <v>992</v>
      </c>
      <c r="BI81" s="72" t="s">
        <v>993</v>
      </c>
      <c r="BJ81" s="72" t="s">
        <v>994</v>
      </c>
      <c r="BK81" s="72" t="s">
        <v>995</v>
      </c>
      <c r="BL81" s="72">
        <v>3241000</v>
      </c>
      <c r="BM81" s="72" t="s">
        <v>996</v>
      </c>
    </row>
    <row r="82" spans="1:65" ht="70.5" customHeight="1" x14ac:dyDescent="0.2">
      <c r="A82" s="71">
        <v>72</v>
      </c>
      <c r="B82" s="72" t="s">
        <v>82</v>
      </c>
      <c r="C82" s="71"/>
      <c r="D82" s="93" t="s">
        <v>1208</v>
      </c>
      <c r="E82" s="151">
        <v>8.130081301E-3</v>
      </c>
      <c r="F82" s="100" t="s">
        <v>977</v>
      </c>
      <c r="G82" s="100" t="s">
        <v>978</v>
      </c>
      <c r="H82" s="122">
        <v>44197</v>
      </c>
      <c r="I82" s="122">
        <v>44925</v>
      </c>
      <c r="J82" s="100" t="s">
        <v>1209</v>
      </c>
      <c r="K82" s="100" t="s">
        <v>1210</v>
      </c>
      <c r="L82" s="100" t="s">
        <v>981</v>
      </c>
      <c r="M82" s="100" t="s">
        <v>27</v>
      </c>
      <c r="N82" s="123">
        <v>0</v>
      </c>
      <c r="O82" s="73">
        <v>0</v>
      </c>
      <c r="P82" s="123">
        <v>2</v>
      </c>
      <c r="Q82" s="73">
        <v>8624981</v>
      </c>
      <c r="R82" s="123">
        <v>3</v>
      </c>
      <c r="S82" s="73">
        <v>12600943</v>
      </c>
      <c r="T82" s="123">
        <v>0</v>
      </c>
      <c r="U82" s="73">
        <v>0</v>
      </c>
      <c r="V82" s="123">
        <v>0</v>
      </c>
      <c r="W82" s="73">
        <v>0</v>
      </c>
      <c r="X82" s="123">
        <v>5</v>
      </c>
      <c r="Y82" s="73">
        <f t="shared" si="54"/>
        <v>21225924</v>
      </c>
      <c r="Z82" s="100"/>
      <c r="AA82" s="102" t="str">
        <f t="shared" si="55"/>
        <v xml:space="preserve"> </v>
      </c>
      <c r="AB82" s="100"/>
      <c r="AC82" s="102" t="str">
        <f t="shared" si="56"/>
        <v xml:space="preserve"> </v>
      </c>
      <c r="AD82" s="100"/>
      <c r="AE82" s="100"/>
      <c r="AF82" s="100">
        <v>0</v>
      </c>
      <c r="AG82" s="102">
        <f t="shared" si="49"/>
        <v>0</v>
      </c>
      <c r="AH82" s="100">
        <v>0</v>
      </c>
      <c r="AI82" s="102">
        <f t="shared" si="57"/>
        <v>0</v>
      </c>
      <c r="AJ82" s="100" t="s">
        <v>1211</v>
      </c>
      <c r="AK82" s="100" t="s">
        <v>1212</v>
      </c>
      <c r="AL82" s="73">
        <v>431249.05000000005</v>
      </c>
      <c r="AM82" s="102">
        <f t="shared" si="50"/>
        <v>0.05</v>
      </c>
      <c r="AN82" s="100">
        <v>0</v>
      </c>
      <c r="AO82" s="102">
        <f t="shared" si="58"/>
        <v>0</v>
      </c>
      <c r="AP82" s="100" t="s">
        <v>1213</v>
      </c>
      <c r="AQ82" s="100"/>
      <c r="AR82" s="73">
        <v>5749987</v>
      </c>
      <c r="AS82" s="102">
        <f t="shared" si="59"/>
        <v>0.66666662801923848</v>
      </c>
      <c r="AT82" s="100">
        <v>2</v>
      </c>
      <c r="AU82" s="102">
        <f t="shared" si="51"/>
        <v>1</v>
      </c>
      <c r="AV82" s="100" t="s">
        <v>1214</v>
      </c>
      <c r="AW82" s="100" t="s">
        <v>1056</v>
      </c>
      <c r="AX82" s="188">
        <v>8624981</v>
      </c>
      <c r="AY82" s="159">
        <f t="shared" si="52"/>
        <v>1</v>
      </c>
      <c r="AZ82" s="189">
        <v>2</v>
      </c>
      <c r="BA82" s="159">
        <f t="shared" si="61"/>
        <v>1</v>
      </c>
      <c r="BB82" s="160" t="s">
        <v>1215</v>
      </c>
      <c r="BC82" s="100" t="s">
        <v>1216</v>
      </c>
      <c r="BD82" s="100" t="s">
        <v>1217</v>
      </c>
      <c r="BE82" s="199" t="s">
        <v>1218</v>
      </c>
      <c r="BF82" s="72" t="s">
        <v>1219</v>
      </c>
      <c r="BG82" s="72" t="s">
        <v>1220</v>
      </c>
      <c r="BH82" s="72" t="s">
        <v>992</v>
      </c>
      <c r="BI82" s="72" t="s">
        <v>993</v>
      </c>
      <c r="BJ82" s="72" t="s">
        <v>1221</v>
      </c>
      <c r="BK82" s="72" t="s">
        <v>1222</v>
      </c>
      <c r="BL82" s="72">
        <v>3241000</v>
      </c>
      <c r="BM82" s="72" t="s">
        <v>1223</v>
      </c>
    </row>
    <row r="83" spans="1:65" ht="70.5" customHeight="1" x14ac:dyDescent="0.2">
      <c r="A83" s="71">
        <v>73</v>
      </c>
      <c r="B83" s="72" t="s">
        <v>103</v>
      </c>
      <c r="C83" s="71"/>
      <c r="D83" s="66" t="s">
        <v>1224</v>
      </c>
      <c r="E83" s="149">
        <v>8.130081301E-3</v>
      </c>
      <c r="F83" s="66" t="s">
        <v>227</v>
      </c>
      <c r="G83" s="66" t="s">
        <v>1225</v>
      </c>
      <c r="H83" s="125">
        <v>44256</v>
      </c>
      <c r="I83" s="67">
        <v>45473</v>
      </c>
      <c r="J83" s="66" t="s">
        <v>1226</v>
      </c>
      <c r="K83" s="66" t="s">
        <v>1227</v>
      </c>
      <c r="L83" s="66" t="s">
        <v>1228</v>
      </c>
      <c r="M83" s="66" t="s">
        <v>27</v>
      </c>
      <c r="N83" s="66"/>
      <c r="O83" s="68" t="s">
        <v>1229</v>
      </c>
      <c r="P83" s="69">
        <v>0.25</v>
      </c>
      <c r="Q83" s="68">
        <v>99000000</v>
      </c>
      <c r="R83" s="69">
        <v>0.3</v>
      </c>
      <c r="S83" s="68">
        <v>101970000</v>
      </c>
      <c r="T83" s="69">
        <v>0.3</v>
      </c>
      <c r="U83" s="68">
        <v>105029100</v>
      </c>
      <c r="V83" s="68">
        <v>15</v>
      </c>
      <c r="W83" s="68">
        <v>54089987</v>
      </c>
      <c r="X83" s="68">
        <v>100</v>
      </c>
      <c r="Y83" s="68">
        <f>SUM(W83,U83,S83,Q83)</f>
        <v>360089087</v>
      </c>
      <c r="Z83" s="68"/>
      <c r="AA83" s="69" t="e">
        <f t="shared" si="55"/>
        <v>#VALUE!</v>
      </c>
      <c r="AB83" s="66"/>
      <c r="AC83" s="69" t="str">
        <f t="shared" si="56"/>
        <v xml:space="preserve"> </v>
      </c>
      <c r="AD83" s="66" t="s">
        <v>560</v>
      </c>
      <c r="AE83" s="66"/>
      <c r="AF83" s="68"/>
      <c r="AG83" s="69">
        <f t="shared" si="49"/>
        <v>0</v>
      </c>
      <c r="AH83" s="66"/>
      <c r="AI83" s="69">
        <f t="shared" si="57"/>
        <v>0</v>
      </c>
      <c r="AJ83" s="66" t="s">
        <v>1230</v>
      </c>
      <c r="AK83" s="66"/>
      <c r="AL83" s="68">
        <f>3900000+(18000*15)</f>
        <v>4170000</v>
      </c>
      <c r="AM83" s="69">
        <f t="shared" si="50"/>
        <v>4.2121212121212122E-2</v>
      </c>
      <c r="AN83" s="69">
        <v>0.1</v>
      </c>
      <c r="AO83" s="69">
        <f t="shared" si="58"/>
        <v>0.4</v>
      </c>
      <c r="AP83" s="66" t="s">
        <v>1231</v>
      </c>
      <c r="AQ83" s="66" t="s">
        <v>1232</v>
      </c>
      <c r="AR83" s="126">
        <v>17520000</v>
      </c>
      <c r="AS83" s="69">
        <f t="shared" si="59"/>
        <v>0.17696969696969697</v>
      </c>
      <c r="AT83" s="69">
        <v>0.2</v>
      </c>
      <c r="AU83" s="69">
        <v>0.6</v>
      </c>
      <c r="AV83" s="66" t="s">
        <v>1233</v>
      </c>
      <c r="AW83" s="66" t="s">
        <v>1234</v>
      </c>
      <c r="AX83" s="163" t="s">
        <v>1235</v>
      </c>
      <c r="AY83" s="162">
        <v>0.22</v>
      </c>
      <c r="AZ83" s="162">
        <v>0.24</v>
      </c>
      <c r="BA83" s="162">
        <v>0.96</v>
      </c>
      <c r="BB83" s="163" t="s">
        <v>1236</v>
      </c>
      <c r="BC83" s="66" t="s">
        <v>1237</v>
      </c>
      <c r="BD83" s="83" t="s">
        <v>1238</v>
      </c>
      <c r="BE83" s="197" t="s">
        <v>1239</v>
      </c>
      <c r="BF83" s="201">
        <v>316</v>
      </c>
      <c r="BG83" s="201">
        <v>7692</v>
      </c>
      <c r="BH83" s="201" t="s">
        <v>1240</v>
      </c>
      <c r="BI83" s="201" t="s">
        <v>1241</v>
      </c>
      <c r="BJ83" s="201" t="s">
        <v>1242</v>
      </c>
      <c r="BK83" s="201" t="s">
        <v>1243</v>
      </c>
      <c r="BL83" s="201" t="s">
        <v>1244</v>
      </c>
      <c r="BM83" s="201" t="s">
        <v>1245</v>
      </c>
    </row>
    <row r="84" spans="1:65" ht="70.5" customHeight="1" x14ac:dyDescent="0.2">
      <c r="A84" s="71">
        <v>74</v>
      </c>
      <c r="B84" s="72" t="s">
        <v>103</v>
      </c>
      <c r="C84" s="71"/>
      <c r="D84" s="66" t="s">
        <v>1246</v>
      </c>
      <c r="E84" s="149">
        <v>8.130081301E-3</v>
      </c>
      <c r="F84" s="66" t="s">
        <v>219</v>
      </c>
      <c r="G84" s="66" t="s">
        <v>1225</v>
      </c>
      <c r="H84" s="125">
        <v>44256</v>
      </c>
      <c r="I84" s="67">
        <v>45473</v>
      </c>
      <c r="J84" s="66" t="s">
        <v>1247</v>
      </c>
      <c r="K84" s="66" t="s">
        <v>1248</v>
      </c>
      <c r="L84" s="66" t="s">
        <v>1229</v>
      </c>
      <c r="M84" s="66" t="s">
        <v>27</v>
      </c>
      <c r="N84" s="66"/>
      <c r="O84" s="68" t="s">
        <v>1229</v>
      </c>
      <c r="P84" s="66">
        <v>3</v>
      </c>
      <c r="Q84" s="68">
        <v>89435798</v>
      </c>
      <c r="R84" s="66">
        <v>3</v>
      </c>
      <c r="S84" s="68">
        <v>90356986</v>
      </c>
      <c r="T84" s="66">
        <v>3</v>
      </c>
      <c r="U84" s="68">
        <v>91287663</v>
      </c>
      <c r="V84" s="68">
        <v>3</v>
      </c>
      <c r="W84" s="68">
        <v>46113963</v>
      </c>
      <c r="X84" s="68">
        <v>3</v>
      </c>
      <c r="Y84" s="68">
        <f>Q84+S84+U84+W84</f>
        <v>317194410</v>
      </c>
      <c r="Z84" s="68"/>
      <c r="AA84" s="69"/>
      <c r="AB84" s="66"/>
      <c r="AC84" s="69" t="str">
        <f t="shared" si="56"/>
        <v xml:space="preserve"> </v>
      </c>
      <c r="AD84" s="66" t="s">
        <v>560</v>
      </c>
      <c r="AE84" s="66"/>
      <c r="AF84" s="68"/>
      <c r="AG84" s="69">
        <f t="shared" si="49"/>
        <v>0</v>
      </c>
      <c r="AH84" s="66"/>
      <c r="AI84" s="69">
        <f t="shared" si="57"/>
        <v>0</v>
      </c>
      <c r="AJ84" s="66" t="s">
        <v>1249</v>
      </c>
      <c r="AK84" s="66"/>
      <c r="AL84" s="68">
        <v>0</v>
      </c>
      <c r="AM84" s="69">
        <f t="shared" si="50"/>
        <v>0</v>
      </c>
      <c r="AN84" s="66">
        <v>20</v>
      </c>
      <c r="AO84" s="69">
        <f t="shared" si="58"/>
        <v>6.666666666666667</v>
      </c>
      <c r="AP84" s="66" t="s">
        <v>1250</v>
      </c>
      <c r="AQ84" s="66" t="s">
        <v>1251</v>
      </c>
      <c r="AR84" s="128">
        <v>839667</v>
      </c>
      <c r="AS84" s="69">
        <f t="shared" si="59"/>
        <v>9.3884889359403933E-3</v>
      </c>
      <c r="AT84" s="66">
        <v>1</v>
      </c>
      <c r="AU84" s="69">
        <f t="shared" ref="AU84:AU87" si="62">IF(P84=0," ",AT84/P84)</f>
        <v>0.33333333333333331</v>
      </c>
      <c r="AV84" s="66" t="s">
        <v>1252</v>
      </c>
      <c r="AW84" s="66" t="s">
        <v>1253</v>
      </c>
      <c r="AX84" s="190" t="s">
        <v>1254</v>
      </c>
      <c r="AY84" s="162">
        <v>0.24</v>
      </c>
      <c r="AZ84" s="163">
        <v>4</v>
      </c>
      <c r="BA84" s="162">
        <v>1</v>
      </c>
      <c r="BB84" s="163" t="s">
        <v>1255</v>
      </c>
      <c r="BC84" s="66" t="s">
        <v>1256</v>
      </c>
      <c r="BD84" s="66"/>
      <c r="BE84" s="197" t="s">
        <v>1239</v>
      </c>
      <c r="BF84" s="201">
        <v>315</v>
      </c>
      <c r="BG84" s="201">
        <v>7692</v>
      </c>
      <c r="BH84" s="201" t="s">
        <v>1240</v>
      </c>
      <c r="BI84" s="201" t="s">
        <v>1241</v>
      </c>
      <c r="BJ84" s="201" t="s">
        <v>1257</v>
      </c>
      <c r="BK84" s="71" t="s">
        <v>1258</v>
      </c>
      <c r="BL84" s="201" t="s">
        <v>1259</v>
      </c>
      <c r="BM84" s="71" t="s">
        <v>1260</v>
      </c>
    </row>
    <row r="85" spans="1:65" ht="70.5" customHeight="1" x14ac:dyDescent="0.2">
      <c r="A85" s="71">
        <v>75</v>
      </c>
      <c r="B85" s="72" t="s">
        <v>103</v>
      </c>
      <c r="C85" s="71"/>
      <c r="D85" s="66" t="s">
        <v>1261</v>
      </c>
      <c r="E85" s="149">
        <v>8.130081301E-3</v>
      </c>
      <c r="F85" s="66" t="s">
        <v>221</v>
      </c>
      <c r="G85" s="66" t="s">
        <v>1225</v>
      </c>
      <c r="H85" s="125">
        <v>44256</v>
      </c>
      <c r="I85" s="67">
        <v>45473</v>
      </c>
      <c r="J85" s="66" t="s">
        <v>1262</v>
      </c>
      <c r="K85" s="66" t="s">
        <v>1263</v>
      </c>
      <c r="L85" s="66" t="s">
        <v>1229</v>
      </c>
      <c r="M85" s="66" t="s">
        <v>27</v>
      </c>
      <c r="N85" s="66"/>
      <c r="O85" s="68" t="s">
        <v>1229</v>
      </c>
      <c r="P85" s="66">
        <v>5</v>
      </c>
      <c r="Q85" s="68">
        <v>3200000</v>
      </c>
      <c r="R85" s="66">
        <v>5</v>
      </c>
      <c r="S85" s="68">
        <v>3200000</v>
      </c>
      <c r="T85" s="66">
        <v>5</v>
      </c>
      <c r="U85" s="68">
        <v>3200000</v>
      </c>
      <c r="V85" s="68">
        <v>5</v>
      </c>
      <c r="W85" s="68">
        <v>1956000</v>
      </c>
      <c r="X85" s="68">
        <v>20</v>
      </c>
      <c r="Y85" s="68">
        <f>SUM(Q85+S85+U85+W85)</f>
        <v>11556000</v>
      </c>
      <c r="Z85" s="68"/>
      <c r="AA85" s="69" t="e">
        <f t="shared" ref="AA85:AA93" si="63">IF(O85=0," ",Z85/O85)</f>
        <v>#VALUE!</v>
      </c>
      <c r="AB85" s="66"/>
      <c r="AC85" s="69" t="str">
        <f t="shared" si="56"/>
        <v xml:space="preserve"> </v>
      </c>
      <c r="AD85" s="66" t="s">
        <v>560</v>
      </c>
      <c r="AE85" s="66"/>
      <c r="AF85" s="68"/>
      <c r="AG85" s="69">
        <f t="shared" si="49"/>
        <v>0</v>
      </c>
      <c r="AH85" s="66"/>
      <c r="AI85" s="69">
        <f t="shared" si="57"/>
        <v>0</v>
      </c>
      <c r="AJ85" s="66" t="s">
        <v>1264</v>
      </c>
      <c r="AK85" s="66"/>
      <c r="AL85" s="68">
        <v>0</v>
      </c>
      <c r="AM85" s="69">
        <f t="shared" si="50"/>
        <v>0</v>
      </c>
      <c r="AN85" s="66">
        <v>20</v>
      </c>
      <c r="AO85" s="69">
        <f t="shared" si="58"/>
        <v>4</v>
      </c>
      <c r="AP85" s="66" t="s">
        <v>1265</v>
      </c>
      <c r="AQ85" s="66" t="s">
        <v>1266</v>
      </c>
      <c r="AR85" s="68">
        <v>0</v>
      </c>
      <c r="AS85" s="69">
        <f t="shared" si="59"/>
        <v>0</v>
      </c>
      <c r="AT85" s="66">
        <v>0</v>
      </c>
      <c r="AU85" s="69">
        <f t="shared" si="62"/>
        <v>0</v>
      </c>
      <c r="AV85" s="66" t="s">
        <v>1267</v>
      </c>
      <c r="AW85" s="66" t="s">
        <v>1268</v>
      </c>
      <c r="AX85" s="163" t="s">
        <v>656</v>
      </c>
      <c r="AY85" s="162">
        <v>0</v>
      </c>
      <c r="AZ85" s="163">
        <v>1</v>
      </c>
      <c r="BA85" s="162">
        <v>0.2</v>
      </c>
      <c r="BB85" s="163" t="s">
        <v>1269</v>
      </c>
      <c r="BC85" s="66" t="s">
        <v>1270</v>
      </c>
      <c r="BD85" s="66"/>
      <c r="BE85" s="197" t="s">
        <v>1239</v>
      </c>
      <c r="BF85" s="201">
        <v>317</v>
      </c>
      <c r="BG85" s="201">
        <v>7692</v>
      </c>
      <c r="BH85" s="201" t="s">
        <v>1240</v>
      </c>
      <c r="BI85" s="201" t="s">
        <v>1241</v>
      </c>
      <c r="BJ85" s="201" t="s">
        <v>1257</v>
      </c>
      <c r="BK85" s="71" t="s">
        <v>1258</v>
      </c>
      <c r="BL85" s="201" t="s">
        <v>1259</v>
      </c>
      <c r="BM85" s="71" t="s">
        <v>1260</v>
      </c>
    </row>
    <row r="86" spans="1:65" ht="70.5" customHeight="1" x14ac:dyDescent="0.2">
      <c r="A86" s="71">
        <v>76</v>
      </c>
      <c r="B86" s="72" t="s">
        <v>103</v>
      </c>
      <c r="C86" s="71"/>
      <c r="D86" s="66" t="s">
        <v>1271</v>
      </c>
      <c r="E86" s="149">
        <v>8.130081301E-3</v>
      </c>
      <c r="F86" s="66" t="s">
        <v>222</v>
      </c>
      <c r="G86" s="66" t="s">
        <v>1225</v>
      </c>
      <c r="H86" s="125">
        <v>44256</v>
      </c>
      <c r="I86" s="67">
        <v>45473</v>
      </c>
      <c r="J86" s="66" t="s">
        <v>1272</v>
      </c>
      <c r="K86" s="66" t="s">
        <v>1273</v>
      </c>
      <c r="L86" s="66" t="s">
        <v>1229</v>
      </c>
      <c r="M86" s="66" t="s">
        <v>27</v>
      </c>
      <c r="N86" s="66"/>
      <c r="O86" s="68" t="s">
        <v>1229</v>
      </c>
      <c r="P86" s="66">
        <v>4</v>
      </c>
      <c r="Q86" s="68">
        <v>67000000</v>
      </c>
      <c r="R86" s="66"/>
      <c r="S86" s="68" t="s">
        <v>1229</v>
      </c>
      <c r="T86" s="66"/>
      <c r="U86" s="68" t="s">
        <v>1229</v>
      </c>
      <c r="V86" s="66"/>
      <c r="W86" s="68" t="s">
        <v>1229</v>
      </c>
      <c r="X86" s="68"/>
      <c r="Y86" s="68" t="s">
        <v>1229</v>
      </c>
      <c r="Z86" s="68"/>
      <c r="AA86" s="69" t="e">
        <f t="shared" si="63"/>
        <v>#VALUE!</v>
      </c>
      <c r="AB86" s="66"/>
      <c r="AC86" s="69" t="str">
        <f t="shared" si="56"/>
        <v xml:space="preserve"> </v>
      </c>
      <c r="AD86" s="66" t="s">
        <v>560</v>
      </c>
      <c r="AE86" s="66"/>
      <c r="AF86" s="68"/>
      <c r="AG86" s="69">
        <f t="shared" si="49"/>
        <v>0</v>
      </c>
      <c r="AH86" s="66"/>
      <c r="AI86" s="69">
        <f t="shared" si="57"/>
        <v>0</v>
      </c>
      <c r="AJ86" s="66" t="s">
        <v>1274</v>
      </c>
      <c r="AK86" s="66"/>
      <c r="AL86" s="68">
        <v>0</v>
      </c>
      <c r="AM86" s="69">
        <v>0</v>
      </c>
      <c r="AN86" s="66">
        <v>0</v>
      </c>
      <c r="AO86" s="69">
        <f t="shared" si="58"/>
        <v>0</v>
      </c>
      <c r="AP86" s="66"/>
      <c r="AQ86" s="66" t="s">
        <v>1275</v>
      </c>
      <c r="AR86" s="68">
        <v>0</v>
      </c>
      <c r="AS86" s="69">
        <f t="shared" si="59"/>
        <v>0</v>
      </c>
      <c r="AT86" s="66">
        <v>0</v>
      </c>
      <c r="AU86" s="69">
        <f t="shared" si="62"/>
        <v>0</v>
      </c>
      <c r="AV86" s="66" t="s">
        <v>1267</v>
      </c>
      <c r="AW86" s="66" t="s">
        <v>1276</v>
      </c>
      <c r="AX86" s="163" t="s">
        <v>656</v>
      </c>
      <c r="AY86" s="162">
        <v>0</v>
      </c>
      <c r="AZ86" s="163">
        <v>0.4</v>
      </c>
      <c r="BA86" s="162">
        <v>0.1</v>
      </c>
      <c r="BB86" s="163" t="s">
        <v>1267</v>
      </c>
      <c r="BC86" s="66" t="s">
        <v>1276</v>
      </c>
      <c r="BD86" s="66"/>
      <c r="BE86" s="197" t="s">
        <v>1239</v>
      </c>
      <c r="BF86" s="201">
        <v>315</v>
      </c>
      <c r="BG86" s="201">
        <v>7692</v>
      </c>
      <c r="BH86" s="201" t="s">
        <v>1240</v>
      </c>
      <c r="BI86" s="201" t="s">
        <v>1241</v>
      </c>
      <c r="BJ86" s="201" t="s">
        <v>1257</v>
      </c>
      <c r="BK86" s="71" t="s">
        <v>1258</v>
      </c>
      <c r="BL86" s="201" t="s">
        <v>1259</v>
      </c>
      <c r="BM86" s="71" t="s">
        <v>1260</v>
      </c>
    </row>
    <row r="87" spans="1:65" ht="70.5" customHeight="1" x14ac:dyDescent="0.2">
      <c r="A87" s="71">
        <v>77</v>
      </c>
      <c r="B87" s="72" t="s">
        <v>103</v>
      </c>
      <c r="C87" s="71"/>
      <c r="D87" s="66" t="s">
        <v>1277</v>
      </c>
      <c r="E87" s="149">
        <v>8.130081301E-3</v>
      </c>
      <c r="F87" s="66" t="s">
        <v>221</v>
      </c>
      <c r="G87" s="66" t="s">
        <v>1225</v>
      </c>
      <c r="H87" s="125">
        <v>44197</v>
      </c>
      <c r="I87" s="125">
        <v>45448</v>
      </c>
      <c r="J87" s="66" t="s">
        <v>1278</v>
      </c>
      <c r="K87" s="66" t="s">
        <v>1278</v>
      </c>
      <c r="L87" s="66" t="s">
        <v>1229</v>
      </c>
      <c r="M87" s="66" t="s">
        <v>27</v>
      </c>
      <c r="N87" s="66"/>
      <c r="O87" s="68" t="s">
        <v>1229</v>
      </c>
      <c r="P87" s="69">
        <v>0.5</v>
      </c>
      <c r="Q87" s="68">
        <v>45000000</v>
      </c>
      <c r="R87" s="69">
        <v>0.5</v>
      </c>
      <c r="S87" s="68">
        <v>35000000</v>
      </c>
      <c r="T87" s="66"/>
      <c r="U87" s="68" t="s">
        <v>1229</v>
      </c>
      <c r="V87" s="68"/>
      <c r="W87" s="68" t="s">
        <v>1229</v>
      </c>
      <c r="X87" s="68">
        <v>100</v>
      </c>
      <c r="Y87" s="68">
        <f>SUM(Q87+S87)</f>
        <v>80000000</v>
      </c>
      <c r="Z87" s="68"/>
      <c r="AA87" s="69" t="e">
        <f t="shared" si="63"/>
        <v>#VALUE!</v>
      </c>
      <c r="AB87" s="66"/>
      <c r="AC87" s="69" t="str">
        <f t="shared" si="56"/>
        <v xml:space="preserve"> </v>
      </c>
      <c r="AD87" s="66" t="s">
        <v>560</v>
      </c>
      <c r="AE87" s="66"/>
      <c r="AF87" s="68"/>
      <c r="AG87" s="69">
        <f t="shared" si="49"/>
        <v>0</v>
      </c>
      <c r="AH87" s="66"/>
      <c r="AI87" s="69">
        <f t="shared" si="57"/>
        <v>0</v>
      </c>
      <c r="AJ87" s="66" t="s">
        <v>1274</v>
      </c>
      <c r="AK87" s="66"/>
      <c r="AL87" s="68">
        <v>0</v>
      </c>
      <c r="AM87" s="69">
        <f>IF(Q87=0," ",AL87/Q87)</f>
        <v>0</v>
      </c>
      <c r="AN87" s="66">
        <v>0</v>
      </c>
      <c r="AO87" s="69">
        <f t="shared" si="58"/>
        <v>0</v>
      </c>
      <c r="AP87" s="66"/>
      <c r="AQ87" s="66" t="s">
        <v>1275</v>
      </c>
      <c r="AR87" s="68">
        <v>0</v>
      </c>
      <c r="AS87" s="69">
        <f t="shared" si="59"/>
        <v>0</v>
      </c>
      <c r="AT87" s="66">
        <v>0</v>
      </c>
      <c r="AU87" s="69">
        <f t="shared" si="62"/>
        <v>0</v>
      </c>
      <c r="AV87" s="66" t="s">
        <v>1267</v>
      </c>
      <c r="AW87" s="66" t="s">
        <v>1279</v>
      </c>
      <c r="AX87" s="163" t="s">
        <v>656</v>
      </c>
      <c r="AY87" s="162">
        <v>0</v>
      </c>
      <c r="AZ87" s="163">
        <v>0.02</v>
      </c>
      <c r="BA87" s="162">
        <v>0.04</v>
      </c>
      <c r="BB87" s="163" t="s">
        <v>1280</v>
      </c>
      <c r="BC87" s="66" t="s">
        <v>1281</v>
      </c>
      <c r="BD87" s="66"/>
      <c r="BE87" s="197" t="s">
        <v>1239</v>
      </c>
      <c r="BF87" s="201">
        <v>315</v>
      </c>
      <c r="BG87" s="201">
        <v>7692</v>
      </c>
      <c r="BH87" s="201" t="s">
        <v>1240</v>
      </c>
      <c r="BI87" s="201" t="s">
        <v>1241</v>
      </c>
      <c r="BJ87" s="201" t="s">
        <v>1257</v>
      </c>
      <c r="BK87" s="71" t="s">
        <v>1258</v>
      </c>
      <c r="BL87" s="201" t="s">
        <v>1259</v>
      </c>
      <c r="BM87" s="71" t="s">
        <v>1260</v>
      </c>
    </row>
    <row r="88" spans="1:65" ht="70.5" customHeight="1" x14ac:dyDescent="0.2">
      <c r="A88" s="71">
        <v>78</v>
      </c>
      <c r="B88" s="72" t="s">
        <v>103</v>
      </c>
      <c r="C88" s="71"/>
      <c r="D88" s="66" t="s">
        <v>1282</v>
      </c>
      <c r="E88" s="149">
        <v>8.130081301E-3</v>
      </c>
      <c r="F88" s="66" t="s">
        <v>227</v>
      </c>
      <c r="G88" s="66" t="s">
        <v>1225</v>
      </c>
      <c r="H88" s="67">
        <v>44713</v>
      </c>
      <c r="I88" s="125">
        <v>45473</v>
      </c>
      <c r="J88" s="66" t="s">
        <v>1283</v>
      </c>
      <c r="K88" s="66" t="s">
        <v>1284</v>
      </c>
      <c r="L88" s="66" t="s">
        <v>1285</v>
      </c>
      <c r="M88" s="66" t="s">
        <v>27</v>
      </c>
      <c r="N88" s="66"/>
      <c r="O88" s="68" t="s">
        <v>1229</v>
      </c>
      <c r="P88" s="111">
        <v>1</v>
      </c>
      <c r="Q88" s="68" t="s">
        <v>1229</v>
      </c>
      <c r="R88" s="66">
        <v>1</v>
      </c>
      <c r="S88" s="68">
        <v>43171809</v>
      </c>
      <c r="T88" s="66">
        <v>1</v>
      </c>
      <c r="U88" s="68">
        <v>44466963.109999999</v>
      </c>
      <c r="V88" s="68">
        <v>1</v>
      </c>
      <c r="W88" s="68">
        <v>22233481.550000001</v>
      </c>
      <c r="X88" s="68">
        <v>1</v>
      </c>
      <c r="Y88" s="68">
        <f>SUM(S88,U88,W88)</f>
        <v>109872253.66</v>
      </c>
      <c r="Z88" s="68"/>
      <c r="AA88" s="69" t="e">
        <f t="shared" si="63"/>
        <v>#VALUE!</v>
      </c>
      <c r="AB88" s="66"/>
      <c r="AC88" s="69" t="str">
        <f t="shared" si="56"/>
        <v xml:space="preserve"> </v>
      </c>
      <c r="AD88" s="66" t="s">
        <v>560</v>
      </c>
      <c r="AE88" s="66"/>
      <c r="AF88" s="68"/>
      <c r="AG88" s="69" t="e">
        <f t="shared" si="49"/>
        <v>#VALUE!</v>
      </c>
      <c r="AH88" s="66"/>
      <c r="AI88" s="69">
        <f t="shared" si="57"/>
        <v>0</v>
      </c>
      <c r="AJ88" s="66" t="s">
        <v>1286</v>
      </c>
      <c r="AK88" s="66"/>
      <c r="AL88" s="68">
        <v>0</v>
      </c>
      <c r="AM88" s="69">
        <v>0</v>
      </c>
      <c r="AN88" s="66">
        <v>0.1</v>
      </c>
      <c r="AO88" s="69">
        <v>0.1</v>
      </c>
      <c r="AP88" s="66" t="s">
        <v>1287</v>
      </c>
      <c r="AQ88" s="66" t="s">
        <v>1232</v>
      </c>
      <c r="AR88" s="68">
        <v>18376162</v>
      </c>
      <c r="AS88" s="69">
        <v>0.1</v>
      </c>
      <c r="AT88" s="156">
        <v>0.1</v>
      </c>
      <c r="AU88" s="69">
        <v>0.2</v>
      </c>
      <c r="AV88" s="66" t="s">
        <v>1288</v>
      </c>
      <c r="AW88" s="66" t="s">
        <v>1289</v>
      </c>
      <c r="AX88" s="163" t="s">
        <v>1290</v>
      </c>
      <c r="AY88" s="163">
        <v>0</v>
      </c>
      <c r="AZ88" s="162">
        <v>0.12</v>
      </c>
      <c r="BA88" s="162">
        <v>0.24</v>
      </c>
      <c r="BB88" s="163" t="s">
        <v>1291</v>
      </c>
      <c r="BC88" s="66" t="s">
        <v>1292</v>
      </c>
      <c r="BD88" s="83" t="s">
        <v>1293</v>
      </c>
      <c r="BE88" s="197" t="s">
        <v>1294</v>
      </c>
      <c r="BF88" s="201">
        <v>345</v>
      </c>
      <c r="BG88" s="201">
        <v>7783</v>
      </c>
      <c r="BH88" s="201" t="s">
        <v>1240</v>
      </c>
      <c r="BI88" s="201" t="s">
        <v>1241</v>
      </c>
      <c r="BJ88" s="201" t="s">
        <v>1242</v>
      </c>
      <c r="BK88" s="201" t="s">
        <v>1243</v>
      </c>
      <c r="BL88" s="201" t="s">
        <v>1244</v>
      </c>
      <c r="BM88" s="201" t="s">
        <v>1245</v>
      </c>
    </row>
    <row r="89" spans="1:65" ht="70.5" customHeight="1" x14ac:dyDescent="0.2">
      <c r="A89" s="71">
        <v>79</v>
      </c>
      <c r="B89" s="72" t="s">
        <v>103</v>
      </c>
      <c r="C89" s="71"/>
      <c r="D89" s="66" t="s">
        <v>1261</v>
      </c>
      <c r="E89" s="149">
        <v>8.130081301E-3</v>
      </c>
      <c r="F89" s="66" t="s">
        <v>221</v>
      </c>
      <c r="G89" s="66" t="s">
        <v>1225</v>
      </c>
      <c r="H89" s="125">
        <v>44256</v>
      </c>
      <c r="I89" s="125">
        <v>45473</v>
      </c>
      <c r="J89" s="66" t="s">
        <v>1295</v>
      </c>
      <c r="K89" s="66" t="s">
        <v>1296</v>
      </c>
      <c r="L89" s="66" t="s">
        <v>1229</v>
      </c>
      <c r="M89" s="66" t="s">
        <v>27</v>
      </c>
      <c r="N89" s="66"/>
      <c r="O89" s="68" t="s">
        <v>1229</v>
      </c>
      <c r="P89" s="66">
        <v>1</v>
      </c>
      <c r="Q89" s="68">
        <v>30920000</v>
      </c>
      <c r="R89" s="66">
        <v>1</v>
      </c>
      <c r="S89" s="68">
        <v>31223000</v>
      </c>
      <c r="T89" s="66">
        <v>1</v>
      </c>
      <c r="U89" s="68">
        <v>32375000</v>
      </c>
      <c r="V89" s="66">
        <v>1</v>
      </c>
      <c r="W89" s="68">
        <v>34991080</v>
      </c>
      <c r="X89" s="66">
        <v>1</v>
      </c>
      <c r="Y89" s="68">
        <f>Q89+S89+U89+W89</f>
        <v>129509080</v>
      </c>
      <c r="Z89" s="68"/>
      <c r="AA89" s="69" t="e">
        <f t="shared" si="63"/>
        <v>#VALUE!</v>
      </c>
      <c r="AB89" s="66"/>
      <c r="AC89" s="69" t="str">
        <f t="shared" si="56"/>
        <v xml:space="preserve"> </v>
      </c>
      <c r="AD89" s="66" t="s">
        <v>560</v>
      </c>
      <c r="AE89" s="66"/>
      <c r="AF89" s="68"/>
      <c r="AG89" s="69">
        <f t="shared" si="49"/>
        <v>0</v>
      </c>
      <c r="AH89" s="66"/>
      <c r="AI89" s="69">
        <f t="shared" si="57"/>
        <v>0</v>
      </c>
      <c r="AJ89" s="66" t="s">
        <v>1297</v>
      </c>
      <c r="AK89" s="66"/>
      <c r="AL89" s="68">
        <v>0</v>
      </c>
      <c r="AM89" s="69">
        <f>IF(Q89=0," ",AL89/Q89)</f>
        <v>0</v>
      </c>
      <c r="AN89" s="66">
        <v>0</v>
      </c>
      <c r="AO89" s="69">
        <f t="shared" ref="AO89:AO91" si="64">IF(P89=0," ",AN89/P89)</f>
        <v>0</v>
      </c>
      <c r="AP89" s="66" t="s">
        <v>1250</v>
      </c>
      <c r="AQ89" s="66" t="s">
        <v>1251</v>
      </c>
      <c r="AR89" s="68">
        <v>0</v>
      </c>
      <c r="AS89" s="69">
        <f t="shared" si="59"/>
        <v>0</v>
      </c>
      <c r="AT89" s="66">
        <v>0</v>
      </c>
      <c r="AU89" s="69">
        <f t="shared" ref="AU89:AU92" si="65">IF(P89=0," ",AT89/P89)</f>
        <v>0</v>
      </c>
      <c r="AV89" s="66" t="s">
        <v>1267</v>
      </c>
      <c r="AW89" s="66" t="s">
        <v>1298</v>
      </c>
      <c r="AX89" s="190" t="s">
        <v>1299</v>
      </c>
      <c r="AY89" s="162">
        <v>0.09</v>
      </c>
      <c r="AZ89" s="163">
        <v>1</v>
      </c>
      <c r="BA89" s="162">
        <v>1</v>
      </c>
      <c r="BB89" s="163" t="s">
        <v>1300</v>
      </c>
      <c r="BC89" s="66" t="s">
        <v>1301</v>
      </c>
      <c r="BD89" s="66"/>
      <c r="BE89" s="197" t="s">
        <v>1239</v>
      </c>
      <c r="BF89" s="201">
        <v>317</v>
      </c>
      <c r="BG89" s="201">
        <v>7692</v>
      </c>
      <c r="BH89" s="201" t="s">
        <v>1240</v>
      </c>
      <c r="BI89" s="201" t="s">
        <v>1241</v>
      </c>
      <c r="BJ89" s="201" t="s">
        <v>1257</v>
      </c>
      <c r="BK89" s="71" t="s">
        <v>1258</v>
      </c>
      <c r="BL89" s="201" t="s">
        <v>1259</v>
      </c>
      <c r="BM89" s="71" t="s">
        <v>1260</v>
      </c>
    </row>
    <row r="90" spans="1:65" ht="70.5" customHeight="1" x14ac:dyDescent="0.2">
      <c r="A90" s="71">
        <v>80</v>
      </c>
      <c r="B90" s="72" t="s">
        <v>103</v>
      </c>
      <c r="C90" s="71"/>
      <c r="D90" s="66" t="s">
        <v>1302</v>
      </c>
      <c r="E90" s="149">
        <v>8.130081301E-3</v>
      </c>
      <c r="F90" s="66" t="s">
        <v>222</v>
      </c>
      <c r="G90" s="66" t="s">
        <v>1225</v>
      </c>
      <c r="H90" s="125">
        <v>44256</v>
      </c>
      <c r="I90" s="125">
        <v>45473</v>
      </c>
      <c r="J90" s="66" t="s">
        <v>1303</v>
      </c>
      <c r="K90" s="66" t="s">
        <v>1304</v>
      </c>
      <c r="L90" s="66" t="s">
        <v>1229</v>
      </c>
      <c r="M90" s="66" t="s">
        <v>27</v>
      </c>
      <c r="N90" s="66"/>
      <c r="O90" s="68" t="s">
        <v>1229</v>
      </c>
      <c r="P90" s="66">
        <v>2</v>
      </c>
      <c r="Q90" s="68" t="s">
        <v>1305</v>
      </c>
      <c r="R90" s="66">
        <v>2</v>
      </c>
      <c r="S90" s="68" t="s">
        <v>1305</v>
      </c>
      <c r="T90" s="66">
        <v>2</v>
      </c>
      <c r="U90" s="68" t="s">
        <v>1305</v>
      </c>
      <c r="V90" s="66"/>
      <c r="W90" s="68" t="s">
        <v>1305</v>
      </c>
      <c r="X90" s="66">
        <v>6</v>
      </c>
      <c r="Y90" s="68" t="s">
        <v>1305</v>
      </c>
      <c r="Z90" s="68"/>
      <c r="AA90" s="69" t="e">
        <f t="shared" si="63"/>
        <v>#VALUE!</v>
      </c>
      <c r="AB90" s="66"/>
      <c r="AC90" s="69" t="str">
        <f t="shared" si="56"/>
        <v xml:space="preserve"> </v>
      </c>
      <c r="AD90" s="66" t="s">
        <v>560</v>
      </c>
      <c r="AE90" s="66"/>
      <c r="AF90" s="68"/>
      <c r="AG90" s="69" t="e">
        <f t="shared" si="49"/>
        <v>#VALUE!</v>
      </c>
      <c r="AH90" s="66"/>
      <c r="AI90" s="69">
        <f t="shared" si="57"/>
        <v>0</v>
      </c>
      <c r="AJ90" s="66" t="s">
        <v>1306</v>
      </c>
      <c r="AK90" s="66"/>
      <c r="AL90" s="68" t="s">
        <v>1305</v>
      </c>
      <c r="AM90" s="68" t="s">
        <v>1305</v>
      </c>
      <c r="AN90" s="66">
        <v>0</v>
      </c>
      <c r="AO90" s="69">
        <f t="shared" si="64"/>
        <v>0</v>
      </c>
      <c r="AP90" s="66"/>
      <c r="AQ90" s="66" t="s">
        <v>1307</v>
      </c>
      <c r="AR90" s="68" t="s">
        <v>1308</v>
      </c>
      <c r="AS90" s="69" t="e">
        <f t="shared" si="59"/>
        <v>#VALUE!</v>
      </c>
      <c r="AT90" s="66">
        <v>0</v>
      </c>
      <c r="AU90" s="69">
        <f t="shared" si="65"/>
        <v>0</v>
      </c>
      <c r="AV90" s="66" t="s">
        <v>1309</v>
      </c>
      <c r="AW90" s="66" t="s">
        <v>560</v>
      </c>
      <c r="AX90" s="163">
        <v>0</v>
      </c>
      <c r="AY90" s="163">
        <v>0</v>
      </c>
      <c r="AZ90" s="162">
        <v>0</v>
      </c>
      <c r="BA90" s="162">
        <v>0</v>
      </c>
      <c r="BB90" s="163" t="s">
        <v>1310</v>
      </c>
      <c r="BC90" s="66" t="s">
        <v>560</v>
      </c>
      <c r="BD90" s="66"/>
      <c r="BE90" s="197" t="s">
        <v>1239</v>
      </c>
      <c r="BF90" s="201">
        <v>318</v>
      </c>
      <c r="BG90" s="201">
        <v>7695</v>
      </c>
      <c r="BH90" s="201" t="s">
        <v>1240</v>
      </c>
      <c r="BI90" s="201" t="s">
        <v>1241</v>
      </c>
      <c r="BJ90" s="201" t="s">
        <v>1257</v>
      </c>
      <c r="BK90" s="71" t="s">
        <v>1258</v>
      </c>
      <c r="BL90" s="201" t="s">
        <v>1259</v>
      </c>
      <c r="BM90" s="71" t="s">
        <v>1260</v>
      </c>
    </row>
    <row r="91" spans="1:65" ht="70.5" customHeight="1" x14ac:dyDescent="0.2">
      <c r="A91" s="71">
        <v>81</v>
      </c>
      <c r="B91" s="72" t="s">
        <v>103</v>
      </c>
      <c r="C91" s="71"/>
      <c r="D91" s="66" t="s">
        <v>1311</v>
      </c>
      <c r="E91" s="149">
        <v>8.130081301E-3</v>
      </c>
      <c r="F91" s="66" t="s">
        <v>222</v>
      </c>
      <c r="G91" s="66" t="s">
        <v>1225</v>
      </c>
      <c r="H91" s="125">
        <v>44256</v>
      </c>
      <c r="I91" s="125">
        <v>45473</v>
      </c>
      <c r="J91" s="66" t="s">
        <v>1312</v>
      </c>
      <c r="K91" s="66" t="s">
        <v>1313</v>
      </c>
      <c r="L91" s="66" t="s">
        <v>1229</v>
      </c>
      <c r="M91" s="66" t="s">
        <v>27</v>
      </c>
      <c r="N91" s="66"/>
      <c r="O91" s="68" t="s">
        <v>1229</v>
      </c>
      <c r="P91" s="66">
        <v>2</v>
      </c>
      <c r="Q91" s="68">
        <v>5030625</v>
      </c>
      <c r="R91" s="66">
        <v>2</v>
      </c>
      <c r="S91" s="68">
        <v>5030625</v>
      </c>
      <c r="T91" s="66">
        <v>2</v>
      </c>
      <c r="U91" s="68">
        <v>5030625</v>
      </c>
      <c r="V91" s="66">
        <v>2</v>
      </c>
      <c r="W91" s="68">
        <v>5030625</v>
      </c>
      <c r="X91" s="66">
        <v>8</v>
      </c>
      <c r="Y91" s="68">
        <f>Q91+S91+U91+W91</f>
        <v>20122500</v>
      </c>
      <c r="Z91" s="68"/>
      <c r="AA91" s="69" t="e">
        <f t="shared" si="63"/>
        <v>#VALUE!</v>
      </c>
      <c r="AB91" s="66"/>
      <c r="AC91" s="69" t="str">
        <f t="shared" si="56"/>
        <v xml:space="preserve"> </v>
      </c>
      <c r="AD91" s="66" t="s">
        <v>560</v>
      </c>
      <c r="AE91" s="66"/>
      <c r="AF91" s="68"/>
      <c r="AG91" s="69">
        <f t="shared" si="49"/>
        <v>0</v>
      </c>
      <c r="AH91" s="66"/>
      <c r="AI91" s="69">
        <f t="shared" si="57"/>
        <v>0</v>
      </c>
      <c r="AJ91" s="66" t="s">
        <v>1264</v>
      </c>
      <c r="AK91" s="66"/>
      <c r="AL91" s="68">
        <v>0</v>
      </c>
      <c r="AM91" s="69">
        <f>IF(Q91=0," ",AL91/Q91)</f>
        <v>0</v>
      </c>
      <c r="AN91" s="66">
        <v>0</v>
      </c>
      <c r="AO91" s="69">
        <f t="shared" si="64"/>
        <v>0</v>
      </c>
      <c r="AP91" s="66" t="s">
        <v>1314</v>
      </c>
      <c r="AQ91" s="66" t="s">
        <v>1266</v>
      </c>
      <c r="AR91" s="68">
        <v>0</v>
      </c>
      <c r="AS91" s="69">
        <f t="shared" si="59"/>
        <v>0</v>
      </c>
      <c r="AT91" s="66">
        <v>0</v>
      </c>
      <c r="AU91" s="69">
        <f t="shared" si="65"/>
        <v>0</v>
      </c>
      <c r="AV91" s="66" t="s">
        <v>1267</v>
      </c>
      <c r="AW91" s="66" t="s">
        <v>1315</v>
      </c>
      <c r="AX91" s="163" t="s">
        <v>656</v>
      </c>
      <c r="AY91" s="162">
        <v>0</v>
      </c>
      <c r="AZ91" s="163">
        <v>0.4</v>
      </c>
      <c r="BA91" s="162">
        <v>0.2</v>
      </c>
      <c r="BB91" s="163" t="s">
        <v>1316</v>
      </c>
      <c r="BC91" s="66" t="s">
        <v>560</v>
      </c>
      <c r="BD91" s="66"/>
      <c r="BE91" s="197" t="s">
        <v>1239</v>
      </c>
      <c r="BF91" s="201">
        <v>319</v>
      </c>
      <c r="BG91" s="201">
        <v>7692</v>
      </c>
      <c r="BH91" s="201" t="s">
        <v>1240</v>
      </c>
      <c r="BI91" s="201" t="s">
        <v>1241</v>
      </c>
      <c r="BJ91" s="201" t="s">
        <v>1257</v>
      </c>
      <c r="BK91" s="71" t="s">
        <v>1258</v>
      </c>
      <c r="BL91" s="201" t="s">
        <v>1259</v>
      </c>
      <c r="BM91" s="71" t="s">
        <v>1260</v>
      </c>
    </row>
    <row r="92" spans="1:65" ht="70.5" customHeight="1" x14ac:dyDescent="0.2">
      <c r="A92" s="71">
        <v>82</v>
      </c>
      <c r="B92" s="72" t="s">
        <v>100</v>
      </c>
      <c r="C92" s="71"/>
      <c r="D92" s="100" t="s">
        <v>1317</v>
      </c>
      <c r="E92" s="151">
        <v>8.130081301E-3</v>
      </c>
      <c r="F92" s="100" t="s">
        <v>216</v>
      </c>
      <c r="G92" s="100" t="s">
        <v>1318</v>
      </c>
      <c r="H92" s="144">
        <v>44197</v>
      </c>
      <c r="I92" s="144">
        <v>45291</v>
      </c>
      <c r="J92" s="100" t="s">
        <v>1319</v>
      </c>
      <c r="K92" s="100" t="s">
        <v>1320</v>
      </c>
      <c r="L92" s="100" t="s">
        <v>1321</v>
      </c>
      <c r="M92" s="66" t="s">
        <v>27</v>
      </c>
      <c r="N92" s="66"/>
      <c r="O92" s="68"/>
      <c r="P92" s="114">
        <v>61</v>
      </c>
      <c r="Q92" s="68">
        <v>32360000</v>
      </c>
      <c r="R92" s="114">
        <v>61</v>
      </c>
      <c r="S92" s="68">
        <v>32360000</v>
      </c>
      <c r="T92" s="66">
        <v>61</v>
      </c>
      <c r="U92" s="68">
        <v>32360000</v>
      </c>
      <c r="V92" s="68"/>
      <c r="W92" s="68"/>
      <c r="X92" s="114">
        <v>183</v>
      </c>
      <c r="Y92" s="73">
        <f t="shared" ref="Y92:Y93" si="66">O92+Q92+S92+U92+W92</f>
        <v>97080000</v>
      </c>
      <c r="Z92" s="68"/>
      <c r="AA92" s="69" t="str">
        <f t="shared" si="63"/>
        <v xml:space="preserve"> </v>
      </c>
      <c r="AB92" s="66"/>
      <c r="AC92" s="69" t="str">
        <f t="shared" si="56"/>
        <v xml:space="preserve"> </v>
      </c>
      <c r="AD92" s="66"/>
      <c r="AE92" s="66"/>
      <c r="AF92" s="120">
        <f>(Q92/46)*AH92</f>
        <v>703478.26086956519</v>
      </c>
      <c r="AG92" s="69">
        <f>(AF92/Q92)*100%</f>
        <v>2.1739130434782608E-2</v>
      </c>
      <c r="AH92" s="66">
        <v>1</v>
      </c>
      <c r="AI92" s="69">
        <f t="shared" si="57"/>
        <v>1.6393442622950821E-2</v>
      </c>
      <c r="AJ92" s="66" t="s">
        <v>1322</v>
      </c>
      <c r="AK92" s="66" t="s">
        <v>1323</v>
      </c>
      <c r="AL92" s="68">
        <v>1060984</v>
      </c>
      <c r="AM92" s="69">
        <v>0.03</v>
      </c>
      <c r="AN92" s="66">
        <v>2</v>
      </c>
      <c r="AO92" s="69">
        <v>0.03</v>
      </c>
      <c r="AP92" s="66" t="s">
        <v>1324</v>
      </c>
      <c r="AQ92" s="66" t="s">
        <v>1325</v>
      </c>
      <c r="AR92" s="68">
        <v>707322.4</v>
      </c>
      <c r="AS92" s="69">
        <f t="shared" si="59"/>
        <v>2.1857923362175527E-2</v>
      </c>
      <c r="AT92" s="66">
        <v>1</v>
      </c>
      <c r="AU92" s="69">
        <f t="shared" si="65"/>
        <v>1.6393442622950821E-2</v>
      </c>
      <c r="AV92" s="66" t="s">
        <v>1326</v>
      </c>
      <c r="AW92" s="66" t="s">
        <v>1327</v>
      </c>
      <c r="AX92" s="165">
        <v>7957365</v>
      </c>
      <c r="AY92" s="162">
        <f>(AX92/Q92)*100%</f>
        <v>0.24590126699629172</v>
      </c>
      <c r="AZ92" s="163">
        <v>15</v>
      </c>
      <c r="BA92" s="162">
        <f>AZ92/P92</f>
        <v>0.24590163934426229</v>
      </c>
      <c r="BB92" s="163" t="s">
        <v>1328</v>
      </c>
      <c r="BC92" s="66" t="s">
        <v>1327</v>
      </c>
      <c r="BD92" s="66"/>
      <c r="BE92" s="197" t="s">
        <v>1329</v>
      </c>
      <c r="BF92" s="201" t="s">
        <v>1330</v>
      </c>
      <c r="BG92" s="201" t="s">
        <v>1331</v>
      </c>
      <c r="BH92" s="201" t="s">
        <v>1332</v>
      </c>
      <c r="BI92" s="201" t="s">
        <v>958</v>
      </c>
      <c r="BJ92" s="201" t="s">
        <v>1333</v>
      </c>
      <c r="BK92" s="201" t="s">
        <v>1334</v>
      </c>
      <c r="BL92" s="203" t="s">
        <v>1335</v>
      </c>
      <c r="BM92" s="71" t="s">
        <v>1336</v>
      </c>
    </row>
    <row r="93" spans="1:65" ht="70.5" customHeight="1" x14ac:dyDescent="0.2">
      <c r="A93" s="71">
        <v>83</v>
      </c>
      <c r="B93" s="72" t="s">
        <v>100</v>
      </c>
      <c r="C93" s="71"/>
      <c r="D93" s="100" t="s">
        <v>1337</v>
      </c>
      <c r="E93" s="151">
        <v>8.130081301E-3</v>
      </c>
      <c r="F93" s="100" t="s">
        <v>216</v>
      </c>
      <c r="G93" s="100" t="s">
        <v>1318</v>
      </c>
      <c r="H93" s="144">
        <v>44494</v>
      </c>
      <c r="I93" s="144">
        <v>45291</v>
      </c>
      <c r="J93" s="100" t="s">
        <v>1338</v>
      </c>
      <c r="K93" s="100" t="s">
        <v>1339</v>
      </c>
      <c r="L93" s="100" t="s">
        <v>1321</v>
      </c>
      <c r="M93" s="66" t="s">
        <v>29</v>
      </c>
      <c r="N93" s="66"/>
      <c r="O93" s="68"/>
      <c r="P93" s="114">
        <v>0</v>
      </c>
      <c r="Q93" s="68">
        <v>3600000</v>
      </c>
      <c r="R93" s="114">
        <v>0</v>
      </c>
      <c r="S93" s="68">
        <v>3600000</v>
      </c>
      <c r="T93" s="69">
        <v>0</v>
      </c>
      <c r="U93" s="68">
        <v>3600000</v>
      </c>
      <c r="V93" s="68"/>
      <c r="W93" s="68"/>
      <c r="X93" s="114">
        <v>0</v>
      </c>
      <c r="Y93" s="73">
        <f t="shared" si="66"/>
        <v>10800000</v>
      </c>
      <c r="Z93" s="68"/>
      <c r="AA93" s="69" t="str">
        <f t="shared" si="63"/>
        <v xml:space="preserve"> </v>
      </c>
      <c r="AB93" s="66"/>
      <c r="AC93" s="69" t="str">
        <f t="shared" si="56"/>
        <v xml:space="preserve"> </v>
      </c>
      <c r="AD93" s="66"/>
      <c r="AE93" s="66"/>
      <c r="AF93" s="68"/>
      <c r="AG93" s="69">
        <f t="shared" ref="AG93" si="67">IF(Q93=0," ",AF93/Q93)</f>
        <v>0</v>
      </c>
      <c r="AH93" s="66"/>
      <c r="AI93" s="69"/>
      <c r="AJ93" s="66" t="s">
        <v>1340</v>
      </c>
      <c r="AK93" s="66"/>
      <c r="AL93" s="68">
        <v>1800000</v>
      </c>
      <c r="AM93" s="69">
        <v>0.5</v>
      </c>
      <c r="AN93" s="129">
        <v>0</v>
      </c>
      <c r="AO93" s="69">
        <v>1</v>
      </c>
      <c r="AP93" s="66" t="s">
        <v>1341</v>
      </c>
      <c r="AQ93" s="66" t="s">
        <v>424</v>
      </c>
      <c r="AR93" s="68">
        <v>1800000</v>
      </c>
      <c r="AS93" s="69">
        <v>0.5</v>
      </c>
      <c r="AT93" s="66"/>
      <c r="AU93" s="69">
        <v>1</v>
      </c>
      <c r="AV93" s="66" t="s">
        <v>1342</v>
      </c>
      <c r="AW93" s="66" t="s">
        <v>424</v>
      </c>
      <c r="AX93" s="191" t="s">
        <v>1343</v>
      </c>
      <c r="AY93" s="162">
        <v>1</v>
      </c>
      <c r="AZ93" s="162">
        <v>1</v>
      </c>
      <c r="BA93" s="162">
        <v>1</v>
      </c>
      <c r="BB93" s="163" t="s">
        <v>1344</v>
      </c>
      <c r="BC93" s="66" t="s">
        <v>1345</v>
      </c>
      <c r="BD93" s="66"/>
      <c r="BE93" s="197" t="s">
        <v>1329</v>
      </c>
      <c r="BF93" s="201" t="s">
        <v>1330</v>
      </c>
      <c r="BG93" s="201" t="s">
        <v>1331</v>
      </c>
      <c r="BH93" s="201" t="s">
        <v>1332</v>
      </c>
      <c r="BI93" s="201" t="s">
        <v>958</v>
      </c>
      <c r="BJ93" s="201" t="s">
        <v>1333</v>
      </c>
      <c r="BK93" s="201" t="s">
        <v>1334</v>
      </c>
      <c r="BL93" s="203" t="s">
        <v>1346</v>
      </c>
      <c r="BM93" s="71" t="s">
        <v>1336</v>
      </c>
    </row>
    <row r="94" spans="1:65" ht="70.5" customHeight="1" x14ac:dyDescent="0.2">
      <c r="A94" s="71">
        <v>84</v>
      </c>
      <c r="B94" s="72" t="s">
        <v>100</v>
      </c>
      <c r="C94" s="71"/>
      <c r="D94" s="100" t="s">
        <v>1347</v>
      </c>
      <c r="E94" s="151">
        <v>8.130081301E-3</v>
      </c>
      <c r="F94" s="100" t="s">
        <v>216</v>
      </c>
      <c r="G94" s="100" t="s">
        <v>1318</v>
      </c>
      <c r="H94" s="144">
        <v>44621</v>
      </c>
      <c r="I94" s="144">
        <v>45656</v>
      </c>
      <c r="J94" s="100" t="s">
        <v>1348</v>
      </c>
      <c r="K94" s="100" t="s">
        <v>1349</v>
      </c>
      <c r="L94" s="100" t="s">
        <v>1321</v>
      </c>
      <c r="M94" s="66" t="s">
        <v>29</v>
      </c>
      <c r="N94" s="66"/>
      <c r="O94" s="68"/>
      <c r="P94" s="114">
        <v>0</v>
      </c>
      <c r="Q94" s="68">
        <v>0</v>
      </c>
      <c r="R94" s="114">
        <v>1</v>
      </c>
      <c r="S94" s="68">
        <v>3600001</v>
      </c>
      <c r="T94" s="69">
        <v>1</v>
      </c>
      <c r="U94" s="68">
        <v>3600001</v>
      </c>
      <c r="V94" s="68"/>
      <c r="W94" s="68"/>
      <c r="X94" s="114">
        <v>1</v>
      </c>
      <c r="Y94" s="73">
        <f t="shared" ref="Y94" si="68">O94+Q94+S94+U94+W94</f>
        <v>7200002</v>
      </c>
      <c r="Z94" s="68"/>
      <c r="AA94" s="69" t="str">
        <f t="shared" ref="AA94" si="69">IF(O94=0," ",Z94/O94)</f>
        <v xml:space="preserve"> </v>
      </c>
      <c r="AB94" s="66"/>
      <c r="AC94" s="69" t="str">
        <f t="shared" ref="AC94" si="70">IF(N94=0," ",AB94/N94)</f>
        <v xml:space="preserve"> </v>
      </c>
      <c r="AD94" s="66"/>
      <c r="AE94" s="66"/>
      <c r="AF94" s="68"/>
      <c r="AG94" s="69" t="str">
        <f t="shared" ref="AG94" si="71">IF(Q94=0," ",AF94/Q94)</f>
        <v xml:space="preserve"> </v>
      </c>
      <c r="AH94" s="66"/>
      <c r="AI94" s="69"/>
      <c r="AJ94" s="66" t="s">
        <v>1340</v>
      </c>
      <c r="AK94" s="66"/>
      <c r="AL94" s="68">
        <v>1800001</v>
      </c>
      <c r="AM94" s="69">
        <v>1.5</v>
      </c>
      <c r="AN94" s="129">
        <v>1</v>
      </c>
      <c r="AO94" s="69">
        <v>2</v>
      </c>
      <c r="AP94" s="66" t="s">
        <v>1341</v>
      </c>
      <c r="AQ94" s="66" t="s">
        <v>424</v>
      </c>
      <c r="AR94" s="68">
        <v>0</v>
      </c>
      <c r="AS94" s="69">
        <v>0</v>
      </c>
      <c r="AT94" s="66"/>
      <c r="AU94" s="69">
        <v>0</v>
      </c>
      <c r="AV94" s="66" t="s">
        <v>1350</v>
      </c>
      <c r="AW94" s="66"/>
      <c r="AX94" s="165"/>
      <c r="AY94" s="162"/>
      <c r="AZ94" s="163">
        <v>0</v>
      </c>
      <c r="BA94" s="162">
        <v>0</v>
      </c>
      <c r="BB94" s="163" t="s">
        <v>1350</v>
      </c>
      <c r="BC94" s="66"/>
      <c r="BD94" s="66"/>
      <c r="BE94" s="197" t="s">
        <v>1351</v>
      </c>
      <c r="BF94" s="201" t="s">
        <v>1352</v>
      </c>
      <c r="BG94" s="201" t="s">
        <v>1353</v>
      </c>
      <c r="BH94" s="201" t="s">
        <v>1332</v>
      </c>
      <c r="BI94" s="201" t="s">
        <v>958</v>
      </c>
      <c r="BJ94" s="201" t="s">
        <v>1333</v>
      </c>
      <c r="BK94" s="201" t="s">
        <v>1334</v>
      </c>
      <c r="BL94" s="203" t="s">
        <v>1346</v>
      </c>
      <c r="BM94" s="71" t="s">
        <v>1336</v>
      </c>
    </row>
    <row r="95" spans="1:65" ht="70.5" customHeight="1" x14ac:dyDescent="0.2">
      <c r="A95" s="71">
        <v>85</v>
      </c>
      <c r="B95" s="72" t="s">
        <v>100</v>
      </c>
      <c r="C95" s="71"/>
      <c r="D95" s="100" t="s">
        <v>1354</v>
      </c>
      <c r="E95" s="151">
        <v>8.130081301E-3</v>
      </c>
      <c r="F95" s="100" t="s">
        <v>216</v>
      </c>
      <c r="G95" s="100" t="s">
        <v>1318</v>
      </c>
      <c r="H95" s="144">
        <v>44377</v>
      </c>
      <c r="I95" s="144">
        <v>45473</v>
      </c>
      <c r="J95" s="100" t="s">
        <v>1355</v>
      </c>
      <c r="K95" s="100" t="s">
        <v>1356</v>
      </c>
      <c r="L95" s="100" t="s">
        <v>1321</v>
      </c>
      <c r="M95" s="66" t="s">
        <v>27</v>
      </c>
      <c r="N95" s="66" t="s">
        <v>319</v>
      </c>
      <c r="O95" s="66" t="s">
        <v>319</v>
      </c>
      <c r="P95" s="114">
        <v>2</v>
      </c>
      <c r="Q95" s="95">
        <v>20000000</v>
      </c>
      <c r="R95" s="114">
        <v>2</v>
      </c>
      <c r="S95" s="95">
        <v>20000000</v>
      </c>
      <c r="T95" s="66">
        <v>2</v>
      </c>
      <c r="U95" s="95">
        <v>20000000</v>
      </c>
      <c r="V95" s="66" t="s">
        <v>319</v>
      </c>
      <c r="W95" s="66" t="s">
        <v>319</v>
      </c>
      <c r="X95" s="114">
        <v>2</v>
      </c>
      <c r="Y95" s="73">
        <f>Q95+S95+U95</f>
        <v>60000000</v>
      </c>
      <c r="Z95" s="66" t="s">
        <v>319</v>
      </c>
      <c r="AA95" s="66" t="s">
        <v>793</v>
      </c>
      <c r="AB95" s="66" t="s">
        <v>319</v>
      </c>
      <c r="AC95" s="66" t="s">
        <v>793</v>
      </c>
      <c r="AD95" s="66" t="s">
        <v>319</v>
      </c>
      <c r="AE95" s="66" t="s">
        <v>319</v>
      </c>
      <c r="AF95" s="66" t="s">
        <v>319</v>
      </c>
      <c r="AG95" s="66" t="s">
        <v>319</v>
      </c>
      <c r="AH95" s="66" t="s">
        <v>319</v>
      </c>
      <c r="AI95" s="66" t="s">
        <v>319</v>
      </c>
      <c r="AJ95" s="66" t="s">
        <v>1340</v>
      </c>
      <c r="AK95" s="66" t="s">
        <v>319</v>
      </c>
      <c r="AL95" s="66" t="s">
        <v>319</v>
      </c>
      <c r="AM95" s="66" t="s">
        <v>319</v>
      </c>
      <c r="AN95" s="66" t="s">
        <v>319</v>
      </c>
      <c r="AO95" s="66" t="s">
        <v>319</v>
      </c>
      <c r="AP95" s="66" t="s">
        <v>1357</v>
      </c>
      <c r="AQ95" s="66" t="s">
        <v>1358</v>
      </c>
      <c r="AR95" s="83" t="s">
        <v>319</v>
      </c>
      <c r="AS95" s="83" t="s">
        <v>319</v>
      </c>
      <c r="AT95" s="66" t="s">
        <v>319</v>
      </c>
      <c r="AU95" s="66" t="s">
        <v>319</v>
      </c>
      <c r="AV95" s="66" t="s">
        <v>1359</v>
      </c>
      <c r="AW95" s="66" t="s">
        <v>1358</v>
      </c>
      <c r="AX95" s="165"/>
      <c r="AY95" s="162">
        <f t="shared" ref="AY95:AY100" si="72">(AX95/Q95)*100%</f>
        <v>0</v>
      </c>
      <c r="AZ95" s="163">
        <v>0</v>
      </c>
      <c r="BA95" s="162">
        <v>0</v>
      </c>
      <c r="BB95" s="163" t="s">
        <v>1360</v>
      </c>
      <c r="BC95" s="66"/>
      <c r="BD95" s="66"/>
      <c r="BE95" s="197" t="s">
        <v>1361</v>
      </c>
      <c r="BF95" s="201" t="s">
        <v>1362</v>
      </c>
      <c r="BG95" s="201" t="s">
        <v>1363</v>
      </c>
      <c r="BH95" s="201" t="s">
        <v>1332</v>
      </c>
      <c r="BI95" s="201" t="s">
        <v>958</v>
      </c>
      <c r="BJ95" s="201" t="s">
        <v>1333</v>
      </c>
      <c r="BK95" s="201" t="s">
        <v>1364</v>
      </c>
      <c r="BL95" s="203" t="s">
        <v>1346</v>
      </c>
      <c r="BM95" s="71" t="s">
        <v>1336</v>
      </c>
    </row>
    <row r="96" spans="1:65" ht="70.5" customHeight="1" x14ac:dyDescent="0.2">
      <c r="A96" s="71">
        <v>86</v>
      </c>
      <c r="B96" s="72" t="s">
        <v>100</v>
      </c>
      <c r="C96" s="71"/>
      <c r="D96" s="100" t="s">
        <v>1365</v>
      </c>
      <c r="E96" s="151">
        <v>8.130081301E-3</v>
      </c>
      <c r="F96" s="100" t="s">
        <v>216</v>
      </c>
      <c r="G96" s="100" t="s">
        <v>1318</v>
      </c>
      <c r="H96" s="144">
        <v>44197</v>
      </c>
      <c r="I96" s="144">
        <v>45473</v>
      </c>
      <c r="J96" s="100" t="s">
        <v>1366</v>
      </c>
      <c r="K96" s="100" t="s">
        <v>1367</v>
      </c>
      <c r="L96" s="100" t="s">
        <v>1321</v>
      </c>
      <c r="M96" s="66" t="s">
        <v>27</v>
      </c>
      <c r="N96" s="66"/>
      <c r="O96" s="68"/>
      <c r="P96" s="114">
        <v>1</v>
      </c>
      <c r="Q96" s="68">
        <v>27148000</v>
      </c>
      <c r="R96" s="114">
        <v>1</v>
      </c>
      <c r="S96" s="68">
        <v>27962440</v>
      </c>
      <c r="T96" s="66">
        <v>1</v>
      </c>
      <c r="U96" s="68">
        <v>28801313.199999999</v>
      </c>
      <c r="V96" s="66">
        <v>1</v>
      </c>
      <c r="W96" s="68">
        <v>29665352.600000001</v>
      </c>
      <c r="X96" s="114">
        <v>1</v>
      </c>
      <c r="Y96" s="73">
        <f>O96+Q96+S96+U96+W96</f>
        <v>113577105.80000001</v>
      </c>
      <c r="Z96" s="68"/>
      <c r="AA96" s="69" t="str">
        <f>IF(O96=0," ",Z96/O96)</f>
        <v xml:space="preserve"> </v>
      </c>
      <c r="AB96" s="66"/>
      <c r="AC96" s="69" t="str">
        <f>IF(N96=0," ",AB96/N96)</f>
        <v xml:space="preserve"> </v>
      </c>
      <c r="AD96" s="66"/>
      <c r="AE96" s="66"/>
      <c r="AF96" s="68">
        <v>1563067</v>
      </c>
      <c r="AG96" s="69">
        <f>IF(Q96=0," ",AF96/Q96)</f>
        <v>5.7575769854132902E-2</v>
      </c>
      <c r="AH96" s="66">
        <v>1</v>
      </c>
      <c r="AI96" s="69">
        <f>IF(P96=0," ",AH96/P96)</f>
        <v>1</v>
      </c>
      <c r="AJ96" s="66" t="s">
        <v>1368</v>
      </c>
      <c r="AK96" s="66" t="s">
        <v>1369</v>
      </c>
      <c r="AL96" s="68">
        <v>7404000</v>
      </c>
      <c r="AM96" s="69">
        <v>0.33</v>
      </c>
      <c r="AN96" s="66">
        <v>1</v>
      </c>
      <c r="AO96" s="69">
        <v>1</v>
      </c>
      <c r="AP96" s="66" t="s">
        <v>1370</v>
      </c>
      <c r="AQ96" s="66" t="s">
        <v>424</v>
      </c>
      <c r="AR96" s="68">
        <v>7404000</v>
      </c>
      <c r="AS96" s="69">
        <v>0.6</v>
      </c>
      <c r="AT96" s="66">
        <v>1</v>
      </c>
      <c r="AU96" s="69">
        <v>1</v>
      </c>
      <c r="AV96" s="66" t="s">
        <v>1371</v>
      </c>
      <c r="AW96" s="66" t="s">
        <v>424</v>
      </c>
      <c r="AX96" s="165">
        <v>7404000</v>
      </c>
      <c r="AY96" s="162">
        <f t="shared" si="72"/>
        <v>0.27272727272727271</v>
      </c>
      <c r="AZ96" s="163">
        <v>1</v>
      </c>
      <c r="BA96" s="162">
        <f>AZ96/P96</f>
        <v>1</v>
      </c>
      <c r="BB96" s="163" t="s">
        <v>1372</v>
      </c>
      <c r="BC96" s="66"/>
      <c r="BD96" s="66" t="s">
        <v>1373</v>
      </c>
      <c r="BE96" s="197" t="s">
        <v>1361</v>
      </c>
      <c r="BF96" s="201" t="s">
        <v>1362</v>
      </c>
      <c r="BG96" s="201" t="s">
        <v>1363</v>
      </c>
      <c r="BH96" s="201" t="s">
        <v>1332</v>
      </c>
      <c r="BI96" s="201" t="s">
        <v>958</v>
      </c>
      <c r="BJ96" s="201" t="s">
        <v>1333</v>
      </c>
      <c r="BK96" s="201" t="s">
        <v>1334</v>
      </c>
      <c r="BL96" s="203" t="s">
        <v>1346</v>
      </c>
      <c r="BM96" s="71" t="s">
        <v>1336</v>
      </c>
    </row>
    <row r="97" spans="1:65" ht="70.5" customHeight="1" x14ac:dyDescent="0.2">
      <c r="A97" s="71">
        <v>87</v>
      </c>
      <c r="B97" s="72" t="s">
        <v>100</v>
      </c>
      <c r="C97" s="71"/>
      <c r="D97" s="100" t="s">
        <v>1374</v>
      </c>
      <c r="E97" s="151">
        <v>8.130081301E-3</v>
      </c>
      <c r="F97" s="100" t="s">
        <v>216</v>
      </c>
      <c r="G97" s="100" t="s">
        <v>1318</v>
      </c>
      <c r="H97" s="144">
        <v>44348</v>
      </c>
      <c r="I97" s="144">
        <v>45290</v>
      </c>
      <c r="J97" s="100" t="s">
        <v>1375</v>
      </c>
      <c r="K97" s="100" t="s">
        <v>1376</v>
      </c>
      <c r="L97" s="100" t="s">
        <v>1377</v>
      </c>
      <c r="M97" s="66" t="s">
        <v>27</v>
      </c>
      <c r="N97" s="66" t="s">
        <v>319</v>
      </c>
      <c r="O97" s="66" t="s">
        <v>319</v>
      </c>
      <c r="P97" s="114">
        <v>1</v>
      </c>
      <c r="Q97" s="68">
        <v>27648000</v>
      </c>
      <c r="R97" s="114">
        <v>2</v>
      </c>
      <c r="S97" s="66">
        <v>55962440</v>
      </c>
      <c r="T97" s="66">
        <v>2</v>
      </c>
      <c r="U97" s="66">
        <v>57602626</v>
      </c>
      <c r="V97" s="66"/>
      <c r="W97" s="66"/>
      <c r="X97" s="114">
        <v>2</v>
      </c>
      <c r="Y97" s="73">
        <f t="shared" ref="Y97:Y98" si="73">Q97+S97+U97+W97</f>
        <v>141213066</v>
      </c>
      <c r="Z97" s="66" t="s">
        <v>319</v>
      </c>
      <c r="AA97" s="66" t="s">
        <v>793</v>
      </c>
      <c r="AB97" s="66" t="s">
        <v>319</v>
      </c>
      <c r="AC97" s="66" t="s">
        <v>793</v>
      </c>
      <c r="AD97" s="66" t="s">
        <v>319</v>
      </c>
      <c r="AE97" s="66" t="s">
        <v>319</v>
      </c>
      <c r="AF97" s="66" t="s">
        <v>319</v>
      </c>
      <c r="AG97" s="66" t="s">
        <v>319</v>
      </c>
      <c r="AH97" s="66" t="s">
        <v>319</v>
      </c>
      <c r="AI97" s="66" t="s">
        <v>319</v>
      </c>
      <c r="AJ97" s="66" t="s">
        <v>1378</v>
      </c>
      <c r="AK97" s="66" t="s">
        <v>319</v>
      </c>
      <c r="AL97" s="66" t="s">
        <v>319</v>
      </c>
      <c r="AM97" s="66" t="s">
        <v>319</v>
      </c>
      <c r="AN97" s="66" t="s">
        <v>319</v>
      </c>
      <c r="AO97" s="66" t="s">
        <v>319</v>
      </c>
      <c r="AP97" s="66" t="s">
        <v>1379</v>
      </c>
      <c r="AQ97" s="66" t="s">
        <v>1380</v>
      </c>
      <c r="AR97" s="83"/>
      <c r="AS97" s="83" t="s">
        <v>1381</v>
      </c>
      <c r="AT97" s="66" t="s">
        <v>319</v>
      </c>
      <c r="AU97" s="66" t="s">
        <v>319</v>
      </c>
      <c r="AV97" s="83" t="s">
        <v>1382</v>
      </c>
      <c r="AW97" s="83" t="s">
        <v>424</v>
      </c>
      <c r="AX97" s="165">
        <v>4494700</v>
      </c>
      <c r="AY97" s="162">
        <f t="shared" si="72"/>
        <v>0.16256872106481482</v>
      </c>
      <c r="AZ97" s="163">
        <v>2</v>
      </c>
      <c r="BA97" s="162">
        <v>2</v>
      </c>
      <c r="BB97" s="163" t="s">
        <v>1383</v>
      </c>
      <c r="BC97" s="66" t="s">
        <v>1384</v>
      </c>
      <c r="BD97" s="66" t="s">
        <v>1385</v>
      </c>
      <c r="BE97" s="197" t="s">
        <v>1386</v>
      </c>
      <c r="BF97" s="201" t="s">
        <v>1387</v>
      </c>
      <c r="BG97" s="201" t="s">
        <v>1388</v>
      </c>
      <c r="BH97" s="201" t="s">
        <v>1332</v>
      </c>
      <c r="BI97" s="201" t="s">
        <v>958</v>
      </c>
      <c r="BJ97" s="201" t="s">
        <v>1333</v>
      </c>
      <c r="BK97" s="201" t="s">
        <v>1364</v>
      </c>
      <c r="BL97" s="203" t="s">
        <v>1346</v>
      </c>
      <c r="BM97" s="71" t="s">
        <v>1336</v>
      </c>
    </row>
    <row r="98" spans="1:65" ht="70.5" customHeight="1" x14ac:dyDescent="0.2">
      <c r="A98" s="71">
        <v>88</v>
      </c>
      <c r="B98" s="72" t="s">
        <v>100</v>
      </c>
      <c r="C98" s="71"/>
      <c r="D98" s="100" t="s">
        <v>1389</v>
      </c>
      <c r="E98" s="151">
        <v>8.130081301E-3</v>
      </c>
      <c r="F98" s="100" t="s">
        <v>216</v>
      </c>
      <c r="G98" s="100" t="s">
        <v>1318</v>
      </c>
      <c r="H98" s="144">
        <v>44348</v>
      </c>
      <c r="I98" s="144">
        <v>45473</v>
      </c>
      <c r="J98" s="100" t="s">
        <v>1390</v>
      </c>
      <c r="K98" s="100" t="s">
        <v>1391</v>
      </c>
      <c r="L98" s="100" t="s">
        <v>1377</v>
      </c>
      <c r="M98" s="66" t="s">
        <v>27</v>
      </c>
      <c r="N98" s="66" t="s">
        <v>319</v>
      </c>
      <c r="O98" s="66" t="s">
        <v>319</v>
      </c>
      <c r="P98" s="114">
        <v>1</v>
      </c>
      <c r="Q98" s="68">
        <v>13000000</v>
      </c>
      <c r="R98" s="114">
        <v>1</v>
      </c>
      <c r="S98" s="66">
        <v>13000000</v>
      </c>
      <c r="T98" s="66">
        <v>1</v>
      </c>
      <c r="U98" s="66">
        <v>13000000</v>
      </c>
      <c r="V98" s="114">
        <v>1</v>
      </c>
      <c r="W98" s="66">
        <v>13000000</v>
      </c>
      <c r="X98" s="114">
        <v>4</v>
      </c>
      <c r="Y98" s="73">
        <f t="shared" si="73"/>
        <v>52000000</v>
      </c>
      <c r="Z98" s="66" t="s">
        <v>319</v>
      </c>
      <c r="AA98" s="66" t="s">
        <v>793</v>
      </c>
      <c r="AB98" s="66" t="s">
        <v>319</v>
      </c>
      <c r="AC98" s="66" t="s">
        <v>793</v>
      </c>
      <c r="AD98" s="66" t="s">
        <v>319</v>
      </c>
      <c r="AE98" s="66" t="s">
        <v>319</v>
      </c>
      <c r="AF98" s="66" t="s">
        <v>319</v>
      </c>
      <c r="AG98" s="66" t="s">
        <v>319</v>
      </c>
      <c r="AH98" s="66" t="s">
        <v>319</v>
      </c>
      <c r="AI98" s="66" t="s">
        <v>319</v>
      </c>
      <c r="AJ98" s="66" t="s">
        <v>1392</v>
      </c>
      <c r="AK98" s="66" t="s">
        <v>319</v>
      </c>
      <c r="AL98" s="66">
        <v>0</v>
      </c>
      <c r="AM98" s="66">
        <v>0</v>
      </c>
      <c r="AN98" s="66">
        <v>1</v>
      </c>
      <c r="AO98" s="69">
        <v>1</v>
      </c>
      <c r="AP98" s="66" t="s">
        <v>1393</v>
      </c>
      <c r="AQ98" s="66" t="s">
        <v>1358</v>
      </c>
      <c r="AR98" s="83">
        <v>0</v>
      </c>
      <c r="AS98" s="83">
        <v>0</v>
      </c>
      <c r="AT98" s="66">
        <v>0</v>
      </c>
      <c r="AU98" s="66">
        <v>0</v>
      </c>
      <c r="AV98" s="66" t="s">
        <v>1394</v>
      </c>
      <c r="AW98" s="66" t="s">
        <v>424</v>
      </c>
      <c r="AX98" s="165">
        <v>13000000</v>
      </c>
      <c r="AY98" s="162">
        <f t="shared" si="72"/>
        <v>1</v>
      </c>
      <c r="AZ98" s="163">
        <v>2</v>
      </c>
      <c r="BA98" s="162">
        <v>2</v>
      </c>
      <c r="BB98" s="163" t="s">
        <v>1395</v>
      </c>
      <c r="BC98" s="66" t="s">
        <v>1396</v>
      </c>
      <c r="BD98" s="66" t="s">
        <v>1397</v>
      </c>
      <c r="BE98" s="197" t="s">
        <v>1361</v>
      </c>
      <c r="BF98" s="201" t="s">
        <v>1362</v>
      </c>
      <c r="BG98" s="201" t="s">
        <v>1363</v>
      </c>
      <c r="BH98" s="201" t="s">
        <v>1332</v>
      </c>
      <c r="BI98" s="201" t="s">
        <v>958</v>
      </c>
      <c r="BJ98" s="201" t="s">
        <v>1333</v>
      </c>
      <c r="BK98" s="201" t="s">
        <v>1364</v>
      </c>
      <c r="BL98" s="203" t="s">
        <v>1346</v>
      </c>
      <c r="BM98" s="71" t="s">
        <v>1336</v>
      </c>
    </row>
    <row r="99" spans="1:65" ht="70.5" customHeight="1" x14ac:dyDescent="0.2">
      <c r="A99" s="71">
        <v>89</v>
      </c>
      <c r="B99" s="72" t="s">
        <v>100</v>
      </c>
      <c r="C99" s="71"/>
      <c r="D99" s="100" t="s">
        <v>1398</v>
      </c>
      <c r="E99" s="151">
        <v>8.130081301E-3</v>
      </c>
      <c r="F99" s="100" t="s">
        <v>216</v>
      </c>
      <c r="G99" s="100" t="s">
        <v>1318</v>
      </c>
      <c r="H99" s="144">
        <v>44348</v>
      </c>
      <c r="I99" s="144">
        <v>44925</v>
      </c>
      <c r="J99" s="100" t="s">
        <v>1399</v>
      </c>
      <c r="K99" s="100" t="s">
        <v>1400</v>
      </c>
      <c r="L99" s="100" t="s">
        <v>1377</v>
      </c>
      <c r="M99" s="66" t="s">
        <v>27</v>
      </c>
      <c r="N99" s="66" t="s">
        <v>319</v>
      </c>
      <c r="O99" s="66" t="s">
        <v>319</v>
      </c>
      <c r="P99" s="114">
        <v>2</v>
      </c>
      <c r="Q99" s="68" t="s">
        <v>1401</v>
      </c>
      <c r="R99" s="114">
        <v>2</v>
      </c>
      <c r="S99" s="66" t="s">
        <v>1401</v>
      </c>
      <c r="T99" s="66" t="s">
        <v>319</v>
      </c>
      <c r="U99" s="66" t="s">
        <v>319</v>
      </c>
      <c r="V99" s="66" t="s">
        <v>319</v>
      </c>
      <c r="W99" s="66" t="s">
        <v>319</v>
      </c>
      <c r="X99" s="114">
        <v>2</v>
      </c>
      <c r="Y99" s="73" t="e">
        <f>Q99+S99</f>
        <v>#VALUE!</v>
      </c>
      <c r="Z99" s="66" t="s">
        <v>319</v>
      </c>
      <c r="AA99" s="66" t="s">
        <v>793</v>
      </c>
      <c r="AB99" s="66" t="s">
        <v>319</v>
      </c>
      <c r="AC99" s="66" t="s">
        <v>793</v>
      </c>
      <c r="AD99" s="66" t="s">
        <v>319</v>
      </c>
      <c r="AE99" s="66" t="s">
        <v>319</v>
      </c>
      <c r="AF99" s="66" t="s">
        <v>319</v>
      </c>
      <c r="AG99" s="66" t="s">
        <v>319</v>
      </c>
      <c r="AH99" s="66" t="s">
        <v>319</v>
      </c>
      <c r="AI99" s="66" t="s">
        <v>319</v>
      </c>
      <c r="AJ99" s="66" t="s">
        <v>1392</v>
      </c>
      <c r="AK99" s="66" t="s">
        <v>319</v>
      </c>
      <c r="AL99" s="66" t="s">
        <v>319</v>
      </c>
      <c r="AM99" s="66" t="s">
        <v>319</v>
      </c>
      <c r="AN99" s="66" t="s">
        <v>319</v>
      </c>
      <c r="AO99" s="66" t="s">
        <v>319</v>
      </c>
      <c r="AP99" s="66" t="s">
        <v>1402</v>
      </c>
      <c r="AQ99" s="66"/>
      <c r="AR99" s="83">
        <v>0</v>
      </c>
      <c r="AS99" s="83">
        <v>0</v>
      </c>
      <c r="AT99" s="66">
        <v>0</v>
      </c>
      <c r="AU99" s="66">
        <v>0</v>
      </c>
      <c r="AV99" s="66" t="s">
        <v>1403</v>
      </c>
      <c r="AW99" s="66" t="s">
        <v>1404</v>
      </c>
      <c r="AX99" s="165"/>
      <c r="AY99" s="162" t="e">
        <f t="shared" si="72"/>
        <v>#VALUE!</v>
      </c>
      <c r="AZ99" s="163">
        <v>0</v>
      </c>
      <c r="BA99" s="162">
        <v>0</v>
      </c>
      <c r="BB99" s="163" t="s">
        <v>1405</v>
      </c>
      <c r="BC99" s="66" t="s">
        <v>1406</v>
      </c>
      <c r="BD99" s="66" t="s">
        <v>1407</v>
      </c>
      <c r="BE99" s="197" t="s">
        <v>1329</v>
      </c>
      <c r="BF99" s="201" t="s">
        <v>1408</v>
      </c>
      <c r="BG99" s="201" t="s">
        <v>1409</v>
      </c>
      <c r="BH99" s="201" t="s">
        <v>1332</v>
      </c>
      <c r="BI99" s="201" t="s">
        <v>958</v>
      </c>
      <c r="BJ99" s="201" t="s">
        <v>1333</v>
      </c>
      <c r="BK99" s="201" t="s">
        <v>1364</v>
      </c>
      <c r="BL99" s="203" t="s">
        <v>1346</v>
      </c>
      <c r="BM99" s="71" t="s">
        <v>1410</v>
      </c>
    </row>
    <row r="100" spans="1:65" ht="202.5" customHeight="1" x14ac:dyDescent="0.2">
      <c r="A100" s="71">
        <v>90</v>
      </c>
      <c r="B100" s="72" t="s">
        <v>100</v>
      </c>
      <c r="C100" s="71"/>
      <c r="D100" s="100" t="s">
        <v>1411</v>
      </c>
      <c r="E100" s="151">
        <v>8.130081301E-3</v>
      </c>
      <c r="F100" s="100" t="s">
        <v>216</v>
      </c>
      <c r="G100" s="100" t="s">
        <v>1318</v>
      </c>
      <c r="H100" s="144">
        <v>44256</v>
      </c>
      <c r="I100" s="144">
        <v>45290</v>
      </c>
      <c r="J100" s="100" t="s">
        <v>1412</v>
      </c>
      <c r="K100" s="100" t="s">
        <v>1413</v>
      </c>
      <c r="L100" s="100" t="s">
        <v>1377</v>
      </c>
      <c r="M100" s="66" t="s">
        <v>29</v>
      </c>
      <c r="N100" s="66"/>
      <c r="O100" s="68"/>
      <c r="P100" s="66">
        <v>5</v>
      </c>
      <c r="Q100" s="68">
        <v>3151900</v>
      </c>
      <c r="R100" s="66">
        <v>5</v>
      </c>
      <c r="S100" s="68">
        <v>3151900</v>
      </c>
      <c r="T100" s="66">
        <v>5</v>
      </c>
      <c r="U100" s="68">
        <v>3151900</v>
      </c>
      <c r="V100" s="68">
        <v>5</v>
      </c>
      <c r="W100" s="68">
        <v>3151900</v>
      </c>
      <c r="X100" s="66">
        <v>20</v>
      </c>
      <c r="Y100" s="73">
        <f t="shared" ref="Y100:Y106" si="74">O100+Q100+S100+U100+W100</f>
        <v>12607600</v>
      </c>
      <c r="Z100" s="68"/>
      <c r="AA100" s="69" t="str">
        <f t="shared" ref="AA100:AA105" si="75">IF(O100=0," ",Z100/O100)</f>
        <v xml:space="preserve"> </v>
      </c>
      <c r="AB100" s="66"/>
      <c r="AC100" s="69" t="str">
        <f t="shared" ref="AC100:AC105" si="76">IF(N100=0," ",AB100/N100)</f>
        <v xml:space="preserve"> </v>
      </c>
      <c r="AD100" s="66"/>
      <c r="AE100" s="66"/>
      <c r="AF100" s="69"/>
      <c r="AG100" s="69"/>
      <c r="AH100" s="66"/>
      <c r="AI100" s="66"/>
      <c r="AJ100" s="66" t="s">
        <v>1414</v>
      </c>
      <c r="AK100" s="66" t="s">
        <v>1415</v>
      </c>
      <c r="AL100" s="68"/>
      <c r="AM100" s="69">
        <v>0</v>
      </c>
      <c r="AN100" s="66"/>
      <c r="AO100" s="69">
        <v>0</v>
      </c>
      <c r="AP100" s="66" t="s">
        <v>1416</v>
      </c>
      <c r="AQ100" s="66"/>
      <c r="AR100" s="68"/>
      <c r="AS100" s="69">
        <f>IF(Q100=0," ",AR100/Q100)</f>
        <v>0</v>
      </c>
      <c r="AT100" s="66"/>
      <c r="AU100" s="69">
        <f>IF(P100=0," ",AT100/P100)</f>
        <v>0</v>
      </c>
      <c r="AV100" s="66" t="s">
        <v>1417</v>
      </c>
      <c r="AW100" s="66" t="s">
        <v>1418</v>
      </c>
      <c r="AX100" s="165">
        <v>3151900</v>
      </c>
      <c r="AY100" s="162">
        <f t="shared" si="72"/>
        <v>1</v>
      </c>
      <c r="AZ100" s="163">
        <v>12</v>
      </c>
      <c r="BA100" s="162">
        <v>2.4</v>
      </c>
      <c r="BB100" s="163" t="s">
        <v>1419</v>
      </c>
      <c r="BC100" s="66" t="s">
        <v>1420</v>
      </c>
      <c r="BD100" s="66" t="s">
        <v>1421</v>
      </c>
      <c r="BE100" s="197" t="s">
        <v>1351</v>
      </c>
      <c r="BF100" s="201" t="s">
        <v>1422</v>
      </c>
      <c r="BG100" s="201" t="s">
        <v>1423</v>
      </c>
      <c r="BH100" s="201" t="s">
        <v>1332</v>
      </c>
      <c r="BI100" s="201" t="s">
        <v>958</v>
      </c>
      <c r="BJ100" s="201" t="s">
        <v>1333</v>
      </c>
      <c r="BK100" s="201" t="s">
        <v>1334</v>
      </c>
      <c r="BL100" s="203" t="s">
        <v>1346</v>
      </c>
      <c r="BM100" s="71" t="s">
        <v>1410</v>
      </c>
    </row>
    <row r="101" spans="1:65" ht="269.64999999999998" customHeight="1" x14ac:dyDescent="0.2">
      <c r="A101" s="71">
        <v>91</v>
      </c>
      <c r="B101" s="72" t="s">
        <v>96</v>
      </c>
      <c r="C101" s="71"/>
      <c r="D101" s="66" t="s">
        <v>1424</v>
      </c>
      <c r="E101" s="149">
        <v>8.130081301E-3</v>
      </c>
      <c r="F101" s="66" t="s">
        <v>221</v>
      </c>
      <c r="G101" s="66" t="s">
        <v>1425</v>
      </c>
      <c r="H101" s="67">
        <v>44116</v>
      </c>
      <c r="I101" s="67">
        <v>45443</v>
      </c>
      <c r="J101" s="66" t="s">
        <v>1426</v>
      </c>
      <c r="K101" s="66" t="s">
        <v>1427</v>
      </c>
      <c r="L101" s="66" t="s">
        <v>418</v>
      </c>
      <c r="M101" s="66" t="s">
        <v>27</v>
      </c>
      <c r="N101" s="69">
        <v>1</v>
      </c>
      <c r="O101" s="130"/>
      <c r="P101" s="69">
        <v>1</v>
      </c>
      <c r="Q101" s="130"/>
      <c r="R101" s="69">
        <v>1</v>
      </c>
      <c r="S101" s="130"/>
      <c r="T101" s="69">
        <v>1</v>
      </c>
      <c r="U101" s="130"/>
      <c r="V101" s="69">
        <v>1</v>
      </c>
      <c r="W101" s="130"/>
      <c r="X101" s="69">
        <v>1</v>
      </c>
      <c r="Y101" s="73">
        <f t="shared" si="74"/>
        <v>0</v>
      </c>
      <c r="Z101" s="66"/>
      <c r="AA101" s="69" t="str">
        <f t="shared" si="75"/>
        <v xml:space="preserve"> </v>
      </c>
      <c r="AB101" s="66"/>
      <c r="AC101" s="69">
        <f t="shared" si="76"/>
        <v>0</v>
      </c>
      <c r="AD101" s="66"/>
      <c r="AE101" s="66"/>
      <c r="AF101" s="66"/>
      <c r="AG101" s="69" t="str">
        <f t="shared" ref="AG101:AG105" si="77">IF(Q101=0," ",AF101/Q101)</f>
        <v xml:space="preserve"> </v>
      </c>
      <c r="AH101" s="66"/>
      <c r="AI101" s="69">
        <f t="shared" ref="AI101:AI105" si="78">IF(P101=0," ",AH101/P101)</f>
        <v>0</v>
      </c>
      <c r="AJ101" s="66"/>
      <c r="AK101" s="66"/>
      <c r="AL101" s="70" t="s">
        <v>269</v>
      </c>
      <c r="AM101" s="70" t="s">
        <v>269</v>
      </c>
      <c r="AN101" s="70" t="s">
        <v>269</v>
      </c>
      <c r="AO101" s="69">
        <v>1</v>
      </c>
      <c r="AP101" s="66" t="s">
        <v>1428</v>
      </c>
      <c r="AQ101" s="66" t="s">
        <v>1429</v>
      </c>
      <c r="AR101" s="66" t="s">
        <v>338</v>
      </c>
      <c r="AS101" s="66" t="s">
        <v>338</v>
      </c>
      <c r="AT101" s="66" t="s">
        <v>338</v>
      </c>
      <c r="AU101" s="69" t="s">
        <v>338</v>
      </c>
      <c r="AV101" s="66" t="s">
        <v>1430</v>
      </c>
      <c r="AW101" s="66" t="s">
        <v>1431</v>
      </c>
      <c r="AX101" s="163">
        <v>0</v>
      </c>
      <c r="AY101" s="162">
        <v>0</v>
      </c>
      <c r="AZ101" s="162">
        <v>1</v>
      </c>
      <c r="BA101" s="162">
        <v>1</v>
      </c>
      <c r="BB101" s="192" t="s">
        <v>1432</v>
      </c>
      <c r="BC101" s="74" t="s">
        <v>1433</v>
      </c>
      <c r="BD101" s="74" t="s">
        <v>550</v>
      </c>
      <c r="BE101" s="197" t="s">
        <v>1434</v>
      </c>
      <c r="BF101" s="201">
        <v>2</v>
      </c>
      <c r="BG101" s="201" t="s">
        <v>1435</v>
      </c>
      <c r="BH101" s="201" t="s">
        <v>1436</v>
      </c>
      <c r="BI101" s="201" t="s">
        <v>1437</v>
      </c>
      <c r="BJ101" s="201" t="s">
        <v>1438</v>
      </c>
      <c r="BK101" s="201" t="s">
        <v>1439</v>
      </c>
      <c r="BL101" s="201">
        <v>3581600</v>
      </c>
      <c r="BM101" s="71" t="s">
        <v>1440</v>
      </c>
    </row>
    <row r="102" spans="1:65" ht="163.9" customHeight="1" x14ac:dyDescent="0.2">
      <c r="A102" s="71">
        <v>92</v>
      </c>
      <c r="B102" s="72" t="s">
        <v>96</v>
      </c>
      <c r="C102" s="71"/>
      <c r="D102" s="66" t="s">
        <v>1441</v>
      </c>
      <c r="E102" s="149">
        <v>8.130081301E-3</v>
      </c>
      <c r="F102" s="66" t="s">
        <v>221</v>
      </c>
      <c r="G102" s="66" t="s">
        <v>1425</v>
      </c>
      <c r="H102" s="67">
        <v>44116</v>
      </c>
      <c r="I102" s="67">
        <v>44196</v>
      </c>
      <c r="J102" s="66" t="s">
        <v>1442</v>
      </c>
      <c r="K102" s="66" t="s">
        <v>1443</v>
      </c>
      <c r="L102" s="117" t="s">
        <v>418</v>
      </c>
      <c r="M102" s="66" t="s">
        <v>27</v>
      </c>
      <c r="N102" s="69">
        <v>1</v>
      </c>
      <c r="O102" s="130"/>
      <c r="P102" s="69">
        <v>1</v>
      </c>
      <c r="Q102" s="66"/>
      <c r="R102" s="69">
        <v>1</v>
      </c>
      <c r="S102" s="66"/>
      <c r="T102" s="69">
        <v>1</v>
      </c>
      <c r="U102" s="66"/>
      <c r="V102" s="69">
        <v>1</v>
      </c>
      <c r="W102" s="66"/>
      <c r="X102" s="69">
        <v>1</v>
      </c>
      <c r="Y102" s="73">
        <f t="shared" si="74"/>
        <v>0</v>
      </c>
      <c r="Z102" s="66"/>
      <c r="AA102" s="69" t="str">
        <f t="shared" si="75"/>
        <v xml:space="preserve"> </v>
      </c>
      <c r="AB102" s="66"/>
      <c r="AC102" s="69">
        <f t="shared" si="76"/>
        <v>0</v>
      </c>
      <c r="AD102" s="66"/>
      <c r="AE102" s="66"/>
      <c r="AF102" s="66"/>
      <c r="AG102" s="69" t="str">
        <f t="shared" si="77"/>
        <v xml:space="preserve"> </v>
      </c>
      <c r="AH102" s="66"/>
      <c r="AI102" s="69">
        <f t="shared" si="78"/>
        <v>0</v>
      </c>
      <c r="AJ102" s="66"/>
      <c r="AK102" s="66"/>
      <c r="AL102" s="70" t="s">
        <v>269</v>
      </c>
      <c r="AM102" s="70" t="s">
        <v>269</v>
      </c>
      <c r="AN102" s="70" t="s">
        <v>269</v>
      </c>
      <c r="AO102" s="69">
        <v>1</v>
      </c>
      <c r="AP102" s="66" t="s">
        <v>1444</v>
      </c>
      <c r="AQ102" s="66" t="s">
        <v>1445</v>
      </c>
      <c r="AR102" s="107">
        <v>26500000</v>
      </c>
      <c r="AS102" s="69">
        <v>1</v>
      </c>
      <c r="AT102" s="69">
        <v>1</v>
      </c>
      <c r="AU102" s="69">
        <v>1</v>
      </c>
      <c r="AV102" s="66" t="s">
        <v>1446</v>
      </c>
      <c r="AW102" s="66" t="s">
        <v>338</v>
      </c>
      <c r="AX102" s="163">
        <v>0</v>
      </c>
      <c r="AY102" s="162">
        <v>0</v>
      </c>
      <c r="AZ102" s="163">
        <v>100</v>
      </c>
      <c r="BA102" s="162">
        <v>1</v>
      </c>
      <c r="BB102" s="192" t="s">
        <v>1446</v>
      </c>
      <c r="BC102" s="74" t="s">
        <v>550</v>
      </c>
      <c r="BD102" s="74" t="s">
        <v>550</v>
      </c>
      <c r="BE102" s="197" t="s">
        <v>1434</v>
      </c>
      <c r="BF102" s="201">
        <v>2</v>
      </c>
      <c r="BG102" s="201" t="s">
        <v>1435</v>
      </c>
      <c r="BH102" s="201" t="s">
        <v>1436</v>
      </c>
      <c r="BI102" s="201" t="s">
        <v>1437</v>
      </c>
      <c r="BJ102" s="201" t="s">
        <v>1438</v>
      </c>
      <c r="BK102" s="201" t="s">
        <v>1439</v>
      </c>
      <c r="BL102" s="201">
        <v>3581600</v>
      </c>
      <c r="BM102" s="201" t="s">
        <v>1440</v>
      </c>
    </row>
    <row r="103" spans="1:65" ht="196.15" customHeight="1" x14ac:dyDescent="0.2">
      <c r="A103" s="71">
        <v>93</v>
      </c>
      <c r="B103" s="72" t="s">
        <v>96</v>
      </c>
      <c r="C103" s="71"/>
      <c r="D103" s="66" t="s">
        <v>1447</v>
      </c>
      <c r="E103" s="149">
        <v>8.130081301E-3</v>
      </c>
      <c r="F103" s="66" t="s">
        <v>1448</v>
      </c>
      <c r="G103" s="66" t="s">
        <v>1449</v>
      </c>
      <c r="H103" s="67">
        <v>44116</v>
      </c>
      <c r="I103" s="67">
        <v>45443</v>
      </c>
      <c r="J103" s="66" t="s">
        <v>1450</v>
      </c>
      <c r="K103" s="66" t="s">
        <v>1451</v>
      </c>
      <c r="L103" s="69" t="s">
        <v>418</v>
      </c>
      <c r="M103" s="66" t="s">
        <v>27</v>
      </c>
      <c r="N103" s="69">
        <v>1</v>
      </c>
      <c r="O103" s="130"/>
      <c r="P103" s="69">
        <v>1</v>
      </c>
      <c r="Q103" s="130"/>
      <c r="R103" s="69">
        <v>1</v>
      </c>
      <c r="S103" s="130"/>
      <c r="T103" s="69">
        <v>1</v>
      </c>
      <c r="U103" s="130"/>
      <c r="V103" s="69">
        <v>1</v>
      </c>
      <c r="W103" s="130"/>
      <c r="X103" s="130">
        <v>1</v>
      </c>
      <c r="Y103" s="73">
        <f t="shared" si="74"/>
        <v>0</v>
      </c>
      <c r="Z103" s="66"/>
      <c r="AA103" s="69" t="str">
        <f t="shared" si="75"/>
        <v xml:space="preserve"> </v>
      </c>
      <c r="AB103" s="66"/>
      <c r="AC103" s="69">
        <f t="shared" si="76"/>
        <v>0</v>
      </c>
      <c r="AD103" s="66"/>
      <c r="AE103" s="66"/>
      <c r="AF103" s="66"/>
      <c r="AG103" s="69" t="str">
        <f t="shared" si="77"/>
        <v xml:space="preserve"> </v>
      </c>
      <c r="AH103" s="66"/>
      <c r="AI103" s="69">
        <f t="shared" si="78"/>
        <v>0</v>
      </c>
      <c r="AJ103" s="66"/>
      <c r="AK103" s="66"/>
      <c r="AL103" s="74">
        <v>0</v>
      </c>
      <c r="AM103" s="79">
        <v>0</v>
      </c>
      <c r="AN103" s="74">
        <v>0</v>
      </c>
      <c r="AO103" s="79">
        <v>0</v>
      </c>
      <c r="AP103" s="66" t="s">
        <v>424</v>
      </c>
      <c r="AQ103" s="66" t="s">
        <v>1452</v>
      </c>
      <c r="AR103" s="78">
        <v>0</v>
      </c>
      <c r="AS103" s="79">
        <v>0</v>
      </c>
      <c r="AT103" s="74">
        <v>0</v>
      </c>
      <c r="AU103" s="79">
        <v>0</v>
      </c>
      <c r="AV103" s="66" t="s">
        <v>1453</v>
      </c>
      <c r="AW103" s="66" t="s">
        <v>338</v>
      </c>
      <c r="AX103" s="193" t="s">
        <v>338</v>
      </c>
      <c r="AY103" s="164" t="s">
        <v>338</v>
      </c>
      <c r="AZ103" s="192">
        <v>0</v>
      </c>
      <c r="BA103" s="164">
        <v>0</v>
      </c>
      <c r="BB103" s="192" t="s">
        <v>1454</v>
      </c>
      <c r="BC103" s="74" t="s">
        <v>1455</v>
      </c>
      <c r="BD103" s="74" t="s">
        <v>1456</v>
      </c>
      <c r="BE103" s="197" t="s">
        <v>1457</v>
      </c>
      <c r="BF103" s="201">
        <v>12500</v>
      </c>
      <c r="BG103" s="201" t="s">
        <v>1458</v>
      </c>
      <c r="BH103" s="201" t="s">
        <v>1436</v>
      </c>
      <c r="BI103" s="201" t="s">
        <v>1459</v>
      </c>
      <c r="BJ103" s="201" t="s">
        <v>1460</v>
      </c>
      <c r="BK103" s="201" t="s">
        <v>1461</v>
      </c>
      <c r="BL103" s="201">
        <v>7710017</v>
      </c>
      <c r="BM103" s="71" t="s">
        <v>1462</v>
      </c>
    </row>
    <row r="104" spans="1:65" ht="170.65" customHeight="1" x14ac:dyDescent="0.2">
      <c r="A104" s="71">
        <v>94</v>
      </c>
      <c r="B104" s="72" t="s">
        <v>96</v>
      </c>
      <c r="C104" s="71"/>
      <c r="D104" s="66" t="s">
        <v>1463</v>
      </c>
      <c r="E104" s="149">
        <v>8.130081301E-3</v>
      </c>
      <c r="F104" s="66" t="s">
        <v>221</v>
      </c>
      <c r="G104" s="66" t="s">
        <v>1425</v>
      </c>
      <c r="H104" s="67">
        <v>44136</v>
      </c>
      <c r="I104" s="67">
        <v>45443</v>
      </c>
      <c r="J104" s="66" t="s">
        <v>1464</v>
      </c>
      <c r="K104" s="66" t="s">
        <v>1465</v>
      </c>
      <c r="L104" s="117" t="s">
        <v>418</v>
      </c>
      <c r="M104" s="66" t="s">
        <v>27</v>
      </c>
      <c r="N104" s="69">
        <v>0</v>
      </c>
      <c r="O104" s="130">
        <v>0</v>
      </c>
      <c r="P104" s="69">
        <v>1</v>
      </c>
      <c r="Q104" s="130">
        <v>300000000</v>
      </c>
      <c r="R104" s="69">
        <v>1</v>
      </c>
      <c r="S104" s="130">
        <v>0</v>
      </c>
      <c r="T104" s="69">
        <v>1</v>
      </c>
      <c r="U104" s="130">
        <v>0</v>
      </c>
      <c r="V104" s="69">
        <v>1</v>
      </c>
      <c r="W104" s="130">
        <v>0</v>
      </c>
      <c r="X104" s="66"/>
      <c r="Y104" s="73">
        <f t="shared" si="74"/>
        <v>300000000</v>
      </c>
      <c r="Z104" s="66"/>
      <c r="AA104" s="69" t="str">
        <f t="shared" si="75"/>
        <v xml:space="preserve"> </v>
      </c>
      <c r="AB104" s="66"/>
      <c r="AC104" s="69" t="str">
        <f t="shared" si="76"/>
        <v xml:space="preserve"> </v>
      </c>
      <c r="AD104" s="66"/>
      <c r="AE104" s="66"/>
      <c r="AF104" s="66"/>
      <c r="AG104" s="69">
        <f t="shared" si="77"/>
        <v>0</v>
      </c>
      <c r="AH104" s="66"/>
      <c r="AI104" s="69">
        <f t="shared" si="78"/>
        <v>0</v>
      </c>
      <c r="AJ104" s="66"/>
      <c r="AK104" s="66"/>
      <c r="AL104" s="66"/>
      <c r="AM104" s="69">
        <f>IF(Q104=0," ",AL104/Q104)</f>
        <v>0</v>
      </c>
      <c r="AN104" s="66"/>
      <c r="AO104" s="69">
        <v>0.25</v>
      </c>
      <c r="AP104" s="66" t="s">
        <v>1466</v>
      </c>
      <c r="AQ104" s="66" t="s">
        <v>1467</v>
      </c>
      <c r="AR104" s="66">
        <v>0</v>
      </c>
      <c r="AS104" s="69">
        <v>0</v>
      </c>
      <c r="AT104" s="66">
        <v>0</v>
      </c>
      <c r="AU104" s="69">
        <v>0.5</v>
      </c>
      <c r="AV104" s="66" t="s">
        <v>1468</v>
      </c>
      <c r="AW104" s="66" t="s">
        <v>1469</v>
      </c>
      <c r="AX104" s="194">
        <v>475724920</v>
      </c>
      <c r="AY104" s="162">
        <v>1</v>
      </c>
      <c r="AZ104" s="163">
        <v>1</v>
      </c>
      <c r="BA104" s="162">
        <v>1</v>
      </c>
      <c r="BB104" s="192" t="s">
        <v>1470</v>
      </c>
      <c r="BC104" s="74" t="s">
        <v>1471</v>
      </c>
      <c r="BD104" s="79" t="s">
        <v>338</v>
      </c>
      <c r="BE104" s="197" t="s">
        <v>1472</v>
      </c>
      <c r="BF104" s="201">
        <v>127</v>
      </c>
      <c r="BG104" s="201" t="s">
        <v>1473</v>
      </c>
      <c r="BH104" s="201" t="s">
        <v>1436</v>
      </c>
      <c r="BI104" s="201" t="s">
        <v>1437</v>
      </c>
      <c r="BJ104" s="201" t="s">
        <v>1438</v>
      </c>
      <c r="BK104" s="201" t="s">
        <v>1439</v>
      </c>
      <c r="BL104" s="201">
        <v>3581600</v>
      </c>
      <c r="BM104" s="201" t="s">
        <v>1440</v>
      </c>
    </row>
    <row r="105" spans="1:65" ht="250.9" customHeight="1" x14ac:dyDescent="0.2">
      <c r="A105" s="71">
        <v>95</v>
      </c>
      <c r="B105" s="72" t="s">
        <v>96</v>
      </c>
      <c r="C105" s="71"/>
      <c r="D105" s="66" t="s">
        <v>1474</v>
      </c>
      <c r="E105" s="149">
        <v>8.130081301E-3</v>
      </c>
      <c r="F105" s="66" t="s">
        <v>222</v>
      </c>
      <c r="G105" s="66" t="s">
        <v>1475</v>
      </c>
      <c r="H105" s="67">
        <v>44197</v>
      </c>
      <c r="I105" s="67">
        <v>45443</v>
      </c>
      <c r="J105" s="66" t="s">
        <v>1476</v>
      </c>
      <c r="K105" s="66" t="s">
        <v>1477</v>
      </c>
      <c r="L105" s="66" t="s">
        <v>418</v>
      </c>
      <c r="M105" s="66" t="s">
        <v>27</v>
      </c>
      <c r="N105" s="66">
        <v>0</v>
      </c>
      <c r="O105" s="66"/>
      <c r="P105" s="66">
        <v>1</v>
      </c>
      <c r="Q105" s="66"/>
      <c r="R105" s="66">
        <v>1</v>
      </c>
      <c r="S105" s="66"/>
      <c r="T105" s="66">
        <v>1</v>
      </c>
      <c r="U105" s="66"/>
      <c r="V105" s="66">
        <v>1</v>
      </c>
      <c r="W105" s="66"/>
      <c r="X105" s="66"/>
      <c r="Y105" s="73">
        <f t="shared" si="74"/>
        <v>0</v>
      </c>
      <c r="Z105" s="66"/>
      <c r="AA105" s="69" t="str">
        <f t="shared" si="75"/>
        <v xml:space="preserve"> </v>
      </c>
      <c r="AB105" s="66"/>
      <c r="AC105" s="69" t="str">
        <f t="shared" si="76"/>
        <v xml:space="preserve"> </v>
      </c>
      <c r="AD105" s="66"/>
      <c r="AE105" s="66"/>
      <c r="AF105" s="66"/>
      <c r="AG105" s="69" t="str">
        <f t="shared" si="77"/>
        <v xml:space="preserve"> </v>
      </c>
      <c r="AH105" s="66"/>
      <c r="AI105" s="69">
        <f t="shared" si="78"/>
        <v>0</v>
      </c>
      <c r="AJ105" s="66"/>
      <c r="AK105" s="66"/>
      <c r="AL105" s="109">
        <v>15000000</v>
      </c>
      <c r="AM105" s="69" t="s">
        <v>620</v>
      </c>
      <c r="AN105" s="74" t="s">
        <v>619</v>
      </c>
      <c r="AO105" s="69">
        <v>1</v>
      </c>
      <c r="AP105" s="66" t="s">
        <v>1478</v>
      </c>
      <c r="AQ105" s="74" t="s">
        <v>338</v>
      </c>
      <c r="AR105" s="109">
        <v>15000000</v>
      </c>
      <c r="AS105" s="69">
        <v>0</v>
      </c>
      <c r="AT105" s="66">
        <v>1</v>
      </c>
      <c r="AU105" s="69">
        <f>IF(P105=0," ",AT105/P105)</f>
        <v>1</v>
      </c>
      <c r="AV105" s="66" t="s">
        <v>1479</v>
      </c>
      <c r="AW105" s="66" t="s">
        <v>1480</v>
      </c>
      <c r="AX105" s="161">
        <v>15000000</v>
      </c>
      <c r="AY105" s="162" t="s">
        <v>620</v>
      </c>
      <c r="AZ105" s="163" t="s">
        <v>619</v>
      </c>
      <c r="BA105" s="162" t="s">
        <v>620</v>
      </c>
      <c r="BB105" s="192" t="s">
        <v>1481</v>
      </c>
      <c r="BC105" s="74" t="s">
        <v>1482</v>
      </c>
      <c r="BD105" s="74" t="s">
        <v>1483</v>
      </c>
      <c r="BE105" s="197" t="s">
        <v>1484</v>
      </c>
      <c r="BF105" s="201">
        <v>146</v>
      </c>
      <c r="BG105" s="201">
        <v>7590</v>
      </c>
      <c r="BH105" s="201" t="s">
        <v>1436</v>
      </c>
      <c r="BI105" s="201" t="s">
        <v>1437</v>
      </c>
      <c r="BJ105" s="201" t="s">
        <v>1485</v>
      </c>
      <c r="BK105" s="201" t="s">
        <v>1486</v>
      </c>
      <c r="BL105" s="201" t="s">
        <v>1487</v>
      </c>
      <c r="BM105" s="71" t="s">
        <v>1488</v>
      </c>
    </row>
    <row r="106" spans="1:65" ht="129.75" customHeight="1" x14ac:dyDescent="0.2">
      <c r="A106" s="71">
        <v>96</v>
      </c>
      <c r="B106" s="72" t="s">
        <v>96</v>
      </c>
      <c r="C106" s="71"/>
      <c r="D106" s="66" t="s">
        <v>1489</v>
      </c>
      <c r="E106" s="149">
        <v>8.130081301E-3</v>
      </c>
      <c r="F106" s="66" t="s">
        <v>222</v>
      </c>
      <c r="G106" s="66" t="s">
        <v>1475</v>
      </c>
      <c r="H106" s="145">
        <v>44348</v>
      </c>
      <c r="I106" s="145">
        <v>45443</v>
      </c>
      <c r="J106" s="66" t="s">
        <v>1490</v>
      </c>
      <c r="K106" s="66" t="s">
        <v>1491</v>
      </c>
      <c r="L106" s="66" t="s">
        <v>1492</v>
      </c>
      <c r="M106" s="66" t="s">
        <v>27</v>
      </c>
      <c r="N106" s="66"/>
      <c r="O106" s="131"/>
      <c r="P106" s="66">
        <v>1</v>
      </c>
      <c r="Q106" s="109">
        <v>22500000</v>
      </c>
      <c r="R106" s="66">
        <v>1</v>
      </c>
      <c r="S106" s="109">
        <f>4500000*11</f>
        <v>49500000</v>
      </c>
      <c r="T106" s="66">
        <v>1</v>
      </c>
      <c r="U106" s="109">
        <f>(S106*2.9%)+S106</f>
        <v>50935500</v>
      </c>
      <c r="V106" s="66">
        <v>1</v>
      </c>
      <c r="W106" s="109">
        <f>(U106*2.9%)+U106</f>
        <v>52412629.5</v>
      </c>
      <c r="X106" s="66">
        <v>4</v>
      </c>
      <c r="Y106" s="73">
        <f t="shared" si="74"/>
        <v>175348129.5</v>
      </c>
      <c r="Z106" s="73">
        <f>3900000+4500000</f>
        <v>8400000</v>
      </c>
      <c r="AA106" s="69">
        <v>0.377</v>
      </c>
      <c r="AB106" s="66" t="s">
        <v>1493</v>
      </c>
      <c r="AC106" s="69">
        <v>1</v>
      </c>
      <c r="AD106" s="66" t="s">
        <v>338</v>
      </c>
      <c r="AE106" s="66" t="s">
        <v>338</v>
      </c>
      <c r="AF106" s="66" t="s">
        <v>1494</v>
      </c>
      <c r="AG106" s="69" t="s">
        <v>338</v>
      </c>
      <c r="AH106" s="66" t="s">
        <v>338</v>
      </c>
      <c r="AI106" s="69" t="s">
        <v>338</v>
      </c>
      <c r="AJ106" s="66" t="s">
        <v>338</v>
      </c>
      <c r="AK106" s="66" t="s">
        <v>338</v>
      </c>
      <c r="AL106" s="66" t="s">
        <v>338</v>
      </c>
      <c r="AM106" s="69" t="s">
        <v>338</v>
      </c>
      <c r="AN106" s="66" t="s">
        <v>338</v>
      </c>
      <c r="AO106" s="69" t="s">
        <v>338</v>
      </c>
      <c r="AP106" s="66" t="s">
        <v>338</v>
      </c>
      <c r="AQ106" s="66" t="s">
        <v>424</v>
      </c>
      <c r="AR106" s="109">
        <f>3900000+4500000</f>
        <v>8400000</v>
      </c>
      <c r="AS106" s="69">
        <f>IF(Q106=0," ",AR106/Q106)</f>
        <v>0.37333333333333335</v>
      </c>
      <c r="AT106" s="66">
        <v>1</v>
      </c>
      <c r="AU106" s="69">
        <v>1</v>
      </c>
      <c r="AV106" s="66" t="s">
        <v>1495</v>
      </c>
      <c r="AW106" s="66" t="s">
        <v>1496</v>
      </c>
      <c r="AX106" s="193" t="s">
        <v>338</v>
      </c>
      <c r="AY106" s="164" t="s">
        <v>338</v>
      </c>
      <c r="AZ106" s="192" t="s">
        <v>338</v>
      </c>
      <c r="BA106" s="164">
        <v>1</v>
      </c>
      <c r="BB106" s="192" t="s">
        <v>1497</v>
      </c>
      <c r="BC106" s="79" t="s">
        <v>338</v>
      </c>
      <c r="BD106" s="79" t="s">
        <v>338</v>
      </c>
      <c r="BE106" s="197" t="s">
        <v>1498</v>
      </c>
      <c r="BF106" s="201" t="s">
        <v>1498</v>
      </c>
      <c r="BG106" s="201" t="s">
        <v>1498</v>
      </c>
      <c r="BH106" s="201" t="s">
        <v>1436</v>
      </c>
      <c r="BI106" s="201" t="s">
        <v>1437</v>
      </c>
      <c r="BJ106" s="201" t="s">
        <v>1499</v>
      </c>
      <c r="BK106" s="201" t="s">
        <v>1500</v>
      </c>
      <c r="BL106" s="201" t="s">
        <v>1501</v>
      </c>
      <c r="BM106" s="71" t="s">
        <v>1502</v>
      </c>
    </row>
    <row r="107" spans="1:65" ht="70.5" customHeight="1" x14ac:dyDescent="0.2">
      <c r="A107" s="71">
        <v>97</v>
      </c>
      <c r="B107" s="36" t="s">
        <v>78</v>
      </c>
      <c r="C107" s="36"/>
      <c r="D107" s="72" t="s">
        <v>1503</v>
      </c>
      <c r="E107" s="170">
        <v>8.130081301E-3</v>
      </c>
      <c r="F107" s="171" t="s">
        <v>219</v>
      </c>
      <c r="G107" s="171" t="s">
        <v>1516</v>
      </c>
      <c r="H107" s="146">
        <v>44197</v>
      </c>
      <c r="I107" s="146">
        <v>45444</v>
      </c>
      <c r="J107" s="72" t="s">
        <v>1821</v>
      </c>
      <c r="K107" s="172" t="s">
        <v>1822</v>
      </c>
      <c r="L107" s="171" t="s">
        <v>1377</v>
      </c>
      <c r="M107" s="171">
        <v>120</v>
      </c>
      <c r="N107" s="171">
        <v>4000000</v>
      </c>
      <c r="O107" s="173"/>
      <c r="P107" s="171">
        <v>30</v>
      </c>
      <c r="Q107" s="174">
        <v>1000000</v>
      </c>
      <c r="R107" s="171">
        <v>30</v>
      </c>
      <c r="S107" s="174">
        <v>1000000</v>
      </c>
      <c r="T107" s="171">
        <v>30</v>
      </c>
      <c r="U107" s="174">
        <v>1000000</v>
      </c>
      <c r="V107" s="171">
        <v>30</v>
      </c>
      <c r="W107" s="175">
        <v>1000000</v>
      </c>
      <c r="X107" s="176">
        <v>120</v>
      </c>
      <c r="Y107" s="177">
        <v>4000000</v>
      </c>
      <c r="Z107" s="100"/>
      <c r="AA107" s="102"/>
      <c r="AB107" s="100"/>
      <c r="AC107" s="102"/>
      <c r="AD107" s="100"/>
      <c r="AE107" s="100"/>
      <c r="AF107" s="100"/>
      <c r="AG107" s="102"/>
      <c r="AH107" s="100"/>
      <c r="AI107" s="102"/>
      <c r="AJ107" s="100" t="s">
        <v>1504</v>
      </c>
      <c r="AK107" s="100" t="s">
        <v>1505</v>
      </c>
      <c r="AL107" s="100"/>
      <c r="AM107" s="102"/>
      <c r="AN107" s="100"/>
      <c r="AO107" s="102"/>
      <c r="AP107" s="100"/>
      <c r="AQ107" s="100"/>
      <c r="AR107" s="100"/>
      <c r="AS107" s="102"/>
      <c r="AT107" s="100"/>
      <c r="AU107" s="102"/>
      <c r="AV107" s="100"/>
      <c r="AW107" s="100"/>
      <c r="AX107" s="140"/>
      <c r="AY107" s="141"/>
      <c r="AZ107" s="140"/>
      <c r="BA107" s="141"/>
      <c r="BB107" s="140"/>
      <c r="BC107" s="140"/>
      <c r="BD107" s="140"/>
      <c r="BE107" s="199" t="s">
        <v>1506</v>
      </c>
      <c r="BF107" s="72" t="s">
        <v>1507</v>
      </c>
      <c r="BG107" s="72" t="s">
        <v>1508</v>
      </c>
      <c r="BH107" s="72" t="s">
        <v>1509</v>
      </c>
      <c r="BI107" s="72" t="s">
        <v>1510</v>
      </c>
      <c r="BJ107" s="72" t="s">
        <v>1511</v>
      </c>
      <c r="BK107" s="72" t="s">
        <v>1512</v>
      </c>
      <c r="BL107" s="72" t="s">
        <v>1513</v>
      </c>
      <c r="BM107" s="72" t="s">
        <v>1514</v>
      </c>
    </row>
    <row r="108" spans="1:65" ht="70.5" customHeight="1" x14ac:dyDescent="0.2">
      <c r="A108" s="71">
        <v>98</v>
      </c>
      <c r="B108" s="72" t="s">
        <v>78</v>
      </c>
      <c r="C108" s="71"/>
      <c r="D108" s="100" t="s">
        <v>1515</v>
      </c>
      <c r="E108" s="151">
        <v>8.130081301E-3</v>
      </c>
      <c r="F108" s="100" t="s">
        <v>219</v>
      </c>
      <c r="G108" s="100" t="s">
        <v>1516</v>
      </c>
      <c r="H108" s="146">
        <v>44197</v>
      </c>
      <c r="I108" s="146">
        <v>45473</v>
      </c>
      <c r="J108" s="100" t="s">
        <v>1517</v>
      </c>
      <c r="K108" s="100" t="s">
        <v>1518</v>
      </c>
      <c r="L108" s="100" t="s">
        <v>1377</v>
      </c>
      <c r="M108" s="100" t="s">
        <v>27</v>
      </c>
      <c r="N108" s="100"/>
      <c r="O108" s="73"/>
      <c r="P108" s="100">
        <v>2</v>
      </c>
      <c r="Q108" s="106">
        <v>1000000</v>
      </c>
      <c r="R108" s="100">
        <v>3</v>
      </c>
      <c r="S108" s="106">
        <v>1000000</v>
      </c>
      <c r="T108" s="100">
        <v>3</v>
      </c>
      <c r="U108" s="106">
        <v>1000000</v>
      </c>
      <c r="V108" s="100">
        <v>2</v>
      </c>
      <c r="W108" s="106">
        <v>1000000</v>
      </c>
      <c r="X108" s="100">
        <v>10</v>
      </c>
      <c r="Y108" s="73">
        <v>4000000</v>
      </c>
      <c r="Z108" s="100"/>
      <c r="AA108" s="102"/>
      <c r="AB108" s="100"/>
      <c r="AC108" s="102"/>
      <c r="AD108" s="100"/>
      <c r="AE108" s="100"/>
      <c r="AF108" s="100"/>
      <c r="AG108" s="102"/>
      <c r="AH108" s="100"/>
      <c r="AI108" s="102"/>
      <c r="AJ108" s="100" t="s">
        <v>1504</v>
      </c>
      <c r="AK108" s="100" t="s">
        <v>1505</v>
      </c>
      <c r="AL108" s="100"/>
      <c r="AM108" s="102"/>
      <c r="AN108" s="100"/>
      <c r="AO108" s="102"/>
      <c r="AP108" s="100"/>
      <c r="AQ108" s="100"/>
      <c r="AR108" s="100"/>
      <c r="AS108" s="102"/>
      <c r="AT108" s="100"/>
      <c r="AU108" s="102"/>
      <c r="AV108" s="100"/>
      <c r="AW108" s="100"/>
      <c r="AX108" s="140"/>
      <c r="AY108" s="141"/>
      <c r="AZ108" s="140"/>
      <c r="BA108" s="141"/>
      <c r="BB108" s="140"/>
      <c r="BC108" s="140"/>
      <c r="BD108" s="140"/>
      <c r="BE108" s="199" t="s">
        <v>1506</v>
      </c>
      <c r="BF108" s="72" t="s">
        <v>1519</v>
      </c>
      <c r="BG108" s="72" t="s">
        <v>1508</v>
      </c>
      <c r="BH108" s="72" t="s">
        <v>1509</v>
      </c>
      <c r="BI108" s="72" t="s">
        <v>1510</v>
      </c>
      <c r="BJ108" s="72" t="s">
        <v>1511</v>
      </c>
      <c r="BK108" s="72" t="s">
        <v>1512</v>
      </c>
      <c r="BL108" s="72" t="s">
        <v>1513</v>
      </c>
      <c r="BM108" s="72" t="s">
        <v>1514</v>
      </c>
    </row>
    <row r="109" spans="1:65" ht="70.5" customHeight="1" x14ac:dyDescent="0.2">
      <c r="A109" s="71">
        <v>99</v>
      </c>
      <c r="B109" s="72" t="s">
        <v>78</v>
      </c>
      <c r="C109" s="71"/>
      <c r="D109" s="100" t="s">
        <v>1520</v>
      </c>
      <c r="E109" s="151">
        <v>8.130081301E-3</v>
      </c>
      <c r="F109" s="100" t="s">
        <v>219</v>
      </c>
      <c r="G109" s="100" t="s">
        <v>1516</v>
      </c>
      <c r="H109" s="146">
        <v>44197</v>
      </c>
      <c r="I109" s="146">
        <v>45473</v>
      </c>
      <c r="J109" s="100" t="s">
        <v>1521</v>
      </c>
      <c r="K109" s="100" t="s">
        <v>1522</v>
      </c>
      <c r="L109" s="100" t="s">
        <v>1523</v>
      </c>
      <c r="M109" s="100" t="s">
        <v>27</v>
      </c>
      <c r="N109" s="100"/>
      <c r="O109" s="73"/>
      <c r="P109" s="100">
        <v>40</v>
      </c>
      <c r="Q109" s="106">
        <v>23600000</v>
      </c>
      <c r="R109" s="100">
        <v>40</v>
      </c>
      <c r="S109" s="106">
        <v>23600000</v>
      </c>
      <c r="T109" s="100">
        <v>40</v>
      </c>
      <c r="U109" s="106">
        <v>23600000</v>
      </c>
      <c r="V109" s="100">
        <v>40</v>
      </c>
      <c r="W109" s="106">
        <v>23600000</v>
      </c>
      <c r="X109" s="100">
        <v>160</v>
      </c>
      <c r="Y109" s="73">
        <v>94000000</v>
      </c>
      <c r="Z109" s="100"/>
      <c r="AA109" s="102"/>
      <c r="AB109" s="100"/>
      <c r="AC109" s="102"/>
      <c r="AD109" s="100"/>
      <c r="AE109" s="100"/>
      <c r="AF109" s="100"/>
      <c r="AG109" s="102"/>
      <c r="AH109" s="100"/>
      <c r="AI109" s="102"/>
      <c r="AJ109" s="100" t="s">
        <v>1504</v>
      </c>
      <c r="AK109" s="100" t="s">
        <v>1505</v>
      </c>
      <c r="AL109" s="100"/>
      <c r="AM109" s="102"/>
      <c r="AN109" s="100"/>
      <c r="AO109" s="102"/>
      <c r="AP109" s="100"/>
      <c r="AQ109" s="100"/>
      <c r="AR109" s="100"/>
      <c r="AS109" s="102"/>
      <c r="AT109" s="100"/>
      <c r="AU109" s="102"/>
      <c r="AV109" s="100"/>
      <c r="AW109" s="100"/>
      <c r="AX109" s="140"/>
      <c r="AY109" s="141"/>
      <c r="AZ109" s="140"/>
      <c r="BA109" s="141"/>
      <c r="BB109" s="140"/>
      <c r="BC109" s="140"/>
      <c r="BD109" s="140"/>
      <c r="BE109" s="199" t="s">
        <v>1506</v>
      </c>
      <c r="BF109" s="72" t="s">
        <v>1524</v>
      </c>
      <c r="BG109" s="72" t="s">
        <v>1525</v>
      </c>
      <c r="BH109" s="72" t="s">
        <v>1509</v>
      </c>
      <c r="BI109" s="72" t="s">
        <v>1510</v>
      </c>
      <c r="BJ109" s="72" t="s">
        <v>1526</v>
      </c>
      <c r="BK109" s="72" t="s">
        <v>1527</v>
      </c>
      <c r="BL109" s="72">
        <v>3172144089</v>
      </c>
      <c r="BM109" s="72" t="s">
        <v>1528</v>
      </c>
    </row>
    <row r="110" spans="1:65" ht="70.5" customHeight="1" x14ac:dyDescent="0.2">
      <c r="A110" s="71">
        <v>100</v>
      </c>
      <c r="B110" s="72" t="s">
        <v>78</v>
      </c>
      <c r="C110" s="71"/>
      <c r="D110" s="100" t="s">
        <v>1515</v>
      </c>
      <c r="E110" s="151">
        <v>8.130081301E-3</v>
      </c>
      <c r="F110" s="100" t="s">
        <v>219</v>
      </c>
      <c r="G110" s="100" t="s">
        <v>1516</v>
      </c>
      <c r="H110" s="146">
        <v>44197</v>
      </c>
      <c r="I110" s="146">
        <v>45444</v>
      </c>
      <c r="J110" s="100" t="s">
        <v>1517</v>
      </c>
      <c r="K110" s="100" t="s">
        <v>1518</v>
      </c>
      <c r="L110" s="100" t="s">
        <v>1377</v>
      </c>
      <c r="M110" s="100" t="s">
        <v>27</v>
      </c>
      <c r="N110" s="100"/>
      <c r="O110" s="73"/>
      <c r="P110" s="100">
        <v>2</v>
      </c>
      <c r="Q110" s="106">
        <v>1000000</v>
      </c>
      <c r="R110" s="100">
        <v>3</v>
      </c>
      <c r="S110" s="106">
        <v>1000000</v>
      </c>
      <c r="T110" s="100">
        <v>3</v>
      </c>
      <c r="U110" s="106">
        <v>1000000</v>
      </c>
      <c r="V110" s="100">
        <v>2</v>
      </c>
      <c r="W110" s="106">
        <v>1000000</v>
      </c>
      <c r="X110" s="100">
        <v>10</v>
      </c>
      <c r="Y110" s="73">
        <v>4000000</v>
      </c>
      <c r="Z110" s="100"/>
      <c r="AA110" s="102"/>
      <c r="AB110" s="100"/>
      <c r="AC110" s="102"/>
      <c r="AD110" s="100"/>
      <c r="AE110" s="100"/>
      <c r="AF110" s="100"/>
      <c r="AG110" s="102"/>
      <c r="AH110" s="100"/>
      <c r="AI110" s="102"/>
      <c r="AJ110" s="100" t="s">
        <v>1504</v>
      </c>
      <c r="AK110" s="100" t="s">
        <v>1505</v>
      </c>
      <c r="AL110" s="100"/>
      <c r="AM110" s="102"/>
      <c r="AN110" s="100"/>
      <c r="AO110" s="102"/>
      <c r="AP110" s="100"/>
      <c r="AQ110" s="100"/>
      <c r="AR110" s="100"/>
      <c r="AS110" s="102"/>
      <c r="AT110" s="100"/>
      <c r="AU110" s="102"/>
      <c r="AV110" s="100"/>
      <c r="AW110" s="100"/>
      <c r="AX110" s="140"/>
      <c r="AY110" s="141"/>
      <c r="AZ110" s="140"/>
      <c r="BA110" s="141"/>
      <c r="BB110" s="140"/>
      <c r="BC110" s="140"/>
      <c r="BD110" s="140"/>
      <c r="BE110" s="199" t="s">
        <v>1506</v>
      </c>
      <c r="BF110" s="72" t="s">
        <v>1519</v>
      </c>
      <c r="BG110" s="72" t="s">
        <v>1508</v>
      </c>
      <c r="BH110" s="72" t="s">
        <v>1509</v>
      </c>
      <c r="BI110" s="72" t="s">
        <v>1510</v>
      </c>
      <c r="BJ110" s="72" t="s">
        <v>1511</v>
      </c>
      <c r="BK110" s="72" t="s">
        <v>1512</v>
      </c>
      <c r="BL110" s="72" t="s">
        <v>1513</v>
      </c>
      <c r="BM110" s="72" t="s">
        <v>1514</v>
      </c>
    </row>
    <row r="111" spans="1:65" ht="70.5" customHeight="1" x14ac:dyDescent="0.2">
      <c r="A111" s="71">
        <v>101</v>
      </c>
      <c r="B111" s="72" t="s">
        <v>78</v>
      </c>
      <c r="C111" s="71"/>
      <c r="D111" s="100" t="s">
        <v>1529</v>
      </c>
      <c r="E111" s="151">
        <v>8.130081301E-3</v>
      </c>
      <c r="F111" s="100" t="s">
        <v>219</v>
      </c>
      <c r="G111" s="100" t="s">
        <v>1516</v>
      </c>
      <c r="H111" s="146">
        <v>44197</v>
      </c>
      <c r="I111" s="146">
        <v>45444</v>
      </c>
      <c r="J111" s="100" t="s">
        <v>1530</v>
      </c>
      <c r="K111" s="100" t="s">
        <v>1531</v>
      </c>
      <c r="L111" s="100" t="s">
        <v>1377</v>
      </c>
      <c r="M111" s="100" t="s">
        <v>29</v>
      </c>
      <c r="N111" s="100"/>
      <c r="O111" s="73"/>
      <c r="P111" s="102">
        <v>1</v>
      </c>
      <c r="Q111" s="106">
        <v>1045540</v>
      </c>
      <c r="R111" s="102">
        <v>1</v>
      </c>
      <c r="S111" s="106">
        <v>1075233.3359999999</v>
      </c>
      <c r="T111" s="102">
        <v>1</v>
      </c>
      <c r="U111" s="106">
        <v>1105769.9627423999</v>
      </c>
      <c r="V111" s="102">
        <v>1</v>
      </c>
      <c r="W111" s="106">
        <v>568586.91484214203</v>
      </c>
      <c r="X111" s="102">
        <v>1</v>
      </c>
      <c r="Y111" s="73">
        <v>3795130</v>
      </c>
      <c r="Z111" s="100"/>
      <c r="AA111" s="102"/>
      <c r="AB111" s="100"/>
      <c r="AC111" s="102"/>
      <c r="AD111" s="100"/>
      <c r="AE111" s="100"/>
      <c r="AF111" s="100"/>
      <c r="AG111" s="102"/>
      <c r="AH111" s="100"/>
      <c r="AI111" s="102"/>
      <c r="AJ111" s="100"/>
      <c r="AK111" s="100"/>
      <c r="AL111" s="100"/>
      <c r="AM111" s="102"/>
      <c r="AN111" s="100"/>
      <c r="AO111" s="102"/>
      <c r="AP111" s="100"/>
      <c r="AQ111" s="100"/>
      <c r="AR111" s="100"/>
      <c r="AS111" s="102"/>
      <c r="AT111" s="100"/>
      <c r="AU111" s="102"/>
      <c r="AV111" s="100"/>
      <c r="AW111" s="100"/>
      <c r="AX111" s="140"/>
      <c r="AY111" s="141"/>
      <c r="AZ111" s="140"/>
      <c r="BA111" s="141"/>
      <c r="BB111" s="140"/>
      <c r="BC111" s="140"/>
      <c r="BD111" s="140"/>
      <c r="BE111" s="199" t="s">
        <v>1532</v>
      </c>
      <c r="BF111" s="72" t="s">
        <v>1533</v>
      </c>
      <c r="BG111" s="72" t="s">
        <v>1534</v>
      </c>
      <c r="BH111" s="72" t="s">
        <v>1509</v>
      </c>
      <c r="BI111" s="72" t="s">
        <v>1510</v>
      </c>
      <c r="BJ111" s="72" t="s">
        <v>1535</v>
      </c>
      <c r="BK111" s="72" t="s">
        <v>1536</v>
      </c>
      <c r="BL111" s="72">
        <v>3043421648</v>
      </c>
      <c r="BM111" s="72" t="s">
        <v>1537</v>
      </c>
    </row>
    <row r="112" spans="1:65" ht="70.5" customHeight="1" x14ac:dyDescent="0.2">
      <c r="A112" s="71">
        <v>102</v>
      </c>
      <c r="B112" s="72" t="s">
        <v>78</v>
      </c>
      <c r="C112" s="71"/>
      <c r="D112" s="100" t="s">
        <v>1538</v>
      </c>
      <c r="E112" s="151">
        <v>8.130081301E-3</v>
      </c>
      <c r="F112" s="100">
        <v>4300000</v>
      </c>
      <c r="G112" s="100" t="s">
        <v>1516</v>
      </c>
      <c r="H112" s="146">
        <v>44197</v>
      </c>
      <c r="I112" s="146">
        <v>45444</v>
      </c>
      <c r="J112" s="100">
        <v>3900000</v>
      </c>
      <c r="K112" s="100">
        <v>1</v>
      </c>
      <c r="L112" s="100">
        <v>3000000</v>
      </c>
      <c r="M112" s="100">
        <v>1</v>
      </c>
      <c r="N112" s="100">
        <v>16700000</v>
      </c>
      <c r="O112" s="73"/>
      <c r="P112" s="102">
        <v>1</v>
      </c>
      <c r="Q112" s="106">
        <v>4300000</v>
      </c>
      <c r="R112" s="102">
        <v>1</v>
      </c>
      <c r="S112" s="106">
        <v>5500000</v>
      </c>
      <c r="T112" s="102">
        <v>1</v>
      </c>
      <c r="U112" s="106">
        <v>3900000</v>
      </c>
      <c r="V112" s="102">
        <v>1</v>
      </c>
      <c r="W112" s="106">
        <v>3000000</v>
      </c>
      <c r="X112" s="102">
        <v>1</v>
      </c>
      <c r="Y112" s="73">
        <v>16700000</v>
      </c>
      <c r="Z112" s="100"/>
      <c r="AA112" s="102"/>
      <c r="AB112" s="100"/>
      <c r="AC112" s="102"/>
      <c r="AD112" s="100"/>
      <c r="AE112" s="100"/>
      <c r="AF112" s="100"/>
      <c r="AG112" s="102"/>
      <c r="AH112" s="100"/>
      <c r="AI112" s="102"/>
      <c r="AJ112" s="100" t="s">
        <v>1504</v>
      </c>
      <c r="AK112" s="100" t="s">
        <v>1505</v>
      </c>
      <c r="AL112" s="100"/>
      <c r="AM112" s="102"/>
      <c r="AN112" s="100"/>
      <c r="AO112" s="102"/>
      <c r="AP112" s="100"/>
      <c r="AQ112" s="100"/>
      <c r="AR112" s="100"/>
      <c r="AS112" s="102"/>
      <c r="AT112" s="100"/>
      <c r="AU112" s="102"/>
      <c r="AV112" s="100"/>
      <c r="AW112" s="100"/>
      <c r="AX112" s="140"/>
      <c r="AY112" s="141"/>
      <c r="AZ112" s="140"/>
      <c r="BA112" s="141"/>
      <c r="BB112" s="140"/>
      <c r="BC112" s="140"/>
      <c r="BD112" s="140"/>
      <c r="BE112" s="199" t="s">
        <v>1539</v>
      </c>
      <c r="BF112" s="72" t="s">
        <v>1540</v>
      </c>
      <c r="BG112" s="72" t="s">
        <v>1541</v>
      </c>
      <c r="BH112" s="72" t="s">
        <v>1509</v>
      </c>
      <c r="BI112" s="72" t="s">
        <v>1510</v>
      </c>
      <c r="BJ112" s="72" t="s">
        <v>1542</v>
      </c>
      <c r="BK112" s="72" t="s">
        <v>1543</v>
      </c>
      <c r="BL112" s="72">
        <v>3693777</v>
      </c>
      <c r="BM112" s="72" t="s">
        <v>1544</v>
      </c>
    </row>
    <row r="113" spans="1:65" ht="70.5" customHeight="1" x14ac:dyDescent="0.2">
      <c r="A113" s="71">
        <v>103</v>
      </c>
      <c r="B113" s="72" t="s">
        <v>78</v>
      </c>
      <c r="C113" s="71"/>
      <c r="D113" s="100" t="s">
        <v>1545</v>
      </c>
      <c r="E113" s="151">
        <v>8.130081301E-3</v>
      </c>
      <c r="F113" s="100" t="s">
        <v>219</v>
      </c>
      <c r="G113" s="100" t="s">
        <v>1516</v>
      </c>
      <c r="H113" s="147">
        <v>44197</v>
      </c>
      <c r="I113" s="146">
        <v>45444</v>
      </c>
      <c r="J113" s="100" t="s">
        <v>1546</v>
      </c>
      <c r="K113" s="100" t="s">
        <v>1547</v>
      </c>
      <c r="L113" s="100" t="s">
        <v>1377</v>
      </c>
      <c r="M113" s="100" t="s">
        <v>27</v>
      </c>
      <c r="N113" s="100"/>
      <c r="O113" s="73"/>
      <c r="P113" s="102">
        <v>1</v>
      </c>
      <c r="Q113" s="106">
        <v>1045540</v>
      </c>
      <c r="R113" s="102">
        <v>1</v>
      </c>
      <c r="S113" s="106">
        <v>1075233.3359999999</v>
      </c>
      <c r="T113" s="102">
        <v>1</v>
      </c>
      <c r="U113" s="106">
        <v>1105769.9627423999</v>
      </c>
      <c r="V113" s="102">
        <v>1</v>
      </c>
      <c r="W113" s="106">
        <v>568586.91484214203</v>
      </c>
      <c r="X113" s="102">
        <v>1</v>
      </c>
      <c r="Y113" s="73">
        <v>3795130</v>
      </c>
      <c r="Z113" s="100"/>
      <c r="AA113" s="102"/>
      <c r="AB113" s="100"/>
      <c r="AC113" s="102"/>
      <c r="AD113" s="100"/>
      <c r="AE113" s="100"/>
      <c r="AF113" s="100"/>
      <c r="AG113" s="102"/>
      <c r="AH113" s="100"/>
      <c r="AI113" s="102"/>
      <c r="AJ113" s="100" t="s">
        <v>1504</v>
      </c>
      <c r="AK113" s="100" t="s">
        <v>1505</v>
      </c>
      <c r="AL113" s="100"/>
      <c r="AM113" s="102"/>
      <c r="AN113" s="100"/>
      <c r="AO113" s="102"/>
      <c r="AP113" s="100"/>
      <c r="AQ113" s="100"/>
      <c r="AR113" s="100"/>
      <c r="AS113" s="102"/>
      <c r="AT113" s="100"/>
      <c r="AU113" s="102"/>
      <c r="AV113" s="100"/>
      <c r="AW113" s="100"/>
      <c r="AX113" s="140"/>
      <c r="AY113" s="141"/>
      <c r="AZ113" s="140"/>
      <c r="BA113" s="141"/>
      <c r="BB113" s="140"/>
      <c r="BC113" s="140"/>
      <c r="BD113" s="140"/>
      <c r="BE113" s="199" t="s">
        <v>1532</v>
      </c>
      <c r="BF113" s="72" t="s">
        <v>1533</v>
      </c>
      <c r="BG113" s="72" t="s">
        <v>1534</v>
      </c>
      <c r="BH113" s="72" t="s">
        <v>1509</v>
      </c>
      <c r="BI113" s="72" t="s">
        <v>1510</v>
      </c>
      <c r="BJ113" s="72" t="s">
        <v>1535</v>
      </c>
      <c r="BK113" s="72" t="s">
        <v>1536</v>
      </c>
      <c r="BL113" s="72">
        <v>3043421648</v>
      </c>
      <c r="BM113" s="72" t="s">
        <v>1537</v>
      </c>
    </row>
    <row r="114" spans="1:65" ht="70.5" customHeight="1" x14ac:dyDescent="0.2">
      <c r="A114" s="71">
        <v>104</v>
      </c>
      <c r="B114" s="72" t="s">
        <v>78</v>
      </c>
      <c r="C114" s="71"/>
      <c r="D114" s="100" t="s">
        <v>1548</v>
      </c>
      <c r="E114" s="151">
        <v>8.130081301E-3</v>
      </c>
      <c r="F114" s="100" t="s">
        <v>219</v>
      </c>
      <c r="G114" s="100" t="s">
        <v>1516</v>
      </c>
      <c r="H114" s="146">
        <v>44197</v>
      </c>
      <c r="I114" s="146">
        <v>45444</v>
      </c>
      <c r="J114" s="100" t="s">
        <v>1549</v>
      </c>
      <c r="K114" s="100" t="s">
        <v>1550</v>
      </c>
      <c r="L114" s="100" t="s">
        <v>1377</v>
      </c>
      <c r="M114" s="100" t="s">
        <v>29</v>
      </c>
      <c r="N114" s="100"/>
      <c r="O114" s="73"/>
      <c r="P114" s="100">
        <v>3</v>
      </c>
      <c r="Q114" s="106">
        <v>967580</v>
      </c>
      <c r="R114" s="100">
        <v>3</v>
      </c>
      <c r="S114" s="106">
        <v>995059.272</v>
      </c>
      <c r="T114" s="100">
        <v>3</v>
      </c>
      <c r="U114" s="106">
        <v>1023318.9553248</v>
      </c>
      <c r="V114" s="100">
        <v>1</v>
      </c>
      <c r="W114" s="106">
        <v>526190.60682801215</v>
      </c>
      <c r="X114" s="100">
        <v>10</v>
      </c>
      <c r="Y114" s="73">
        <v>3512149</v>
      </c>
      <c r="Z114" s="100"/>
      <c r="AA114" s="102"/>
      <c r="AB114" s="100"/>
      <c r="AC114" s="102"/>
      <c r="AD114" s="100"/>
      <c r="AE114" s="100"/>
      <c r="AF114" s="100"/>
      <c r="AG114" s="102"/>
      <c r="AH114" s="100"/>
      <c r="AI114" s="102"/>
      <c r="AJ114" s="100"/>
      <c r="AK114" s="100"/>
      <c r="AL114" s="100"/>
      <c r="AM114" s="102"/>
      <c r="AN114" s="100"/>
      <c r="AO114" s="102"/>
      <c r="AP114" s="100"/>
      <c r="AQ114" s="100"/>
      <c r="AR114" s="100"/>
      <c r="AS114" s="102"/>
      <c r="AT114" s="100"/>
      <c r="AU114" s="102"/>
      <c r="AV114" s="100"/>
      <c r="AW114" s="100"/>
      <c r="AX114" s="160"/>
      <c r="AY114" s="159"/>
      <c r="AZ114" s="160"/>
      <c r="BA114" s="159"/>
      <c r="BB114" s="160"/>
      <c r="BC114" s="140"/>
      <c r="BD114" s="140"/>
      <c r="BE114" s="199" t="s">
        <v>1532</v>
      </c>
      <c r="BF114" s="72" t="s">
        <v>1551</v>
      </c>
      <c r="BG114" s="72" t="s">
        <v>1552</v>
      </c>
      <c r="BH114" s="72" t="s">
        <v>1509</v>
      </c>
      <c r="BI114" s="72" t="s">
        <v>1510</v>
      </c>
      <c r="BJ114" s="72" t="s">
        <v>1535</v>
      </c>
      <c r="BK114" s="72" t="s">
        <v>1553</v>
      </c>
      <c r="BL114" s="72">
        <v>3115215422</v>
      </c>
      <c r="BM114" s="72" t="s">
        <v>1554</v>
      </c>
    </row>
    <row r="115" spans="1:65" ht="126" customHeight="1" x14ac:dyDescent="0.2">
      <c r="A115" s="36">
        <v>105</v>
      </c>
      <c r="B115" s="37" t="s">
        <v>103</v>
      </c>
      <c r="C115" s="36"/>
      <c r="D115" s="182" t="s">
        <v>1555</v>
      </c>
      <c r="E115" s="170">
        <v>8.130081301E-3</v>
      </c>
      <c r="F115" s="183" t="s">
        <v>221</v>
      </c>
      <c r="G115" s="184" t="s">
        <v>1556</v>
      </c>
      <c r="H115" s="148">
        <v>44197</v>
      </c>
      <c r="I115" s="148">
        <v>45657</v>
      </c>
      <c r="J115" s="171" t="s">
        <v>1557</v>
      </c>
      <c r="K115" s="171" t="s">
        <v>1558</v>
      </c>
      <c r="L115" s="171" t="s">
        <v>1559</v>
      </c>
      <c r="M115" s="171" t="s">
        <v>29</v>
      </c>
      <c r="N115" s="171"/>
      <c r="O115" s="173"/>
      <c r="P115" s="171">
        <v>4</v>
      </c>
      <c r="Q115" s="174"/>
      <c r="R115" s="171">
        <v>4</v>
      </c>
      <c r="S115" s="174"/>
      <c r="T115" s="171">
        <v>4</v>
      </c>
      <c r="U115" s="174"/>
      <c r="V115" s="171">
        <v>4</v>
      </c>
      <c r="W115" s="175"/>
      <c r="X115" s="176">
        <v>16</v>
      </c>
      <c r="Y115" s="177">
        <f t="shared" ref="Y115" si="79">O115+Q115+S115+U115+W115</f>
        <v>0</v>
      </c>
      <c r="Z115" s="177" t="s">
        <v>1823</v>
      </c>
      <c r="AA115" s="102" t="str">
        <f t="shared" ref="AA115:AA116" si="80">IF(O115=0," ",Z115/O115)</f>
        <v xml:space="preserve"> </v>
      </c>
      <c r="AB115" s="100"/>
      <c r="AC115" s="102" t="str">
        <f t="shared" ref="AC115:AC116" si="81">IF(N115=0," ",AB115/N115)</f>
        <v xml:space="preserve"> </v>
      </c>
      <c r="AD115" s="100" t="s">
        <v>793</v>
      </c>
      <c r="AE115" s="100" t="s">
        <v>793</v>
      </c>
      <c r="AF115" s="73"/>
      <c r="AG115" s="102" t="str">
        <f t="shared" ref="AG115:AG116" si="82">IF(Q115=0," ",AF115/Q115)</f>
        <v xml:space="preserve"> </v>
      </c>
      <c r="AH115" s="100"/>
      <c r="AI115" s="102">
        <f t="shared" ref="AI115:AI116" si="83">IF(P115=0," ",AH115/P115)</f>
        <v>0</v>
      </c>
      <c r="AJ115" s="100"/>
      <c r="AK115" s="100"/>
      <c r="AL115" s="73"/>
      <c r="AM115" s="102"/>
      <c r="AN115" s="100"/>
      <c r="AO115" s="102"/>
      <c r="AP115" s="100"/>
      <c r="AQ115" s="100"/>
      <c r="AR115" s="73"/>
      <c r="AS115" s="102"/>
      <c r="AT115" s="100"/>
      <c r="AU115" s="102">
        <f t="shared" ref="AU115:AU116" si="84">IF(P115=0," ",AT115/P115)</f>
        <v>0</v>
      </c>
      <c r="AV115" s="100" t="s">
        <v>1560</v>
      </c>
      <c r="AW115" s="100" t="s">
        <v>1561</v>
      </c>
      <c r="AX115" s="188" t="s">
        <v>1562</v>
      </c>
      <c r="AY115" s="159" t="s">
        <v>1562</v>
      </c>
      <c r="AZ115" s="159"/>
      <c r="BA115" s="159">
        <v>0.5</v>
      </c>
      <c r="BB115" s="160" t="s">
        <v>1563</v>
      </c>
      <c r="BC115" s="100" t="s">
        <v>1564</v>
      </c>
      <c r="BD115" s="100" t="s">
        <v>1565</v>
      </c>
      <c r="BE115" s="199"/>
      <c r="BF115" s="72">
        <v>523</v>
      </c>
      <c r="BG115" s="72" t="s">
        <v>1566</v>
      </c>
      <c r="BH115" s="72" t="s">
        <v>1567</v>
      </c>
      <c r="BI115" s="72" t="s">
        <v>1568</v>
      </c>
      <c r="BJ115" s="72" t="s">
        <v>1569</v>
      </c>
      <c r="BK115" s="72" t="s">
        <v>1570</v>
      </c>
      <c r="BL115" s="72">
        <v>3325200</v>
      </c>
      <c r="BM115" s="71" t="s">
        <v>1571</v>
      </c>
    </row>
    <row r="116" spans="1:65" ht="111" customHeight="1" x14ac:dyDescent="0.2">
      <c r="A116" s="71">
        <v>106</v>
      </c>
      <c r="B116" s="72" t="s">
        <v>103</v>
      </c>
      <c r="C116" s="71"/>
      <c r="D116" s="100" t="s">
        <v>1572</v>
      </c>
      <c r="E116" s="151">
        <v>8.130081301E-3</v>
      </c>
      <c r="F116" s="100" t="s">
        <v>222</v>
      </c>
      <c r="G116" s="66" t="s">
        <v>1556</v>
      </c>
      <c r="H116" s="148">
        <v>44197</v>
      </c>
      <c r="I116" s="148">
        <v>45657</v>
      </c>
      <c r="J116" s="100" t="s">
        <v>1573</v>
      </c>
      <c r="K116" s="100" t="s">
        <v>1574</v>
      </c>
      <c r="L116" s="100" t="s">
        <v>1228</v>
      </c>
      <c r="M116" s="100" t="s">
        <v>27</v>
      </c>
      <c r="N116" s="100">
        <v>0</v>
      </c>
      <c r="O116" s="73">
        <v>0</v>
      </c>
      <c r="P116" s="102">
        <v>0.25</v>
      </c>
      <c r="Q116" s="106">
        <v>5000000</v>
      </c>
      <c r="R116" s="102">
        <v>0.25</v>
      </c>
      <c r="S116" s="106">
        <v>5000000</v>
      </c>
      <c r="T116" s="102">
        <v>0.25</v>
      </c>
      <c r="U116" s="106">
        <v>5000000</v>
      </c>
      <c r="V116" s="102">
        <v>0.25</v>
      </c>
      <c r="W116" s="106">
        <v>5000000</v>
      </c>
      <c r="X116" s="73">
        <v>0.25</v>
      </c>
      <c r="Y116" s="73">
        <f t="shared" ref="Y116" si="85">O116+Q116+S116+U116+W116</f>
        <v>20000000</v>
      </c>
      <c r="Z116" s="73"/>
      <c r="AA116" s="102" t="str">
        <f t="shared" si="80"/>
        <v xml:space="preserve"> </v>
      </c>
      <c r="AB116" s="100"/>
      <c r="AC116" s="102" t="str">
        <f t="shared" si="81"/>
        <v xml:space="preserve"> </v>
      </c>
      <c r="AD116" s="100"/>
      <c r="AE116" s="100"/>
      <c r="AF116" s="73"/>
      <c r="AG116" s="102">
        <f t="shared" si="82"/>
        <v>0</v>
      </c>
      <c r="AH116" s="100"/>
      <c r="AI116" s="102">
        <f t="shared" si="83"/>
        <v>0</v>
      </c>
      <c r="AJ116" s="100"/>
      <c r="AK116" s="100"/>
      <c r="AL116" s="73"/>
      <c r="AM116" s="102"/>
      <c r="AN116" s="100"/>
      <c r="AO116" s="102"/>
      <c r="AP116" s="100"/>
      <c r="AQ116" s="100"/>
      <c r="AR116" s="73"/>
      <c r="AS116" s="102"/>
      <c r="AT116" s="100"/>
      <c r="AU116" s="102">
        <f t="shared" si="84"/>
        <v>0</v>
      </c>
      <c r="AV116" s="100"/>
      <c r="AW116" s="100"/>
      <c r="AX116" s="158">
        <v>5000000</v>
      </c>
      <c r="AY116" s="159">
        <v>1</v>
      </c>
      <c r="AZ116" s="159">
        <v>0.25</v>
      </c>
      <c r="BA116" s="159">
        <v>1</v>
      </c>
      <c r="BB116" s="160" t="s">
        <v>1575</v>
      </c>
      <c r="BC116" s="100" t="s">
        <v>1576</v>
      </c>
      <c r="BD116" s="100" t="s">
        <v>1577</v>
      </c>
      <c r="BE116" s="199" t="s">
        <v>1578</v>
      </c>
      <c r="BF116" s="72">
        <v>535</v>
      </c>
      <c r="BG116" s="72">
        <v>7516</v>
      </c>
      <c r="BH116" s="72" t="s">
        <v>1567</v>
      </c>
      <c r="BI116" s="72" t="s">
        <v>1579</v>
      </c>
      <c r="BJ116" s="72" t="s">
        <v>1580</v>
      </c>
      <c r="BK116" s="72" t="s">
        <v>1581</v>
      </c>
      <c r="BL116" s="72" t="s">
        <v>1582</v>
      </c>
      <c r="BM116" s="71" t="s">
        <v>1583</v>
      </c>
    </row>
    <row r="117" spans="1:65" ht="70.5" customHeight="1" x14ac:dyDescent="0.2">
      <c r="A117" s="71">
        <v>107</v>
      </c>
      <c r="B117" s="72" t="s">
        <v>96</v>
      </c>
      <c r="C117" s="71"/>
      <c r="D117" s="66" t="s">
        <v>1584</v>
      </c>
      <c r="E117" s="149">
        <v>8.130081301E-3</v>
      </c>
      <c r="F117" s="66"/>
      <c r="G117" s="66" t="s">
        <v>1585</v>
      </c>
      <c r="H117" s="67">
        <v>44197</v>
      </c>
      <c r="I117" s="67">
        <v>45442</v>
      </c>
      <c r="J117" s="66" t="s">
        <v>1586</v>
      </c>
      <c r="K117" s="66" t="s">
        <v>1587</v>
      </c>
      <c r="L117" s="66" t="s">
        <v>370</v>
      </c>
      <c r="M117" s="66" t="s">
        <v>27</v>
      </c>
      <c r="N117" s="66"/>
      <c r="O117" s="66"/>
      <c r="P117" s="83">
        <v>100</v>
      </c>
      <c r="Q117" s="185" t="s">
        <v>1588</v>
      </c>
      <c r="R117" s="186">
        <v>1</v>
      </c>
      <c r="S117" s="185" t="s">
        <v>1588</v>
      </c>
      <c r="T117" s="186">
        <v>1</v>
      </c>
      <c r="U117" s="185" t="s">
        <v>1588</v>
      </c>
      <c r="V117" s="186">
        <v>1</v>
      </c>
      <c r="W117" s="185" t="s">
        <v>1588</v>
      </c>
      <c r="X117" s="186">
        <v>1</v>
      </c>
      <c r="Y117" s="187" t="s">
        <v>1589</v>
      </c>
      <c r="Z117" s="66"/>
      <c r="AA117" s="127"/>
      <c r="AB117" s="66"/>
      <c r="AC117" s="69"/>
      <c r="AD117" s="66"/>
      <c r="AE117" s="66"/>
      <c r="AF117" s="83">
        <v>0</v>
      </c>
      <c r="AG117" s="127">
        <v>0</v>
      </c>
      <c r="AH117" s="83">
        <v>0</v>
      </c>
      <c r="AI117" s="127">
        <v>0</v>
      </c>
      <c r="AJ117" s="83" t="s">
        <v>1590</v>
      </c>
      <c r="AK117" s="83" t="s">
        <v>1591</v>
      </c>
      <c r="AL117" s="66">
        <v>0</v>
      </c>
      <c r="AM117" s="69">
        <v>0</v>
      </c>
      <c r="AN117" s="66">
        <v>0</v>
      </c>
      <c r="AO117" s="127">
        <v>0</v>
      </c>
      <c r="AP117" s="83" t="s">
        <v>1592</v>
      </c>
      <c r="AQ117" s="83" t="s">
        <v>1593</v>
      </c>
      <c r="AR117" s="66">
        <v>0</v>
      </c>
      <c r="AS117" s="69">
        <v>0</v>
      </c>
      <c r="AT117" s="66">
        <v>0</v>
      </c>
      <c r="AU117" s="127">
        <v>0</v>
      </c>
      <c r="AV117" s="93" t="s">
        <v>1594</v>
      </c>
      <c r="AW117" s="93" t="s">
        <v>1595</v>
      </c>
      <c r="AX117" s="160"/>
      <c r="AY117" s="159"/>
      <c r="AZ117" s="160"/>
      <c r="BA117" s="159"/>
      <c r="BB117" s="160"/>
      <c r="BC117" s="100"/>
      <c r="BD117" s="100"/>
      <c r="BE117" s="197" t="s">
        <v>1596</v>
      </c>
      <c r="BF117" s="201" t="s">
        <v>1597</v>
      </c>
      <c r="BG117" s="201" t="s">
        <v>1598</v>
      </c>
      <c r="BH117" s="201" t="s">
        <v>1599</v>
      </c>
      <c r="BI117" s="201" t="s">
        <v>1600</v>
      </c>
      <c r="BJ117" s="201" t="s">
        <v>1601</v>
      </c>
      <c r="BK117" s="201" t="s">
        <v>1602</v>
      </c>
      <c r="BL117" s="201" t="s">
        <v>1603</v>
      </c>
      <c r="BM117" s="201" t="s">
        <v>1604</v>
      </c>
    </row>
    <row r="118" spans="1:65" ht="190.5" customHeight="1" x14ac:dyDescent="0.2">
      <c r="A118" s="71">
        <v>108</v>
      </c>
      <c r="B118" s="72" t="s">
        <v>96</v>
      </c>
      <c r="C118" s="71"/>
      <c r="D118" s="66" t="s">
        <v>1605</v>
      </c>
      <c r="E118" s="149">
        <v>8.130081301E-3</v>
      </c>
      <c r="F118" s="66"/>
      <c r="G118" s="66" t="s">
        <v>1585</v>
      </c>
      <c r="H118" s="67">
        <v>44197</v>
      </c>
      <c r="I118" s="67">
        <v>45442</v>
      </c>
      <c r="J118" s="66" t="s">
        <v>1606</v>
      </c>
      <c r="K118" s="66" t="s">
        <v>1607</v>
      </c>
      <c r="L118" s="66" t="s">
        <v>370</v>
      </c>
      <c r="M118" s="66" t="s">
        <v>27</v>
      </c>
      <c r="N118" s="66"/>
      <c r="O118" s="66"/>
      <c r="P118" s="83">
        <v>1</v>
      </c>
      <c r="Q118" s="185" t="s">
        <v>1608</v>
      </c>
      <c r="R118" s="185">
        <v>1</v>
      </c>
      <c r="S118" s="185" t="s">
        <v>1609</v>
      </c>
      <c r="T118" s="185">
        <v>1</v>
      </c>
      <c r="U118" s="185" t="s">
        <v>1609</v>
      </c>
      <c r="V118" s="185">
        <v>1</v>
      </c>
      <c r="W118" s="185" t="s">
        <v>1609</v>
      </c>
      <c r="X118" s="185">
        <v>4</v>
      </c>
      <c r="Y118" s="187" t="s">
        <v>1610</v>
      </c>
      <c r="Z118" s="66"/>
      <c r="AA118" s="66"/>
      <c r="AB118" s="66"/>
      <c r="AC118" s="69"/>
      <c r="AD118" s="66"/>
      <c r="AE118" s="66"/>
      <c r="AF118" s="83">
        <v>0</v>
      </c>
      <c r="AG118" s="127">
        <v>0</v>
      </c>
      <c r="AH118" s="83">
        <v>0</v>
      </c>
      <c r="AI118" s="127">
        <v>0</v>
      </c>
      <c r="AJ118" s="83" t="s">
        <v>1611</v>
      </c>
      <c r="AK118" s="83" t="s">
        <v>1612</v>
      </c>
      <c r="AL118" s="66">
        <v>0</v>
      </c>
      <c r="AM118" s="69">
        <v>0</v>
      </c>
      <c r="AN118" s="66">
        <v>0</v>
      </c>
      <c r="AO118" s="127">
        <v>0</v>
      </c>
      <c r="AP118" s="83" t="s">
        <v>1613</v>
      </c>
      <c r="AQ118" s="109" t="s">
        <v>1614</v>
      </c>
      <c r="AR118" s="109">
        <v>6096000</v>
      </c>
      <c r="AS118" s="69">
        <v>1</v>
      </c>
      <c r="AT118" s="66">
        <v>1</v>
      </c>
      <c r="AU118" s="127">
        <v>1</v>
      </c>
      <c r="AV118" s="93" t="s">
        <v>1615</v>
      </c>
      <c r="AW118" s="93" t="s">
        <v>422</v>
      </c>
      <c r="AX118" s="160"/>
      <c r="AY118" s="159"/>
      <c r="AZ118" s="160"/>
      <c r="BA118" s="159"/>
      <c r="BB118" s="160"/>
      <c r="BC118" s="100"/>
      <c r="BD118" s="100"/>
      <c r="BE118" s="197" t="s">
        <v>1596</v>
      </c>
      <c r="BF118" s="201" t="s">
        <v>1597</v>
      </c>
      <c r="BG118" s="201" t="s">
        <v>1598</v>
      </c>
      <c r="BH118" s="201" t="s">
        <v>1599</v>
      </c>
      <c r="BI118" s="201" t="s">
        <v>1600</v>
      </c>
      <c r="BJ118" s="201" t="s">
        <v>1601</v>
      </c>
      <c r="BK118" s="201" t="s">
        <v>1602</v>
      </c>
      <c r="BL118" s="201" t="s">
        <v>1603</v>
      </c>
      <c r="BM118" s="201" t="s">
        <v>1604</v>
      </c>
    </row>
    <row r="119" spans="1:65" ht="70.5" customHeight="1" x14ac:dyDescent="0.2">
      <c r="A119" s="71">
        <v>109</v>
      </c>
      <c r="B119" s="72" t="s">
        <v>96</v>
      </c>
      <c r="C119" s="71"/>
      <c r="D119" s="66" t="s">
        <v>1616</v>
      </c>
      <c r="E119" s="149">
        <v>8.130081301E-3</v>
      </c>
      <c r="F119" s="66"/>
      <c r="G119" s="66" t="s">
        <v>1585</v>
      </c>
      <c r="H119" s="67">
        <v>44197</v>
      </c>
      <c r="I119" s="67">
        <v>45473</v>
      </c>
      <c r="J119" s="66" t="s">
        <v>1617</v>
      </c>
      <c r="K119" s="66" t="s">
        <v>1618</v>
      </c>
      <c r="L119" s="66" t="s">
        <v>370</v>
      </c>
      <c r="M119" s="66"/>
      <c r="N119" s="66"/>
      <c r="O119" s="66"/>
      <c r="P119" s="127">
        <v>1</v>
      </c>
      <c r="Q119" s="185" t="s">
        <v>1619</v>
      </c>
      <c r="R119" s="186">
        <v>1</v>
      </c>
      <c r="S119" s="185" t="s">
        <v>1620</v>
      </c>
      <c r="T119" s="186">
        <v>1</v>
      </c>
      <c r="U119" s="185" t="s">
        <v>1621</v>
      </c>
      <c r="V119" s="186">
        <v>1</v>
      </c>
      <c r="W119" s="185" t="s">
        <v>1621</v>
      </c>
      <c r="X119" s="186">
        <v>1</v>
      </c>
      <c r="Y119" s="187" t="s">
        <v>1622</v>
      </c>
      <c r="Z119" s="66"/>
      <c r="AA119" s="69"/>
      <c r="AB119" s="66"/>
      <c r="AC119" s="69"/>
      <c r="AD119" s="66"/>
      <c r="AE119" s="66"/>
      <c r="AF119" s="83">
        <v>0</v>
      </c>
      <c r="AG119" s="127">
        <v>0</v>
      </c>
      <c r="AH119" s="83">
        <v>0</v>
      </c>
      <c r="AI119" s="127">
        <v>0</v>
      </c>
      <c r="AJ119" s="83" t="s">
        <v>1623</v>
      </c>
      <c r="AK119" s="83" t="s">
        <v>1624</v>
      </c>
      <c r="AL119" s="66">
        <v>0</v>
      </c>
      <c r="AM119" s="69">
        <v>0</v>
      </c>
      <c r="AN119" s="66">
        <v>0</v>
      </c>
      <c r="AO119" s="127">
        <v>0</v>
      </c>
      <c r="AP119" s="83" t="s">
        <v>1625</v>
      </c>
      <c r="AQ119" s="83" t="s">
        <v>1626</v>
      </c>
      <c r="AR119" s="66">
        <v>0</v>
      </c>
      <c r="AS119" s="69">
        <v>0</v>
      </c>
      <c r="AT119" s="66">
        <v>0</v>
      </c>
      <c r="AU119" s="127">
        <v>0</v>
      </c>
      <c r="AV119" s="93" t="s">
        <v>1627</v>
      </c>
      <c r="AW119" s="93" t="s">
        <v>1628</v>
      </c>
      <c r="AX119" s="160"/>
      <c r="AY119" s="159"/>
      <c r="AZ119" s="160"/>
      <c r="BA119" s="159"/>
      <c r="BB119" s="160"/>
      <c r="BC119" s="100"/>
      <c r="BD119" s="100"/>
      <c r="BE119" s="197" t="s">
        <v>1629</v>
      </c>
      <c r="BF119" s="201" t="s">
        <v>1630</v>
      </c>
      <c r="BG119" s="201" t="s">
        <v>1631</v>
      </c>
      <c r="BH119" s="201" t="s">
        <v>1599</v>
      </c>
      <c r="BI119" s="201" t="s">
        <v>1600</v>
      </c>
      <c r="BJ119" s="201" t="s">
        <v>1632</v>
      </c>
      <c r="BK119" s="201" t="s">
        <v>1633</v>
      </c>
      <c r="BL119" s="201" t="s">
        <v>1634</v>
      </c>
      <c r="BM119" s="201" t="s">
        <v>1635</v>
      </c>
    </row>
    <row r="120" spans="1:65" ht="160.5" customHeight="1" x14ac:dyDescent="0.2">
      <c r="A120" s="71">
        <v>110</v>
      </c>
      <c r="B120" s="72" t="s">
        <v>96</v>
      </c>
      <c r="C120" s="71"/>
      <c r="D120" s="66" t="s">
        <v>1636</v>
      </c>
      <c r="E120" s="152">
        <v>8.130081301E-3</v>
      </c>
      <c r="F120" s="66" t="s">
        <v>224</v>
      </c>
      <c r="G120" s="66" t="s">
        <v>1637</v>
      </c>
      <c r="H120" s="67">
        <v>44197</v>
      </c>
      <c r="I120" s="67" t="s">
        <v>1638</v>
      </c>
      <c r="J120" s="66" t="s">
        <v>1639</v>
      </c>
      <c r="K120" s="66" t="s">
        <v>1640</v>
      </c>
      <c r="L120" s="66" t="s">
        <v>560</v>
      </c>
      <c r="M120" s="66" t="s">
        <v>27</v>
      </c>
      <c r="N120" s="66" t="s">
        <v>560</v>
      </c>
      <c r="O120" s="66" t="s">
        <v>560</v>
      </c>
      <c r="P120" s="69">
        <v>1</v>
      </c>
      <c r="Q120" s="66" t="s">
        <v>1641</v>
      </c>
      <c r="R120" s="69">
        <v>1</v>
      </c>
      <c r="S120" s="66" t="s">
        <v>1641</v>
      </c>
      <c r="T120" s="69">
        <v>1</v>
      </c>
      <c r="U120" s="66" t="s">
        <v>1641</v>
      </c>
      <c r="V120" s="69">
        <v>1</v>
      </c>
      <c r="W120" s="66" t="s">
        <v>1641</v>
      </c>
      <c r="X120" s="69">
        <v>1</v>
      </c>
      <c r="Y120" s="66" t="s">
        <v>1642</v>
      </c>
      <c r="Z120" s="66"/>
      <c r="AA120" s="66"/>
      <c r="AB120" s="66"/>
      <c r="AC120" s="66"/>
      <c r="AD120" s="66"/>
      <c r="AE120" s="66"/>
      <c r="AF120" s="66">
        <v>0</v>
      </c>
      <c r="AG120" s="69">
        <v>0</v>
      </c>
      <c r="AH120" s="66">
        <v>0</v>
      </c>
      <c r="AI120" s="69">
        <v>0</v>
      </c>
      <c r="AJ120" s="83" t="s">
        <v>1643</v>
      </c>
      <c r="AK120" s="83"/>
      <c r="AL120" s="66" t="s">
        <v>1644</v>
      </c>
      <c r="AM120" s="127">
        <v>0.36</v>
      </c>
      <c r="AN120" s="83">
        <v>0</v>
      </c>
      <c r="AO120" s="69">
        <v>0</v>
      </c>
      <c r="AP120" s="83" t="s">
        <v>1645</v>
      </c>
      <c r="AQ120" s="83"/>
      <c r="AR120" s="66" t="s">
        <v>1646</v>
      </c>
      <c r="AS120" s="69">
        <v>0.7</v>
      </c>
      <c r="AT120" s="66">
        <v>0</v>
      </c>
      <c r="AU120" s="69">
        <v>0</v>
      </c>
      <c r="AV120" s="66" t="s">
        <v>1819</v>
      </c>
      <c r="AW120" s="66"/>
      <c r="AX120" s="160"/>
      <c r="AY120" s="159"/>
      <c r="AZ120" s="160"/>
      <c r="BA120" s="159"/>
      <c r="BB120" s="160"/>
      <c r="BC120" s="100"/>
      <c r="BD120" s="100"/>
      <c r="BE120" s="197" t="s">
        <v>1647</v>
      </c>
      <c r="BF120" s="201" t="s">
        <v>1648</v>
      </c>
      <c r="BG120" s="201" t="s">
        <v>1649</v>
      </c>
      <c r="BH120" s="201" t="s">
        <v>1599</v>
      </c>
      <c r="BI120" s="201" t="s">
        <v>1650</v>
      </c>
      <c r="BJ120" s="201" t="s">
        <v>1651</v>
      </c>
      <c r="BK120" s="201" t="s">
        <v>1652</v>
      </c>
      <c r="BL120" s="201">
        <v>3166234777</v>
      </c>
      <c r="BM120" s="201" t="s">
        <v>1653</v>
      </c>
    </row>
    <row r="121" spans="1:65" ht="216.4" customHeight="1" x14ac:dyDescent="0.2">
      <c r="A121" s="71">
        <v>111</v>
      </c>
      <c r="B121" s="72" t="s">
        <v>96</v>
      </c>
      <c r="C121" s="71"/>
      <c r="D121" s="66"/>
      <c r="E121" s="153">
        <v>8.130081301E-3</v>
      </c>
      <c r="F121" s="66"/>
      <c r="G121" s="66"/>
      <c r="H121" s="67">
        <v>44197</v>
      </c>
      <c r="I121" s="67">
        <v>45473</v>
      </c>
      <c r="J121" s="66" t="s">
        <v>1654</v>
      </c>
      <c r="K121" s="66" t="s">
        <v>1655</v>
      </c>
      <c r="L121" s="66" t="s">
        <v>560</v>
      </c>
      <c r="M121" s="66" t="s">
        <v>27</v>
      </c>
      <c r="N121" s="66" t="s">
        <v>560</v>
      </c>
      <c r="O121" s="66" t="s">
        <v>560</v>
      </c>
      <c r="P121" s="69">
        <v>1</v>
      </c>
      <c r="Q121" s="66" t="s">
        <v>1641</v>
      </c>
      <c r="R121" s="69">
        <v>1</v>
      </c>
      <c r="S121" s="66" t="s">
        <v>1641</v>
      </c>
      <c r="T121" s="69">
        <v>1</v>
      </c>
      <c r="U121" s="66" t="s">
        <v>1641</v>
      </c>
      <c r="V121" s="69">
        <v>1</v>
      </c>
      <c r="W121" s="66" t="s">
        <v>1641</v>
      </c>
      <c r="X121" s="69">
        <v>1</v>
      </c>
      <c r="Y121" s="66" t="s">
        <v>1642</v>
      </c>
      <c r="Z121" s="66"/>
      <c r="AA121" s="66"/>
      <c r="AB121" s="66"/>
      <c r="AC121" s="66"/>
      <c r="AD121" s="66"/>
      <c r="AE121" s="66"/>
      <c r="AF121" s="66">
        <v>0</v>
      </c>
      <c r="AG121" s="69">
        <v>0</v>
      </c>
      <c r="AH121" s="83">
        <v>0</v>
      </c>
      <c r="AI121" s="69">
        <v>0</v>
      </c>
      <c r="AJ121" s="83" t="s">
        <v>1656</v>
      </c>
      <c r="AK121" s="83"/>
      <c r="AL121" s="132">
        <v>9462133</v>
      </c>
      <c r="AM121" s="127">
        <v>0.35</v>
      </c>
      <c r="AN121" s="83">
        <v>0</v>
      </c>
      <c r="AO121" s="69">
        <v>0</v>
      </c>
      <c r="AP121" s="83" t="s">
        <v>1657</v>
      </c>
      <c r="AQ121" s="83"/>
      <c r="AR121" s="66" t="s">
        <v>1646</v>
      </c>
      <c r="AS121" s="69">
        <v>0.7</v>
      </c>
      <c r="AT121" s="66">
        <v>0</v>
      </c>
      <c r="AU121" s="69">
        <v>0</v>
      </c>
      <c r="AV121" s="66" t="s">
        <v>1819</v>
      </c>
      <c r="AW121" s="66"/>
      <c r="AX121" s="160"/>
      <c r="AY121" s="159"/>
      <c r="AZ121" s="160"/>
      <c r="BA121" s="159"/>
      <c r="BB121" s="160"/>
      <c r="BC121" s="100"/>
      <c r="BD121" s="100"/>
      <c r="BE121" s="197" t="s">
        <v>1647</v>
      </c>
      <c r="BF121" s="201" t="s">
        <v>1648</v>
      </c>
      <c r="BG121" s="201" t="s">
        <v>1649</v>
      </c>
      <c r="BH121" s="201" t="s">
        <v>1599</v>
      </c>
      <c r="BI121" s="201" t="s">
        <v>1650</v>
      </c>
      <c r="BJ121" s="201" t="s">
        <v>1651</v>
      </c>
      <c r="BK121" s="201" t="s">
        <v>1652</v>
      </c>
      <c r="BL121" s="201">
        <v>3166234777</v>
      </c>
      <c r="BM121" s="201" t="s">
        <v>1653</v>
      </c>
    </row>
    <row r="122" spans="1:65" ht="128.65" customHeight="1" x14ac:dyDescent="0.2">
      <c r="A122" s="71">
        <v>112</v>
      </c>
      <c r="B122" s="72" t="s">
        <v>96</v>
      </c>
      <c r="C122" s="71"/>
      <c r="D122" s="100" t="s">
        <v>1658</v>
      </c>
      <c r="E122" s="149">
        <v>8.130081301E-3</v>
      </c>
      <c r="F122" s="66" t="s">
        <v>224</v>
      </c>
      <c r="G122" s="66" t="s">
        <v>1637</v>
      </c>
      <c r="H122" s="67">
        <v>43831</v>
      </c>
      <c r="I122" s="67">
        <v>45473</v>
      </c>
      <c r="J122" s="66" t="s">
        <v>1659</v>
      </c>
      <c r="K122" s="66" t="s">
        <v>1660</v>
      </c>
      <c r="L122" s="66" t="s">
        <v>1661</v>
      </c>
      <c r="M122" s="66" t="s">
        <v>27</v>
      </c>
      <c r="N122" s="66">
        <v>2</v>
      </c>
      <c r="O122" s="130">
        <v>17496000</v>
      </c>
      <c r="P122" s="66">
        <v>3</v>
      </c>
      <c r="Q122" s="130">
        <v>58320000</v>
      </c>
      <c r="R122" s="66">
        <v>2</v>
      </c>
      <c r="S122" s="130">
        <v>40046000</v>
      </c>
      <c r="T122" s="66">
        <v>2</v>
      </c>
      <c r="U122" s="130">
        <v>41300000</v>
      </c>
      <c r="V122" s="66">
        <v>2</v>
      </c>
      <c r="W122" s="130">
        <v>21250000</v>
      </c>
      <c r="X122" s="66">
        <v>11</v>
      </c>
      <c r="Y122" s="73">
        <v>178412000</v>
      </c>
      <c r="Z122" s="66"/>
      <c r="AA122" s="66"/>
      <c r="AB122" s="66"/>
      <c r="AC122" s="66"/>
      <c r="AD122" s="66"/>
      <c r="AE122" s="66"/>
      <c r="AF122" s="66" t="s">
        <v>1662</v>
      </c>
      <c r="AG122" s="69">
        <v>0.59</v>
      </c>
      <c r="AH122" s="66">
        <v>3</v>
      </c>
      <c r="AI122" s="69">
        <v>1</v>
      </c>
      <c r="AJ122" s="66" t="s">
        <v>1663</v>
      </c>
      <c r="AK122" s="66"/>
      <c r="AL122" s="83" t="s">
        <v>1644</v>
      </c>
      <c r="AM122" s="127">
        <v>0.36</v>
      </c>
      <c r="AN122" s="66">
        <v>3</v>
      </c>
      <c r="AO122" s="69">
        <v>0</v>
      </c>
      <c r="AP122" s="83" t="s">
        <v>1664</v>
      </c>
      <c r="AQ122" s="66"/>
      <c r="AR122" s="66" t="s">
        <v>1646</v>
      </c>
      <c r="AS122" s="69">
        <v>0.7</v>
      </c>
      <c r="AT122" s="66">
        <v>0</v>
      </c>
      <c r="AU122" s="69">
        <v>0</v>
      </c>
      <c r="AV122" s="66" t="s">
        <v>1665</v>
      </c>
      <c r="AW122" s="66"/>
      <c r="AX122" s="160"/>
      <c r="AY122" s="159"/>
      <c r="AZ122" s="160"/>
      <c r="BA122" s="159"/>
      <c r="BB122" s="160"/>
      <c r="BC122" s="100"/>
      <c r="BD122" s="100"/>
      <c r="BE122" s="197" t="s">
        <v>1647</v>
      </c>
      <c r="BF122" s="201" t="s">
        <v>1648</v>
      </c>
      <c r="BG122" s="201" t="s">
        <v>1649</v>
      </c>
      <c r="BH122" s="201" t="s">
        <v>1599</v>
      </c>
      <c r="BI122" s="201" t="s">
        <v>1650</v>
      </c>
      <c r="BJ122" s="201" t="s">
        <v>1651</v>
      </c>
      <c r="BK122" s="201" t="s">
        <v>1652</v>
      </c>
      <c r="BL122" s="201">
        <v>3166234777</v>
      </c>
      <c r="BM122" s="201" t="s">
        <v>1653</v>
      </c>
    </row>
    <row r="123" spans="1:65" ht="70.5" customHeight="1" x14ac:dyDescent="0.2">
      <c r="A123" s="71">
        <v>113</v>
      </c>
      <c r="B123" s="72" t="s">
        <v>96</v>
      </c>
      <c r="C123" s="71"/>
      <c r="D123" s="100" t="s">
        <v>1658</v>
      </c>
      <c r="E123" s="149">
        <v>8.130081301E-3</v>
      </c>
      <c r="F123" s="66" t="s">
        <v>224</v>
      </c>
      <c r="G123" s="66" t="s">
        <v>1637</v>
      </c>
      <c r="H123" s="67">
        <v>44562</v>
      </c>
      <c r="I123" s="67">
        <v>45442</v>
      </c>
      <c r="J123" s="66" t="s">
        <v>1666</v>
      </c>
      <c r="K123" s="66" t="s">
        <v>1667</v>
      </c>
      <c r="L123" s="66" t="s">
        <v>560</v>
      </c>
      <c r="M123" s="66" t="s">
        <v>27</v>
      </c>
      <c r="N123" s="66"/>
      <c r="O123" s="66"/>
      <c r="P123" s="66"/>
      <c r="Q123" s="66"/>
      <c r="R123" s="66">
        <v>1</v>
      </c>
      <c r="S123" s="130">
        <v>29864000</v>
      </c>
      <c r="T123" s="66">
        <v>1</v>
      </c>
      <c r="U123" s="130">
        <v>30575000</v>
      </c>
      <c r="V123" s="66">
        <v>1</v>
      </c>
      <c r="W123" s="130">
        <v>15750000</v>
      </c>
      <c r="X123" s="66">
        <v>1</v>
      </c>
      <c r="Y123" s="73">
        <v>76189000</v>
      </c>
      <c r="Z123" s="66"/>
      <c r="AA123" s="66"/>
      <c r="AB123" s="66"/>
      <c r="AC123" s="66"/>
      <c r="AD123" s="66"/>
      <c r="AE123" s="66"/>
      <c r="AF123" s="66"/>
      <c r="AG123" s="66"/>
      <c r="AH123" s="66"/>
      <c r="AI123" s="66"/>
      <c r="AJ123" s="66" t="s">
        <v>1668</v>
      </c>
      <c r="AK123" s="66"/>
      <c r="AL123" s="66">
        <v>0</v>
      </c>
      <c r="AM123" s="69">
        <v>0</v>
      </c>
      <c r="AN123" s="66">
        <v>0</v>
      </c>
      <c r="AO123" s="69">
        <v>0</v>
      </c>
      <c r="AP123" s="66" t="s">
        <v>1668</v>
      </c>
      <c r="AQ123" s="66"/>
      <c r="AR123" s="66">
        <v>0</v>
      </c>
      <c r="AS123" s="69">
        <v>0</v>
      </c>
      <c r="AT123" s="66">
        <v>0</v>
      </c>
      <c r="AU123" s="69">
        <v>0</v>
      </c>
      <c r="AV123" s="66" t="s">
        <v>1668</v>
      </c>
      <c r="AW123" s="66"/>
      <c r="AX123" s="160"/>
      <c r="AY123" s="159"/>
      <c r="AZ123" s="160"/>
      <c r="BA123" s="159"/>
      <c r="BB123" s="160"/>
      <c r="BC123" s="100"/>
      <c r="BD123" s="100"/>
      <c r="BE123" s="197" t="s">
        <v>1647</v>
      </c>
      <c r="BF123" s="201" t="s">
        <v>1648</v>
      </c>
      <c r="BG123" s="201" t="s">
        <v>1649</v>
      </c>
      <c r="BH123" s="201" t="s">
        <v>1599</v>
      </c>
      <c r="BI123" s="201" t="s">
        <v>1650</v>
      </c>
      <c r="BJ123" s="201" t="s">
        <v>1651</v>
      </c>
      <c r="BK123" s="201" t="s">
        <v>1652</v>
      </c>
      <c r="BL123" s="201">
        <v>3166234777</v>
      </c>
      <c r="BM123" s="201" t="s">
        <v>1653</v>
      </c>
    </row>
    <row r="124" spans="1:65" ht="70.5" customHeight="1" x14ac:dyDescent="0.2">
      <c r="A124" s="71">
        <v>114</v>
      </c>
      <c r="B124" s="72" t="s">
        <v>96</v>
      </c>
      <c r="C124" s="71"/>
      <c r="D124" s="66" t="s">
        <v>1669</v>
      </c>
      <c r="E124" s="149">
        <v>8.130081301E-3</v>
      </c>
      <c r="F124" s="66" t="s">
        <v>1037</v>
      </c>
      <c r="G124" s="66" t="s">
        <v>1670</v>
      </c>
      <c r="H124" s="67">
        <v>44378</v>
      </c>
      <c r="I124" s="67">
        <v>44742</v>
      </c>
      <c r="J124" s="66" t="s">
        <v>1671</v>
      </c>
      <c r="K124" s="66" t="s">
        <v>1671</v>
      </c>
      <c r="L124" s="66" t="s">
        <v>370</v>
      </c>
      <c r="M124" s="66" t="s">
        <v>27</v>
      </c>
      <c r="N124" s="66"/>
      <c r="O124" s="66" t="s">
        <v>560</v>
      </c>
      <c r="P124" s="66" t="s">
        <v>1672</v>
      </c>
      <c r="Q124" s="96">
        <v>35500000</v>
      </c>
      <c r="R124" s="66" t="s">
        <v>1672</v>
      </c>
      <c r="S124" s="96">
        <v>35500000</v>
      </c>
      <c r="T124" s="66"/>
      <c r="U124" s="66">
        <v>0</v>
      </c>
      <c r="V124" s="66"/>
      <c r="W124" s="66">
        <v>0</v>
      </c>
      <c r="X124" s="66">
        <v>1</v>
      </c>
      <c r="Y124" s="73">
        <v>71000000</v>
      </c>
      <c r="Z124" s="66"/>
      <c r="AA124" s="66"/>
      <c r="AB124" s="66"/>
      <c r="AC124" s="66"/>
      <c r="AD124" s="66" t="s">
        <v>1673</v>
      </c>
      <c r="AE124" s="83" t="s">
        <v>1674</v>
      </c>
      <c r="AF124" s="66"/>
      <c r="AG124" s="66"/>
      <c r="AH124" s="66"/>
      <c r="AI124" s="66"/>
      <c r="AJ124" s="66" t="s">
        <v>1675</v>
      </c>
      <c r="AK124" s="83" t="s">
        <v>1674</v>
      </c>
      <c r="AL124" s="66"/>
      <c r="AM124" s="66"/>
      <c r="AN124" s="66"/>
      <c r="AO124" s="66"/>
      <c r="AP124" s="66" t="s">
        <v>1676</v>
      </c>
      <c r="AQ124" s="83" t="s">
        <v>1674</v>
      </c>
      <c r="AR124" s="83" t="s">
        <v>1677</v>
      </c>
      <c r="AS124" s="83">
        <v>0.3</v>
      </c>
      <c r="AT124" s="83">
        <v>0.16</v>
      </c>
      <c r="AU124" s="83">
        <v>0.16</v>
      </c>
      <c r="AV124" s="83" t="s">
        <v>1678</v>
      </c>
      <c r="AW124" s="83" t="s">
        <v>1674</v>
      </c>
      <c r="AX124" s="160"/>
      <c r="AY124" s="159"/>
      <c r="AZ124" s="163">
        <v>0.16</v>
      </c>
      <c r="BA124" s="163">
        <v>0.16</v>
      </c>
      <c r="BB124" s="163" t="s">
        <v>1678</v>
      </c>
      <c r="BC124" s="100"/>
      <c r="BD124" s="100"/>
      <c r="BE124" s="197" t="s">
        <v>1679</v>
      </c>
      <c r="BF124" s="201" t="s">
        <v>1680</v>
      </c>
      <c r="BG124" s="201" t="s">
        <v>1681</v>
      </c>
      <c r="BH124" s="201" t="s">
        <v>1599</v>
      </c>
      <c r="BI124" s="201" t="s">
        <v>1682</v>
      </c>
      <c r="BJ124" s="201" t="s">
        <v>1683</v>
      </c>
      <c r="BK124" s="201" t="s">
        <v>1684</v>
      </c>
      <c r="BL124" s="201" t="s">
        <v>1685</v>
      </c>
      <c r="BM124" s="71" t="s">
        <v>1686</v>
      </c>
    </row>
    <row r="125" spans="1:65" ht="70.5" customHeight="1" x14ac:dyDescent="0.2">
      <c r="A125" s="71">
        <v>115</v>
      </c>
      <c r="B125" s="72" t="s">
        <v>96</v>
      </c>
      <c r="C125" s="71"/>
      <c r="D125" s="66" t="s">
        <v>1636</v>
      </c>
      <c r="E125" s="149">
        <v>8.130081301E-3</v>
      </c>
      <c r="F125" s="66" t="s">
        <v>222</v>
      </c>
      <c r="G125" s="66" t="s">
        <v>1475</v>
      </c>
      <c r="H125" s="67">
        <v>44197</v>
      </c>
      <c r="I125" s="67">
        <v>45657</v>
      </c>
      <c r="J125" s="66" t="s">
        <v>1687</v>
      </c>
      <c r="K125" s="66" t="s">
        <v>1688</v>
      </c>
      <c r="L125" s="66" t="s">
        <v>1689</v>
      </c>
      <c r="M125" s="66" t="s">
        <v>27</v>
      </c>
      <c r="N125" s="66"/>
      <c r="O125" s="66" t="s">
        <v>424</v>
      </c>
      <c r="P125" s="69">
        <v>1</v>
      </c>
      <c r="Q125" s="66" t="s">
        <v>1690</v>
      </c>
      <c r="R125" s="69">
        <v>1</v>
      </c>
      <c r="S125" s="66" t="s">
        <v>1690</v>
      </c>
      <c r="T125" s="69">
        <v>1</v>
      </c>
      <c r="U125" s="66" t="s">
        <v>1690</v>
      </c>
      <c r="V125" s="69">
        <v>1</v>
      </c>
      <c r="W125" s="66" t="s">
        <v>1690</v>
      </c>
      <c r="X125" s="69">
        <v>1</v>
      </c>
      <c r="Y125" s="73">
        <v>0</v>
      </c>
      <c r="Z125" s="66"/>
      <c r="AA125" s="69"/>
      <c r="AB125" s="66"/>
      <c r="AC125" s="69"/>
      <c r="AD125" s="66"/>
      <c r="AE125" s="66"/>
      <c r="AF125" s="66"/>
      <c r="AG125" s="69"/>
      <c r="AH125" s="66"/>
      <c r="AI125" s="69"/>
      <c r="AJ125" s="66"/>
      <c r="AK125" s="66"/>
      <c r="AL125" s="66">
        <v>0</v>
      </c>
      <c r="AM125" s="69">
        <v>0</v>
      </c>
      <c r="AN125" s="66">
        <v>0</v>
      </c>
      <c r="AO125" s="69">
        <v>0</v>
      </c>
      <c r="AP125" s="66" t="s">
        <v>1691</v>
      </c>
      <c r="AQ125" s="66" t="s">
        <v>1692</v>
      </c>
      <c r="AR125" s="66">
        <v>0</v>
      </c>
      <c r="AS125" s="69">
        <v>0</v>
      </c>
      <c r="AT125" s="66">
        <v>0</v>
      </c>
      <c r="AU125" s="69">
        <v>0</v>
      </c>
      <c r="AV125" s="66" t="s">
        <v>1693</v>
      </c>
      <c r="AW125" s="66" t="s">
        <v>422</v>
      </c>
      <c r="AX125" s="160"/>
      <c r="AY125" s="159"/>
      <c r="AZ125" s="160"/>
      <c r="BA125" s="159"/>
      <c r="BB125" s="163" t="s">
        <v>1693</v>
      </c>
      <c r="BC125" s="100"/>
      <c r="BD125" s="100"/>
      <c r="BE125" s="197" t="s">
        <v>1694</v>
      </c>
      <c r="BF125" s="201" t="s">
        <v>1695</v>
      </c>
      <c r="BG125" s="201" t="s">
        <v>1696</v>
      </c>
      <c r="BH125" s="201" t="s">
        <v>1599</v>
      </c>
      <c r="BI125" s="201" t="s">
        <v>1697</v>
      </c>
      <c r="BJ125" s="201" t="s">
        <v>1698</v>
      </c>
      <c r="BK125" s="201" t="s">
        <v>1699</v>
      </c>
      <c r="BL125" s="201" t="s">
        <v>1700</v>
      </c>
      <c r="BM125" s="201" t="s">
        <v>1701</v>
      </c>
    </row>
    <row r="126" spans="1:65" ht="152.25" customHeight="1" x14ac:dyDescent="0.2">
      <c r="A126" s="71">
        <v>116</v>
      </c>
      <c r="B126" s="72" t="s">
        <v>103</v>
      </c>
      <c r="C126" s="71"/>
      <c r="D126" s="100" t="s">
        <v>1702</v>
      </c>
      <c r="E126" s="149">
        <v>8.130081301E-3</v>
      </c>
      <c r="F126" s="100" t="s">
        <v>221</v>
      </c>
      <c r="G126" s="100" t="s">
        <v>1703</v>
      </c>
      <c r="H126" s="144">
        <v>43831</v>
      </c>
      <c r="I126" s="144">
        <v>45657</v>
      </c>
      <c r="J126" s="100" t="s">
        <v>1704</v>
      </c>
      <c r="K126" s="100" t="s">
        <v>1705</v>
      </c>
      <c r="L126" s="100" t="s">
        <v>418</v>
      </c>
      <c r="M126" s="66" t="s">
        <v>27</v>
      </c>
      <c r="N126" s="100">
        <v>1</v>
      </c>
      <c r="O126" s="133">
        <v>20000000</v>
      </c>
      <c r="P126" s="100">
        <v>1</v>
      </c>
      <c r="Q126" s="133">
        <v>20000000</v>
      </c>
      <c r="R126" s="100">
        <v>1</v>
      </c>
      <c r="S126" s="133">
        <v>20000000</v>
      </c>
      <c r="T126" s="100">
        <v>1</v>
      </c>
      <c r="U126" s="133">
        <v>20000000</v>
      </c>
      <c r="V126" s="100">
        <v>1</v>
      </c>
      <c r="W126" s="133">
        <v>20000000</v>
      </c>
      <c r="X126" s="100">
        <v>4</v>
      </c>
      <c r="Y126" s="73">
        <f>O126+Q126+S126+U126+W126</f>
        <v>100000000</v>
      </c>
      <c r="Z126" s="134"/>
      <c r="AA126" s="102"/>
      <c r="AB126" s="102"/>
      <c r="AC126" s="102"/>
      <c r="AD126" s="100"/>
      <c r="AE126" s="100"/>
      <c r="AF126" s="135">
        <v>866000</v>
      </c>
      <c r="AG126" s="102">
        <v>4.3299999999999998E-2</v>
      </c>
      <c r="AH126" s="134">
        <v>866000</v>
      </c>
      <c r="AI126" s="102">
        <v>4.3299999999999998E-2</v>
      </c>
      <c r="AJ126" s="100" t="s">
        <v>1706</v>
      </c>
      <c r="AK126" s="100" t="s">
        <v>1707</v>
      </c>
      <c r="AL126" s="106">
        <v>5133333</v>
      </c>
      <c r="AM126" s="136">
        <v>0.25600000000000001</v>
      </c>
      <c r="AN126" s="100">
        <v>0.4</v>
      </c>
      <c r="AO126" s="136">
        <f>25.6%+AI126</f>
        <v>0.29930000000000001</v>
      </c>
      <c r="AP126" s="100" t="s">
        <v>1708</v>
      </c>
      <c r="AQ126" s="100" t="s">
        <v>1709</v>
      </c>
      <c r="AR126" s="106">
        <v>4466667</v>
      </c>
      <c r="AS126" s="136">
        <v>0.2233</v>
      </c>
      <c r="AT126" s="100">
        <v>0.5</v>
      </c>
      <c r="AU126" s="136">
        <f>+AO126+AS126</f>
        <v>0.52259999999999995</v>
      </c>
      <c r="AV126" s="100" t="s">
        <v>1710</v>
      </c>
      <c r="AW126" s="100" t="s">
        <v>1711</v>
      </c>
      <c r="AX126" s="158">
        <v>5866666</v>
      </c>
      <c r="AY126" s="195">
        <v>0.29330000000000001</v>
      </c>
      <c r="AZ126" s="160">
        <v>0.3</v>
      </c>
      <c r="BA126" s="159">
        <v>0.3</v>
      </c>
      <c r="BB126" s="160" t="s">
        <v>1712</v>
      </c>
      <c r="BC126" s="100" t="s">
        <v>1713</v>
      </c>
      <c r="BD126" s="100" t="s">
        <v>1714</v>
      </c>
      <c r="BE126" s="199"/>
      <c r="BF126" s="72" t="s">
        <v>1715</v>
      </c>
      <c r="BG126" s="72"/>
      <c r="BH126" s="72" t="s">
        <v>1716</v>
      </c>
      <c r="BI126" s="72" t="s">
        <v>1717</v>
      </c>
      <c r="BJ126" s="72" t="s">
        <v>1718</v>
      </c>
      <c r="BK126" s="72" t="s">
        <v>1719</v>
      </c>
      <c r="BL126" s="72">
        <v>3132877964</v>
      </c>
      <c r="BM126" s="71" t="s">
        <v>1720</v>
      </c>
    </row>
    <row r="127" spans="1:65" ht="298.14999999999998" customHeight="1" x14ac:dyDescent="0.2">
      <c r="A127" s="237">
        <v>117</v>
      </c>
      <c r="B127" s="251" t="s">
        <v>103</v>
      </c>
      <c r="C127" s="237"/>
      <c r="D127" s="100" t="s">
        <v>1721</v>
      </c>
      <c r="E127" s="151">
        <v>8.130081301E-3</v>
      </c>
      <c r="F127" s="100" t="s">
        <v>1722</v>
      </c>
      <c r="G127" s="100" t="s">
        <v>1723</v>
      </c>
      <c r="H127" s="144">
        <v>44336</v>
      </c>
      <c r="I127" s="144">
        <v>45442</v>
      </c>
      <c r="J127" s="100" t="s">
        <v>1724</v>
      </c>
      <c r="K127" s="100" t="s">
        <v>1725</v>
      </c>
      <c r="L127" s="100" t="s">
        <v>1726</v>
      </c>
      <c r="M127" s="100" t="s">
        <v>27</v>
      </c>
      <c r="N127" s="100"/>
      <c r="O127" s="106">
        <v>0</v>
      </c>
      <c r="P127" s="100">
        <v>1</v>
      </c>
      <c r="Q127" s="106">
        <v>209000000</v>
      </c>
      <c r="R127" s="100">
        <v>1</v>
      </c>
      <c r="S127" s="106">
        <v>209000000</v>
      </c>
      <c r="T127" s="100">
        <v>1</v>
      </c>
      <c r="U127" s="106">
        <v>209000000</v>
      </c>
      <c r="V127" s="100">
        <v>1</v>
      </c>
      <c r="W127" s="106">
        <v>209000000</v>
      </c>
      <c r="X127" s="100"/>
      <c r="Y127" s="73">
        <v>836000000</v>
      </c>
      <c r="Z127" s="100"/>
      <c r="AA127" s="102" t="str">
        <f t="shared" ref="AA127:AA136" si="86">IF(O127=0," ",Z127/O127)</f>
        <v xml:space="preserve"> </v>
      </c>
      <c r="AB127" s="100"/>
      <c r="AC127" s="102">
        <v>0</v>
      </c>
      <c r="AD127" s="100" t="s">
        <v>1727</v>
      </c>
      <c r="AE127" s="100" t="s">
        <v>1728</v>
      </c>
      <c r="AF127" s="100"/>
      <c r="AG127" s="102">
        <f t="shared" ref="AG127:AG136" si="87">IF(Q127=0," ",AF127/Q127)</f>
        <v>0</v>
      </c>
      <c r="AH127" s="100"/>
      <c r="AI127" s="102">
        <f t="shared" ref="AI127:AI136" si="88">IF(P127=0," ",AH127/P127)</f>
        <v>0</v>
      </c>
      <c r="AJ127" s="100" t="s">
        <v>1727</v>
      </c>
      <c r="AK127" s="100" t="s">
        <v>1728</v>
      </c>
      <c r="AL127" s="100">
        <v>0</v>
      </c>
      <c r="AM127" s="102">
        <v>0</v>
      </c>
      <c r="AN127" s="100">
        <v>0</v>
      </c>
      <c r="AO127" s="102">
        <v>0</v>
      </c>
      <c r="AP127" s="100" t="s">
        <v>1729</v>
      </c>
      <c r="AQ127" s="100" t="s">
        <v>1730</v>
      </c>
      <c r="AR127" s="100"/>
      <c r="AS127" s="102"/>
      <c r="AT127" s="100"/>
      <c r="AU127" s="102"/>
      <c r="AV127" s="100"/>
      <c r="AW127" s="100"/>
      <c r="AX127" s="160">
        <v>0</v>
      </c>
      <c r="AY127" s="159">
        <v>0</v>
      </c>
      <c r="AZ127" s="160">
        <v>10</v>
      </c>
      <c r="BA127" s="159">
        <v>0.1</v>
      </c>
      <c r="BB127" s="160" t="s">
        <v>1731</v>
      </c>
      <c r="BC127" s="100"/>
      <c r="BD127" s="100"/>
      <c r="BE127" s="199"/>
      <c r="BF127" s="72">
        <v>27</v>
      </c>
      <c r="BG127" s="72">
        <v>7787</v>
      </c>
      <c r="BH127" s="72" t="s">
        <v>1716</v>
      </c>
      <c r="BI127" s="72" t="s">
        <v>1732</v>
      </c>
      <c r="BJ127" s="72" t="s">
        <v>1733</v>
      </c>
      <c r="BK127" s="72" t="s">
        <v>1734</v>
      </c>
      <c r="BL127" s="72" t="s">
        <v>1735</v>
      </c>
      <c r="BM127" s="71" t="s">
        <v>1736</v>
      </c>
    </row>
    <row r="128" spans="1:65" ht="88.5" customHeight="1" x14ac:dyDescent="0.2">
      <c r="A128" s="238"/>
      <c r="B128" s="269"/>
      <c r="C128" s="238"/>
      <c r="D128" s="100"/>
      <c r="E128" s="151"/>
      <c r="F128" s="100" t="s">
        <v>1722</v>
      </c>
      <c r="G128" s="100" t="s">
        <v>1723</v>
      </c>
      <c r="H128" s="144">
        <v>44336</v>
      </c>
      <c r="I128" s="144">
        <v>45656</v>
      </c>
      <c r="J128" s="100" t="s">
        <v>1737</v>
      </c>
      <c r="K128" s="100" t="s">
        <v>1738</v>
      </c>
      <c r="L128" s="100" t="s">
        <v>1739</v>
      </c>
      <c r="M128" s="100" t="s">
        <v>27</v>
      </c>
      <c r="N128" s="100"/>
      <c r="O128" s="106">
        <v>0</v>
      </c>
      <c r="P128" s="100">
        <v>1</v>
      </c>
      <c r="Q128" s="106">
        <v>60000000</v>
      </c>
      <c r="R128" s="100">
        <v>1</v>
      </c>
      <c r="S128" s="106">
        <v>60000000</v>
      </c>
      <c r="T128" s="100">
        <v>1</v>
      </c>
      <c r="U128" s="106">
        <v>60000000</v>
      </c>
      <c r="V128" s="100">
        <v>1</v>
      </c>
      <c r="W128" s="106">
        <v>60000000</v>
      </c>
      <c r="X128" s="100"/>
      <c r="Y128" s="73">
        <v>240000000</v>
      </c>
      <c r="Z128" s="100"/>
      <c r="AA128" s="102" t="str">
        <f t="shared" si="86"/>
        <v xml:space="preserve"> </v>
      </c>
      <c r="AB128" s="100"/>
      <c r="AC128" s="102">
        <v>0</v>
      </c>
      <c r="AD128" s="100" t="s">
        <v>1740</v>
      </c>
      <c r="AE128" s="100" t="s">
        <v>560</v>
      </c>
      <c r="AF128" s="100"/>
      <c r="AG128" s="102">
        <f t="shared" si="87"/>
        <v>0</v>
      </c>
      <c r="AH128" s="100"/>
      <c r="AI128" s="102">
        <f t="shared" si="88"/>
        <v>0</v>
      </c>
      <c r="AJ128" s="100" t="s">
        <v>1740</v>
      </c>
      <c r="AK128" s="100" t="s">
        <v>560</v>
      </c>
      <c r="AL128" s="100"/>
      <c r="AM128" s="102"/>
      <c r="AN128" s="100"/>
      <c r="AO128" s="102"/>
      <c r="AP128" s="100" t="s">
        <v>1741</v>
      </c>
      <c r="AQ128" s="100" t="s">
        <v>1730</v>
      </c>
      <c r="AR128" s="100"/>
      <c r="AS128" s="102"/>
      <c r="AT128" s="100"/>
      <c r="AU128" s="102"/>
      <c r="AV128" s="100"/>
      <c r="AW128" s="100"/>
      <c r="AX128" s="160">
        <v>0</v>
      </c>
      <c r="AY128" s="159">
        <v>0</v>
      </c>
      <c r="AZ128" s="160">
        <v>0</v>
      </c>
      <c r="BA128" s="159">
        <v>0</v>
      </c>
      <c r="BB128" s="160" t="s">
        <v>1742</v>
      </c>
      <c r="BC128" s="100"/>
      <c r="BD128" s="100"/>
      <c r="BE128" s="199"/>
      <c r="BF128" s="72"/>
      <c r="BG128" s="72"/>
      <c r="BH128" s="72" t="s">
        <v>1716</v>
      </c>
      <c r="BI128" s="72" t="s">
        <v>1732</v>
      </c>
      <c r="BJ128" s="72" t="s">
        <v>1733</v>
      </c>
      <c r="BK128" s="72" t="s">
        <v>1734</v>
      </c>
      <c r="BL128" s="72" t="s">
        <v>1735</v>
      </c>
      <c r="BM128" s="71" t="s">
        <v>1736</v>
      </c>
    </row>
    <row r="129" spans="1:65" ht="68.25" customHeight="1" x14ac:dyDescent="0.2">
      <c r="A129" s="239"/>
      <c r="B129" s="252"/>
      <c r="C129" s="239"/>
      <c r="D129" s="100"/>
      <c r="E129" s="151"/>
      <c r="F129" s="100" t="s">
        <v>1722</v>
      </c>
      <c r="G129" s="100" t="s">
        <v>1723</v>
      </c>
      <c r="H129" s="144">
        <v>44336</v>
      </c>
      <c r="I129" s="144">
        <v>45656</v>
      </c>
      <c r="J129" s="100" t="s">
        <v>1743</v>
      </c>
      <c r="K129" s="100" t="s">
        <v>1744</v>
      </c>
      <c r="L129" s="100" t="s">
        <v>1739</v>
      </c>
      <c r="M129" s="100" t="s">
        <v>27</v>
      </c>
      <c r="N129" s="100"/>
      <c r="O129" s="106">
        <v>0</v>
      </c>
      <c r="P129" s="100">
        <v>1</v>
      </c>
      <c r="Q129" s="106">
        <v>30000000</v>
      </c>
      <c r="R129" s="100">
        <v>1</v>
      </c>
      <c r="S129" s="106">
        <v>30000000</v>
      </c>
      <c r="T129" s="100">
        <v>1</v>
      </c>
      <c r="U129" s="106">
        <v>30000000</v>
      </c>
      <c r="V129" s="100">
        <v>1</v>
      </c>
      <c r="W129" s="106">
        <v>30000000</v>
      </c>
      <c r="X129" s="100"/>
      <c r="Y129" s="73">
        <v>120000000</v>
      </c>
      <c r="Z129" s="100"/>
      <c r="AA129" s="102" t="str">
        <f t="shared" si="86"/>
        <v xml:space="preserve"> </v>
      </c>
      <c r="AB129" s="100"/>
      <c r="AC129" s="102">
        <v>0</v>
      </c>
      <c r="AD129" s="100" t="s">
        <v>1740</v>
      </c>
      <c r="AE129" s="100" t="s">
        <v>560</v>
      </c>
      <c r="AF129" s="100"/>
      <c r="AG129" s="102">
        <f t="shared" si="87"/>
        <v>0</v>
      </c>
      <c r="AH129" s="100"/>
      <c r="AI129" s="102">
        <f t="shared" si="88"/>
        <v>0</v>
      </c>
      <c r="AJ129" s="100" t="s">
        <v>1740</v>
      </c>
      <c r="AK129" s="100" t="s">
        <v>560</v>
      </c>
      <c r="AL129" s="100"/>
      <c r="AM129" s="102"/>
      <c r="AN129" s="100"/>
      <c r="AO129" s="102"/>
      <c r="AP129" s="100" t="s">
        <v>1741</v>
      </c>
      <c r="AQ129" s="100" t="s">
        <v>1730</v>
      </c>
      <c r="AR129" s="100"/>
      <c r="AS129" s="102"/>
      <c r="AT129" s="100"/>
      <c r="AU129" s="102"/>
      <c r="AV129" s="100"/>
      <c r="AW129" s="100"/>
      <c r="AX129" s="160"/>
      <c r="AY129" s="159"/>
      <c r="AZ129" s="160"/>
      <c r="BA129" s="159">
        <v>0.05</v>
      </c>
      <c r="BB129" s="160" t="s">
        <v>1745</v>
      </c>
      <c r="BC129" s="100"/>
      <c r="BD129" s="100"/>
      <c r="BE129" s="199"/>
      <c r="BF129" s="72"/>
      <c r="BG129" s="72"/>
      <c r="BH129" s="72" t="s">
        <v>1716</v>
      </c>
      <c r="BI129" s="72" t="s">
        <v>1732</v>
      </c>
      <c r="BJ129" s="72" t="s">
        <v>1733</v>
      </c>
      <c r="BK129" s="72" t="s">
        <v>1734</v>
      </c>
      <c r="BL129" s="72" t="s">
        <v>1735</v>
      </c>
      <c r="BM129" s="71" t="s">
        <v>1736</v>
      </c>
    </row>
    <row r="130" spans="1:65" ht="98.25" customHeight="1" x14ac:dyDescent="0.2">
      <c r="A130" s="71">
        <v>118</v>
      </c>
      <c r="B130" s="72" t="s">
        <v>103</v>
      </c>
      <c r="C130" s="71"/>
      <c r="D130" s="100" t="s">
        <v>1746</v>
      </c>
      <c r="E130" s="151">
        <v>8.130081301E-3</v>
      </c>
      <c r="F130" s="100" t="s">
        <v>1722</v>
      </c>
      <c r="G130" s="100" t="s">
        <v>1723</v>
      </c>
      <c r="H130" s="144">
        <v>43845</v>
      </c>
      <c r="I130" s="144">
        <v>45656</v>
      </c>
      <c r="J130" s="100" t="s">
        <v>1747</v>
      </c>
      <c r="K130" s="100" t="s">
        <v>1738</v>
      </c>
      <c r="L130" s="100" t="s">
        <v>1748</v>
      </c>
      <c r="M130" s="100" t="s">
        <v>27</v>
      </c>
      <c r="N130" s="100">
        <v>28</v>
      </c>
      <c r="O130" s="106">
        <v>0</v>
      </c>
      <c r="P130" s="100">
        <v>1</v>
      </c>
      <c r="Q130" s="106">
        <v>66000000</v>
      </c>
      <c r="R130" s="100">
        <v>1</v>
      </c>
      <c r="S130" s="106">
        <v>66000000</v>
      </c>
      <c r="T130" s="100">
        <v>1</v>
      </c>
      <c r="U130" s="106">
        <v>66000000</v>
      </c>
      <c r="V130" s="100">
        <v>1</v>
      </c>
      <c r="W130" s="106">
        <v>66000000</v>
      </c>
      <c r="X130" s="100"/>
      <c r="Y130" s="73">
        <v>264000000</v>
      </c>
      <c r="Z130" s="106">
        <v>33792000</v>
      </c>
      <c r="AA130" s="102" t="str">
        <f t="shared" si="86"/>
        <v xml:space="preserve"> </v>
      </c>
      <c r="AB130" s="100">
        <v>1</v>
      </c>
      <c r="AC130" s="102">
        <v>1</v>
      </c>
      <c r="AD130" s="100" t="s">
        <v>1749</v>
      </c>
      <c r="AE130" s="100" t="s">
        <v>1750</v>
      </c>
      <c r="AF130" s="100"/>
      <c r="AG130" s="102">
        <f t="shared" si="87"/>
        <v>0</v>
      </c>
      <c r="AH130" s="100"/>
      <c r="AI130" s="102">
        <f t="shared" si="88"/>
        <v>0</v>
      </c>
      <c r="AJ130" s="100" t="s">
        <v>1749</v>
      </c>
      <c r="AK130" s="100" t="s">
        <v>1750</v>
      </c>
      <c r="AL130" s="106">
        <v>28000000</v>
      </c>
      <c r="AM130" s="102">
        <v>0.65</v>
      </c>
      <c r="AN130" s="100">
        <v>0.65</v>
      </c>
      <c r="AO130" s="102">
        <v>0.65</v>
      </c>
      <c r="AP130" s="100" t="s">
        <v>1751</v>
      </c>
      <c r="AQ130" s="100"/>
      <c r="AR130" s="100"/>
      <c r="AS130" s="102"/>
      <c r="AT130" s="100"/>
      <c r="AU130" s="102"/>
      <c r="AV130" s="100"/>
      <c r="AW130" s="100"/>
      <c r="AX130" s="196">
        <v>0</v>
      </c>
      <c r="AY130" s="159">
        <v>0</v>
      </c>
      <c r="AZ130" s="160">
        <v>0</v>
      </c>
      <c r="BA130" s="159">
        <v>0</v>
      </c>
      <c r="BB130" s="160" t="s">
        <v>1752</v>
      </c>
      <c r="BC130" s="100"/>
      <c r="BD130" s="100"/>
      <c r="BE130" s="199"/>
      <c r="BF130" s="72">
        <v>28</v>
      </c>
      <c r="BG130" s="72">
        <v>7787</v>
      </c>
      <c r="BH130" s="72" t="s">
        <v>1716</v>
      </c>
      <c r="BI130" s="72" t="s">
        <v>1732</v>
      </c>
      <c r="BJ130" s="72" t="s">
        <v>1733</v>
      </c>
      <c r="BK130" s="72" t="s">
        <v>1734</v>
      </c>
      <c r="BL130" s="72" t="s">
        <v>1735</v>
      </c>
      <c r="BM130" s="71" t="s">
        <v>1736</v>
      </c>
    </row>
    <row r="131" spans="1:65" ht="70.5" customHeight="1" x14ac:dyDescent="0.2">
      <c r="A131" s="237">
        <v>119</v>
      </c>
      <c r="B131" s="251" t="s">
        <v>103</v>
      </c>
      <c r="C131" s="237"/>
      <c r="D131" s="100" t="s">
        <v>1753</v>
      </c>
      <c r="E131" s="151">
        <v>8.130081301E-3</v>
      </c>
      <c r="F131" s="100" t="s">
        <v>1722</v>
      </c>
      <c r="G131" s="100" t="s">
        <v>1723</v>
      </c>
      <c r="H131" s="144">
        <v>43845</v>
      </c>
      <c r="I131" s="144">
        <v>45656</v>
      </c>
      <c r="J131" s="100" t="s">
        <v>1737</v>
      </c>
      <c r="K131" s="100" t="s">
        <v>1738</v>
      </c>
      <c r="L131" s="100" t="s">
        <v>1748</v>
      </c>
      <c r="M131" s="100" t="s">
        <v>27</v>
      </c>
      <c r="N131" s="100"/>
      <c r="O131" s="106">
        <v>0</v>
      </c>
      <c r="P131" s="100">
        <v>1</v>
      </c>
      <c r="Q131" s="106">
        <v>60000000</v>
      </c>
      <c r="R131" s="100">
        <v>1</v>
      </c>
      <c r="S131" s="106">
        <v>60000000</v>
      </c>
      <c r="T131" s="100">
        <v>1</v>
      </c>
      <c r="U131" s="106">
        <v>60000000</v>
      </c>
      <c r="V131" s="100">
        <v>1</v>
      </c>
      <c r="W131" s="106">
        <v>60000000</v>
      </c>
      <c r="X131" s="100"/>
      <c r="Y131" s="73">
        <v>240000000</v>
      </c>
      <c r="Z131" s="100"/>
      <c r="AA131" s="102" t="str">
        <f t="shared" si="86"/>
        <v xml:space="preserve"> </v>
      </c>
      <c r="AB131" s="100"/>
      <c r="AC131" s="102">
        <v>0</v>
      </c>
      <c r="AD131" s="100" t="s">
        <v>1754</v>
      </c>
      <c r="AE131" s="100" t="s">
        <v>1755</v>
      </c>
      <c r="AF131" s="100"/>
      <c r="AG131" s="102">
        <f t="shared" si="87"/>
        <v>0</v>
      </c>
      <c r="AH131" s="100"/>
      <c r="AI131" s="102">
        <f t="shared" si="88"/>
        <v>0</v>
      </c>
      <c r="AJ131" s="100" t="s">
        <v>1754</v>
      </c>
      <c r="AK131" s="100" t="s">
        <v>1755</v>
      </c>
      <c r="AL131" s="100"/>
      <c r="AM131" s="102">
        <f>IF(Q131=0," ",AL131/Q131)</f>
        <v>0</v>
      </c>
      <c r="AN131" s="100"/>
      <c r="AO131" s="102">
        <f>IF(P131=0," ",AN131/P131)</f>
        <v>0</v>
      </c>
      <c r="AP131" s="100" t="s">
        <v>1741</v>
      </c>
      <c r="AQ131" s="100" t="s">
        <v>1730</v>
      </c>
      <c r="AR131" s="100"/>
      <c r="AS131" s="102"/>
      <c r="AT131" s="100"/>
      <c r="AU131" s="102"/>
      <c r="AV131" s="100"/>
      <c r="AW131" s="100"/>
      <c r="AX131" s="196">
        <v>67200000</v>
      </c>
      <c r="AY131" s="159">
        <v>1</v>
      </c>
      <c r="AZ131" s="160">
        <v>100</v>
      </c>
      <c r="BA131" s="159">
        <v>10</v>
      </c>
      <c r="BB131" s="160" t="s">
        <v>1756</v>
      </c>
      <c r="BC131" s="100"/>
      <c r="BD131" s="100"/>
      <c r="BE131" s="199"/>
      <c r="BF131" s="72"/>
      <c r="BG131" s="72"/>
      <c r="BH131" s="72" t="s">
        <v>1716</v>
      </c>
      <c r="BI131" s="72" t="s">
        <v>1732</v>
      </c>
      <c r="BJ131" s="72" t="s">
        <v>1733</v>
      </c>
      <c r="BK131" s="72" t="s">
        <v>1734</v>
      </c>
      <c r="BL131" s="72" t="s">
        <v>1735</v>
      </c>
      <c r="BM131" s="71" t="s">
        <v>1736</v>
      </c>
    </row>
    <row r="132" spans="1:65" ht="70.5" customHeight="1" x14ac:dyDescent="0.2">
      <c r="A132" s="239"/>
      <c r="B132" s="252"/>
      <c r="C132" s="239"/>
      <c r="D132" s="100"/>
      <c r="E132" s="151"/>
      <c r="F132" s="100" t="s">
        <v>1722</v>
      </c>
      <c r="G132" s="100" t="s">
        <v>1723</v>
      </c>
      <c r="H132" s="144">
        <v>43845</v>
      </c>
      <c r="I132" s="144">
        <v>45656</v>
      </c>
      <c r="J132" s="100" t="s">
        <v>1743</v>
      </c>
      <c r="K132" s="100" t="s">
        <v>1744</v>
      </c>
      <c r="L132" s="100" t="s">
        <v>1748</v>
      </c>
      <c r="M132" s="100" t="s">
        <v>27</v>
      </c>
      <c r="N132" s="100"/>
      <c r="O132" s="106">
        <v>0</v>
      </c>
      <c r="P132" s="100">
        <v>1</v>
      </c>
      <c r="Q132" s="106">
        <v>36000000</v>
      </c>
      <c r="R132" s="100">
        <v>1</v>
      </c>
      <c r="S132" s="106">
        <v>36000000</v>
      </c>
      <c r="T132" s="100">
        <v>1</v>
      </c>
      <c r="U132" s="106">
        <v>36000000</v>
      </c>
      <c r="V132" s="100">
        <v>1</v>
      </c>
      <c r="W132" s="106">
        <v>36000000</v>
      </c>
      <c r="X132" s="100"/>
      <c r="Y132" s="73">
        <v>144000000</v>
      </c>
      <c r="Z132" s="106">
        <v>15697920</v>
      </c>
      <c r="AA132" s="102" t="str">
        <f t="shared" si="86"/>
        <v xml:space="preserve"> </v>
      </c>
      <c r="AB132" s="100">
        <v>1</v>
      </c>
      <c r="AC132" s="102">
        <v>1</v>
      </c>
      <c r="AD132" s="100" t="s">
        <v>1757</v>
      </c>
      <c r="AE132" s="100" t="s">
        <v>1750</v>
      </c>
      <c r="AF132" s="100"/>
      <c r="AG132" s="102">
        <f t="shared" si="87"/>
        <v>0</v>
      </c>
      <c r="AH132" s="100"/>
      <c r="AI132" s="102">
        <f t="shared" si="88"/>
        <v>0</v>
      </c>
      <c r="AJ132" s="100" t="s">
        <v>1757</v>
      </c>
      <c r="AK132" s="100" t="s">
        <v>1750</v>
      </c>
      <c r="AL132" s="106">
        <v>28000000</v>
      </c>
      <c r="AM132" s="102">
        <v>0.65</v>
      </c>
      <c r="AN132" s="100">
        <v>0.65</v>
      </c>
      <c r="AO132" s="102">
        <v>0.65</v>
      </c>
      <c r="AP132" s="100" t="s">
        <v>1758</v>
      </c>
      <c r="AQ132" s="100"/>
      <c r="AR132" s="100"/>
      <c r="AS132" s="102"/>
      <c r="AT132" s="100"/>
      <c r="AU132" s="102"/>
      <c r="AV132" s="100"/>
      <c r="AW132" s="100"/>
      <c r="AX132" s="196">
        <v>31395840</v>
      </c>
      <c r="AY132" s="159">
        <v>1</v>
      </c>
      <c r="AZ132" s="160">
        <v>100</v>
      </c>
      <c r="BA132" s="159">
        <v>10</v>
      </c>
      <c r="BB132" s="160" t="s">
        <v>1759</v>
      </c>
      <c r="BC132" s="100"/>
      <c r="BD132" s="100"/>
      <c r="BE132" s="199"/>
      <c r="BF132" s="72"/>
      <c r="BG132" s="72"/>
      <c r="BH132" s="72" t="s">
        <v>1716</v>
      </c>
      <c r="BI132" s="72" t="s">
        <v>1732</v>
      </c>
      <c r="BJ132" s="72" t="s">
        <v>1733</v>
      </c>
      <c r="BK132" s="72" t="s">
        <v>1734</v>
      </c>
      <c r="BL132" s="72" t="s">
        <v>1735</v>
      </c>
      <c r="BM132" s="71" t="s">
        <v>1736</v>
      </c>
    </row>
    <row r="133" spans="1:65" ht="70.5" customHeight="1" x14ac:dyDescent="0.2">
      <c r="A133" s="71">
        <v>120</v>
      </c>
      <c r="B133" s="72" t="s">
        <v>103</v>
      </c>
      <c r="C133" s="71"/>
      <c r="D133" s="100" t="s">
        <v>1760</v>
      </c>
      <c r="E133" s="151">
        <v>8.130081301E-3</v>
      </c>
      <c r="F133" s="100" t="s">
        <v>1722</v>
      </c>
      <c r="G133" s="100" t="s">
        <v>1723</v>
      </c>
      <c r="H133" s="144">
        <v>44228</v>
      </c>
      <c r="I133" s="144">
        <v>45657</v>
      </c>
      <c r="J133" s="100" t="s">
        <v>1761</v>
      </c>
      <c r="K133" s="100" t="s">
        <v>1762</v>
      </c>
      <c r="L133" s="100" t="s">
        <v>1739</v>
      </c>
      <c r="M133" s="100" t="s">
        <v>27</v>
      </c>
      <c r="N133" s="100">
        <v>29</v>
      </c>
      <c r="O133" s="106">
        <v>0</v>
      </c>
      <c r="P133" s="100">
        <v>1</v>
      </c>
      <c r="Q133" s="106">
        <v>51600000</v>
      </c>
      <c r="R133" s="100">
        <v>1</v>
      </c>
      <c r="S133" s="106">
        <v>51600000</v>
      </c>
      <c r="T133" s="100">
        <v>1</v>
      </c>
      <c r="U133" s="106">
        <v>51600000</v>
      </c>
      <c r="V133" s="100">
        <v>1</v>
      </c>
      <c r="W133" s="106">
        <v>51600000</v>
      </c>
      <c r="X133" s="100"/>
      <c r="Y133" s="73">
        <v>206400000</v>
      </c>
      <c r="Z133" s="100"/>
      <c r="AA133" s="102" t="str">
        <f t="shared" si="86"/>
        <v xml:space="preserve"> </v>
      </c>
      <c r="AB133" s="100"/>
      <c r="AC133" s="102">
        <v>0</v>
      </c>
      <c r="AD133" s="100" t="s">
        <v>1754</v>
      </c>
      <c r="AE133" s="100" t="s">
        <v>1755</v>
      </c>
      <c r="AF133" s="100"/>
      <c r="AG133" s="102">
        <f t="shared" si="87"/>
        <v>0</v>
      </c>
      <c r="AH133" s="100"/>
      <c r="AI133" s="102">
        <f t="shared" si="88"/>
        <v>0</v>
      </c>
      <c r="AJ133" s="100" t="s">
        <v>1754</v>
      </c>
      <c r="AK133" s="100" t="s">
        <v>1755</v>
      </c>
      <c r="AL133" s="100"/>
      <c r="AM133" s="102">
        <f t="shared" ref="AM133:AM136" si="89">IF(Q133=0," ",AL133/Q133)</f>
        <v>0</v>
      </c>
      <c r="AN133" s="100"/>
      <c r="AO133" s="102">
        <f t="shared" ref="AO133:AO136" si="90">IF(P133=0," ",AN133/P133)</f>
        <v>0</v>
      </c>
      <c r="AP133" s="100" t="s">
        <v>1741</v>
      </c>
      <c r="AQ133" s="100" t="s">
        <v>1730</v>
      </c>
      <c r="AR133" s="100"/>
      <c r="AS133" s="102"/>
      <c r="AT133" s="100"/>
      <c r="AU133" s="102"/>
      <c r="AV133" s="100"/>
      <c r="AW133" s="100"/>
      <c r="AX133" s="160">
        <v>0</v>
      </c>
      <c r="AY133" s="159">
        <v>0</v>
      </c>
      <c r="AZ133" s="160">
        <v>0</v>
      </c>
      <c r="BA133" s="159">
        <v>0</v>
      </c>
      <c r="BB133" s="160" t="s">
        <v>1763</v>
      </c>
      <c r="BC133" s="100"/>
      <c r="BD133" s="100"/>
      <c r="BE133" s="199"/>
      <c r="BF133" s="72">
        <v>29</v>
      </c>
      <c r="BG133" s="72">
        <v>7787</v>
      </c>
      <c r="BH133" s="72" t="s">
        <v>1716</v>
      </c>
      <c r="BI133" s="72" t="s">
        <v>1732</v>
      </c>
      <c r="BJ133" s="72" t="s">
        <v>1764</v>
      </c>
      <c r="BK133" s="72" t="s">
        <v>1765</v>
      </c>
      <c r="BL133" s="72" t="s">
        <v>1766</v>
      </c>
      <c r="BM133" s="71" t="s">
        <v>1767</v>
      </c>
    </row>
    <row r="134" spans="1:65" ht="70.5" customHeight="1" x14ac:dyDescent="0.2">
      <c r="A134" s="71">
        <v>121</v>
      </c>
      <c r="B134" s="72" t="s">
        <v>103</v>
      </c>
      <c r="C134" s="71"/>
      <c r="D134" s="100" t="s">
        <v>1768</v>
      </c>
      <c r="E134" s="151">
        <v>8.130081301E-3</v>
      </c>
      <c r="F134" s="100" t="s">
        <v>1722</v>
      </c>
      <c r="G134" s="100" t="s">
        <v>1723</v>
      </c>
      <c r="H134" s="144">
        <v>44216</v>
      </c>
      <c r="I134" s="144">
        <v>45442</v>
      </c>
      <c r="J134" s="100" t="s">
        <v>1769</v>
      </c>
      <c r="K134" s="100" t="s">
        <v>1770</v>
      </c>
      <c r="L134" s="100" t="s">
        <v>1771</v>
      </c>
      <c r="M134" s="100" t="s">
        <v>27</v>
      </c>
      <c r="N134" s="100">
        <v>31</v>
      </c>
      <c r="O134" s="106">
        <v>0</v>
      </c>
      <c r="P134" s="100">
        <v>1</v>
      </c>
      <c r="Q134" s="106">
        <v>56000000</v>
      </c>
      <c r="R134" s="100">
        <v>1</v>
      </c>
      <c r="S134" s="106">
        <v>56000000</v>
      </c>
      <c r="T134" s="100">
        <v>1</v>
      </c>
      <c r="U134" s="106">
        <v>56000000</v>
      </c>
      <c r="V134" s="100">
        <v>1</v>
      </c>
      <c r="W134" s="106">
        <v>56000000</v>
      </c>
      <c r="X134" s="100"/>
      <c r="Y134" s="73">
        <v>224000000</v>
      </c>
      <c r="Z134" s="100"/>
      <c r="AA134" s="102" t="str">
        <f t="shared" si="86"/>
        <v xml:space="preserve"> </v>
      </c>
      <c r="AB134" s="100"/>
      <c r="AC134" s="102">
        <v>0</v>
      </c>
      <c r="AD134" s="100" t="s">
        <v>1772</v>
      </c>
      <c r="AE134" s="100" t="s">
        <v>1773</v>
      </c>
      <c r="AF134" s="100"/>
      <c r="AG134" s="102">
        <f t="shared" si="87"/>
        <v>0</v>
      </c>
      <c r="AH134" s="100"/>
      <c r="AI134" s="102">
        <f t="shared" si="88"/>
        <v>0</v>
      </c>
      <c r="AJ134" s="100" t="s">
        <v>1772</v>
      </c>
      <c r="AK134" s="100" t="s">
        <v>1773</v>
      </c>
      <c r="AL134" s="100"/>
      <c r="AM134" s="102">
        <f t="shared" si="89"/>
        <v>0</v>
      </c>
      <c r="AN134" s="100"/>
      <c r="AO134" s="102">
        <f t="shared" si="90"/>
        <v>0</v>
      </c>
      <c r="AP134" s="100" t="s">
        <v>1741</v>
      </c>
      <c r="AQ134" s="100" t="s">
        <v>1730</v>
      </c>
      <c r="AR134" s="100"/>
      <c r="AS134" s="102"/>
      <c r="AT134" s="100"/>
      <c r="AU134" s="102"/>
      <c r="AV134" s="100"/>
      <c r="AW134" s="100"/>
      <c r="AX134" s="196">
        <v>57000000</v>
      </c>
      <c r="AY134" s="159">
        <v>1</v>
      </c>
      <c r="AZ134" s="160">
        <v>100</v>
      </c>
      <c r="BA134" s="159">
        <v>1</v>
      </c>
      <c r="BB134" s="160" t="s">
        <v>1774</v>
      </c>
      <c r="BC134" s="100"/>
      <c r="BD134" s="100"/>
      <c r="BE134" s="199"/>
      <c r="BF134" s="72">
        <v>31</v>
      </c>
      <c r="BG134" s="72">
        <v>7787</v>
      </c>
      <c r="BH134" s="72" t="s">
        <v>1716</v>
      </c>
      <c r="BI134" s="72" t="s">
        <v>1732</v>
      </c>
      <c r="BJ134" s="72" t="s">
        <v>1764</v>
      </c>
      <c r="BK134" s="72" t="s">
        <v>1765</v>
      </c>
      <c r="BL134" s="72" t="s">
        <v>1766</v>
      </c>
      <c r="BM134" s="71" t="s">
        <v>1767</v>
      </c>
    </row>
    <row r="135" spans="1:65" ht="70.5" customHeight="1" x14ac:dyDescent="0.2">
      <c r="A135" s="71">
        <v>122</v>
      </c>
      <c r="B135" s="72" t="s">
        <v>103</v>
      </c>
      <c r="C135" s="71"/>
      <c r="D135" s="100" t="s">
        <v>1775</v>
      </c>
      <c r="E135" s="151">
        <v>8.130081301E-3</v>
      </c>
      <c r="F135" s="100" t="s">
        <v>1776</v>
      </c>
      <c r="G135" s="100" t="s">
        <v>1723</v>
      </c>
      <c r="H135" s="144">
        <v>44316</v>
      </c>
      <c r="I135" s="144">
        <v>45442</v>
      </c>
      <c r="J135" s="100" t="s">
        <v>1777</v>
      </c>
      <c r="K135" s="100" t="s">
        <v>1778</v>
      </c>
      <c r="L135" s="100" t="s">
        <v>1779</v>
      </c>
      <c r="M135" s="100" t="s">
        <v>27</v>
      </c>
      <c r="N135" s="100">
        <v>35</v>
      </c>
      <c r="O135" s="106">
        <v>0</v>
      </c>
      <c r="P135" s="102">
        <v>1</v>
      </c>
      <c r="Q135" s="106">
        <v>477698000</v>
      </c>
      <c r="R135" s="100">
        <v>0</v>
      </c>
      <c r="S135" s="106">
        <v>0</v>
      </c>
      <c r="T135" s="100">
        <v>0</v>
      </c>
      <c r="U135" s="106">
        <v>0</v>
      </c>
      <c r="V135" s="100">
        <v>0</v>
      </c>
      <c r="W135" s="106">
        <v>0</v>
      </c>
      <c r="X135" s="100"/>
      <c r="Y135" s="73">
        <v>477698000</v>
      </c>
      <c r="Z135" s="100"/>
      <c r="AA135" s="102" t="str">
        <f t="shared" si="86"/>
        <v xml:space="preserve"> </v>
      </c>
      <c r="AB135" s="100"/>
      <c r="AC135" s="102">
        <v>0</v>
      </c>
      <c r="AD135" s="100" t="s">
        <v>1780</v>
      </c>
      <c r="AE135" s="100"/>
      <c r="AF135" s="100"/>
      <c r="AG135" s="102">
        <f t="shared" si="87"/>
        <v>0</v>
      </c>
      <c r="AH135" s="100"/>
      <c r="AI135" s="102">
        <f t="shared" si="88"/>
        <v>0</v>
      </c>
      <c r="AJ135" s="100" t="s">
        <v>1780</v>
      </c>
      <c r="AK135" s="100"/>
      <c r="AL135" s="100"/>
      <c r="AM135" s="102">
        <f t="shared" si="89"/>
        <v>0</v>
      </c>
      <c r="AN135" s="100"/>
      <c r="AO135" s="102">
        <f t="shared" si="90"/>
        <v>0</v>
      </c>
      <c r="AP135" s="100" t="s">
        <v>1741</v>
      </c>
      <c r="AQ135" s="100" t="s">
        <v>1730</v>
      </c>
      <c r="AR135" s="100"/>
      <c r="AS135" s="102"/>
      <c r="AT135" s="100"/>
      <c r="AU135" s="102"/>
      <c r="AV135" s="100"/>
      <c r="AW135" s="100"/>
      <c r="AX135" s="196">
        <v>43285600</v>
      </c>
      <c r="AY135" s="159">
        <v>0.09</v>
      </c>
      <c r="AZ135" s="160">
        <v>9</v>
      </c>
      <c r="BA135" s="159">
        <v>0.09</v>
      </c>
      <c r="BB135" s="160" t="s">
        <v>1781</v>
      </c>
      <c r="BC135" s="100"/>
      <c r="BD135" s="100"/>
      <c r="BE135" s="199"/>
      <c r="BF135" s="72">
        <v>35</v>
      </c>
      <c r="BG135" s="72">
        <v>7787</v>
      </c>
      <c r="BH135" s="72" t="s">
        <v>1716</v>
      </c>
      <c r="BI135" s="72" t="s">
        <v>1732</v>
      </c>
      <c r="BJ135" s="72" t="s">
        <v>1733</v>
      </c>
      <c r="BK135" s="72" t="s">
        <v>1734</v>
      </c>
      <c r="BL135" s="72" t="s">
        <v>1735</v>
      </c>
      <c r="BM135" s="71" t="s">
        <v>1736</v>
      </c>
    </row>
    <row r="136" spans="1:65" ht="142.5" customHeight="1" x14ac:dyDescent="0.2">
      <c r="A136" s="71">
        <v>123</v>
      </c>
      <c r="B136" s="72" t="s">
        <v>103</v>
      </c>
      <c r="C136" s="71"/>
      <c r="D136" s="100" t="s">
        <v>1782</v>
      </c>
      <c r="E136" s="151">
        <v>8.130081301E-3</v>
      </c>
      <c r="F136" s="100" t="s">
        <v>1776</v>
      </c>
      <c r="G136" s="100" t="s">
        <v>1723</v>
      </c>
      <c r="H136" s="144">
        <v>44158</v>
      </c>
      <c r="I136" s="144">
        <v>45442</v>
      </c>
      <c r="J136" s="100" t="s">
        <v>1783</v>
      </c>
      <c r="K136" s="100" t="s">
        <v>1784</v>
      </c>
      <c r="L136" s="100" t="s">
        <v>1785</v>
      </c>
      <c r="M136" s="100" t="s">
        <v>27</v>
      </c>
      <c r="N136" s="100">
        <v>325</v>
      </c>
      <c r="O136" s="106">
        <v>0</v>
      </c>
      <c r="P136" s="100">
        <v>2</v>
      </c>
      <c r="Q136" s="106">
        <v>20000000</v>
      </c>
      <c r="R136" s="100">
        <v>2</v>
      </c>
      <c r="S136" s="106">
        <v>20000000</v>
      </c>
      <c r="T136" s="100">
        <v>2</v>
      </c>
      <c r="U136" s="106">
        <v>20000000</v>
      </c>
      <c r="V136" s="100">
        <v>2</v>
      </c>
      <c r="W136" s="106">
        <v>20000000</v>
      </c>
      <c r="X136" s="100"/>
      <c r="Y136" s="73">
        <v>80000000</v>
      </c>
      <c r="Z136" s="100"/>
      <c r="AA136" s="102" t="str">
        <f t="shared" si="86"/>
        <v xml:space="preserve"> </v>
      </c>
      <c r="AB136" s="100"/>
      <c r="AC136" s="102">
        <f>IF(N136=0," ",AB136/N136)</f>
        <v>0</v>
      </c>
      <c r="AD136" s="100" t="s">
        <v>1786</v>
      </c>
      <c r="AE136" s="100"/>
      <c r="AF136" s="100"/>
      <c r="AG136" s="102">
        <f t="shared" si="87"/>
        <v>0</v>
      </c>
      <c r="AH136" s="100"/>
      <c r="AI136" s="102">
        <f t="shared" si="88"/>
        <v>0</v>
      </c>
      <c r="AJ136" s="100" t="s">
        <v>1786</v>
      </c>
      <c r="AK136" s="100"/>
      <c r="AL136" s="100"/>
      <c r="AM136" s="102">
        <f t="shared" si="89"/>
        <v>0</v>
      </c>
      <c r="AN136" s="100"/>
      <c r="AO136" s="102">
        <f t="shared" si="90"/>
        <v>0</v>
      </c>
      <c r="AP136" s="100" t="s">
        <v>1741</v>
      </c>
      <c r="AQ136" s="100" t="s">
        <v>1730</v>
      </c>
      <c r="AR136" s="100"/>
      <c r="AS136" s="102"/>
      <c r="AT136" s="100"/>
      <c r="AU136" s="102"/>
      <c r="AV136" s="100"/>
      <c r="AW136" s="100"/>
      <c r="AX136" s="160">
        <v>0</v>
      </c>
      <c r="AY136" s="159">
        <v>0</v>
      </c>
      <c r="AZ136" s="160">
        <v>0</v>
      </c>
      <c r="BA136" s="159">
        <v>0</v>
      </c>
      <c r="BB136" s="160" t="s">
        <v>1787</v>
      </c>
      <c r="BC136" s="100"/>
      <c r="BD136" s="100"/>
      <c r="BE136" s="199"/>
      <c r="BF136" s="72">
        <v>325</v>
      </c>
      <c r="BG136" s="72">
        <v>7793</v>
      </c>
      <c r="BH136" s="72" t="s">
        <v>1716</v>
      </c>
      <c r="BI136" s="72" t="s">
        <v>1732</v>
      </c>
      <c r="BJ136" s="72" t="s">
        <v>1788</v>
      </c>
      <c r="BK136" s="72" t="s">
        <v>1789</v>
      </c>
      <c r="BL136" s="72" t="s">
        <v>1790</v>
      </c>
      <c r="BM136" s="71" t="s">
        <v>1791</v>
      </c>
    </row>
    <row r="137" spans="1:65" ht="21.75" customHeight="1" x14ac:dyDescent="0.2">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137"/>
      <c r="AB137" s="49"/>
      <c r="AC137" s="137"/>
      <c r="AD137" s="49"/>
      <c r="AE137" s="49"/>
      <c r="AF137" s="49"/>
      <c r="AG137" s="137"/>
      <c r="AH137" s="49"/>
      <c r="AI137" s="137"/>
      <c r="AJ137" s="49"/>
      <c r="AK137" s="49"/>
      <c r="AL137" s="49"/>
      <c r="AM137" s="137"/>
      <c r="AN137" s="49"/>
      <c r="AO137" s="137"/>
      <c r="AP137" s="49"/>
      <c r="AQ137" s="49"/>
      <c r="AR137" s="49"/>
      <c r="AS137" s="137"/>
      <c r="AT137" s="49"/>
      <c r="AU137" s="137"/>
      <c r="AV137" s="49"/>
      <c r="AW137" s="49"/>
      <c r="AX137" s="49"/>
      <c r="AY137" s="137"/>
      <c r="AZ137" s="49"/>
      <c r="BA137" s="137"/>
      <c r="BB137" s="49"/>
      <c r="BC137" s="49"/>
      <c r="BD137" s="49"/>
      <c r="BE137" s="49"/>
      <c r="BF137" s="49"/>
      <c r="BG137" s="49"/>
      <c r="BH137" s="49"/>
      <c r="BI137" s="49"/>
      <c r="BJ137" s="49"/>
      <c r="BK137" s="49"/>
      <c r="BL137" s="49"/>
      <c r="BM137" s="49"/>
    </row>
    <row r="138" spans="1:65" ht="21.75" customHeight="1" x14ac:dyDescent="0.2">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137"/>
      <c r="AB138" s="49"/>
      <c r="AC138" s="137"/>
      <c r="AD138" s="49"/>
      <c r="AE138" s="49"/>
      <c r="AF138" s="49"/>
      <c r="AG138" s="137"/>
      <c r="AH138" s="49"/>
      <c r="AI138" s="137"/>
      <c r="AJ138" s="49"/>
      <c r="AK138" s="49"/>
      <c r="AL138" s="49"/>
      <c r="AM138" s="137"/>
      <c r="AN138" s="49"/>
      <c r="AO138" s="137"/>
      <c r="AP138" s="49"/>
      <c r="AQ138" s="49"/>
      <c r="AR138" s="49"/>
      <c r="AS138" s="137"/>
      <c r="AT138" s="49"/>
      <c r="AU138" s="137"/>
      <c r="AV138" s="49"/>
      <c r="AW138" s="49"/>
      <c r="AX138" s="49"/>
      <c r="AY138" s="137"/>
      <c r="AZ138" s="49"/>
      <c r="BA138" s="137"/>
      <c r="BB138" s="49"/>
      <c r="BC138" s="49"/>
      <c r="BD138" s="49"/>
      <c r="BE138" s="49"/>
      <c r="BF138" s="49"/>
      <c r="BG138" s="49"/>
      <c r="BH138" s="49"/>
      <c r="BI138" s="49"/>
      <c r="BJ138" s="49"/>
      <c r="BK138" s="49"/>
      <c r="BL138" s="49"/>
      <c r="BM138" s="49"/>
    </row>
    <row r="139" spans="1:65" ht="21.75" customHeight="1" x14ac:dyDescent="0.2">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137"/>
      <c r="AB139" s="49"/>
      <c r="AC139" s="137"/>
      <c r="AD139" s="49"/>
      <c r="AE139" s="49"/>
      <c r="AF139" s="49"/>
      <c r="AG139" s="137"/>
      <c r="AH139" s="49"/>
      <c r="AI139" s="137"/>
      <c r="AJ139" s="49"/>
      <c r="AK139" s="49"/>
      <c r="AL139" s="49"/>
      <c r="AM139" s="137"/>
      <c r="AN139" s="49"/>
      <c r="AO139" s="137"/>
      <c r="AP139" s="49"/>
      <c r="AQ139" s="49"/>
      <c r="AR139" s="49"/>
      <c r="AS139" s="137"/>
      <c r="AT139" s="49"/>
      <c r="AU139" s="137"/>
      <c r="AV139" s="49"/>
      <c r="AW139" s="49"/>
      <c r="AX139" s="49"/>
      <c r="AY139" s="137"/>
      <c r="AZ139" s="49"/>
      <c r="BA139" s="137"/>
      <c r="BB139" s="49"/>
      <c r="BC139" s="49"/>
      <c r="BD139" s="49"/>
      <c r="BE139" s="49"/>
      <c r="BF139" s="49"/>
      <c r="BG139" s="49"/>
      <c r="BH139" s="49"/>
      <c r="BI139" s="49"/>
      <c r="BJ139" s="49"/>
      <c r="BK139" s="49"/>
      <c r="BL139" s="49"/>
      <c r="BM139" s="49"/>
    </row>
    <row r="140" spans="1:65" ht="21.75" customHeight="1" x14ac:dyDescent="0.2">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137"/>
      <c r="AB140" s="49"/>
      <c r="AC140" s="137"/>
      <c r="AD140" s="49"/>
      <c r="AE140" s="49"/>
      <c r="AF140" s="49"/>
      <c r="AG140" s="137"/>
      <c r="AH140" s="49"/>
      <c r="AI140" s="137"/>
      <c r="AJ140" s="49"/>
      <c r="AK140" s="49"/>
      <c r="AL140" s="49"/>
      <c r="AM140" s="137"/>
      <c r="AN140" s="49"/>
      <c r="AO140" s="137"/>
      <c r="AP140" s="49"/>
      <c r="AQ140" s="49"/>
      <c r="AR140" s="49"/>
      <c r="AS140" s="137"/>
      <c r="AT140" s="49"/>
      <c r="AU140" s="137"/>
      <c r="AV140" s="49"/>
      <c r="AW140" s="49"/>
      <c r="AX140" s="49"/>
      <c r="AY140" s="137"/>
      <c r="AZ140" s="49"/>
      <c r="BA140" s="137"/>
      <c r="BB140" s="49"/>
      <c r="BC140" s="49"/>
      <c r="BD140" s="49"/>
      <c r="BE140" s="49"/>
      <c r="BF140" s="49"/>
      <c r="BG140" s="49"/>
      <c r="BH140" s="49"/>
      <c r="BI140" s="49"/>
      <c r="BJ140" s="49"/>
      <c r="BK140" s="49"/>
      <c r="BL140" s="49"/>
      <c r="BM140" s="49"/>
    </row>
    <row r="141" spans="1:65" ht="21.75" customHeight="1" x14ac:dyDescent="0.2">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137"/>
      <c r="AB141" s="49"/>
      <c r="AC141" s="137"/>
      <c r="AD141" s="49"/>
      <c r="AE141" s="49"/>
      <c r="AF141" s="49"/>
      <c r="AG141" s="137"/>
      <c r="AH141" s="49"/>
      <c r="AI141" s="137"/>
      <c r="AJ141" s="49"/>
      <c r="AK141" s="49"/>
      <c r="AL141" s="49"/>
      <c r="AM141" s="137"/>
      <c r="AN141" s="49"/>
      <c r="AO141" s="137"/>
      <c r="AP141" s="49"/>
      <c r="AQ141" s="49"/>
      <c r="AR141" s="49"/>
      <c r="AS141" s="137"/>
      <c r="AT141" s="49"/>
      <c r="AU141" s="137"/>
      <c r="AV141" s="49"/>
      <c r="AW141" s="49"/>
      <c r="AX141" s="49"/>
      <c r="AY141" s="137"/>
      <c r="AZ141" s="49"/>
      <c r="BA141" s="137"/>
      <c r="BB141" s="49"/>
      <c r="BC141" s="49"/>
      <c r="BD141" s="49"/>
      <c r="BE141" s="49"/>
      <c r="BF141" s="49"/>
      <c r="BG141" s="49"/>
      <c r="BH141" s="49"/>
      <c r="BI141" s="49"/>
      <c r="BJ141" s="49"/>
      <c r="BK141" s="49"/>
      <c r="BL141" s="49"/>
      <c r="BM141" s="49"/>
    </row>
    <row r="142" spans="1:65" ht="21.75" customHeight="1" x14ac:dyDescent="0.2">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137"/>
      <c r="AB142" s="49"/>
      <c r="AC142" s="137"/>
      <c r="AD142" s="49"/>
      <c r="AE142" s="49"/>
      <c r="AF142" s="49"/>
      <c r="AG142" s="137"/>
      <c r="AH142" s="49"/>
      <c r="AI142" s="137"/>
      <c r="AJ142" s="49"/>
      <c r="AK142" s="49"/>
      <c r="AL142" s="49"/>
      <c r="AM142" s="137"/>
      <c r="AN142" s="49"/>
      <c r="AO142" s="137"/>
      <c r="AP142" s="49"/>
      <c r="AQ142" s="49"/>
      <c r="AR142" s="49"/>
      <c r="AS142" s="137"/>
      <c r="AT142" s="49"/>
      <c r="AU142" s="137"/>
      <c r="AV142" s="49"/>
      <c r="AW142" s="49"/>
      <c r="AX142" s="49"/>
      <c r="AY142" s="137"/>
      <c r="AZ142" s="49"/>
      <c r="BA142" s="137"/>
      <c r="BB142" s="49"/>
      <c r="BC142" s="49"/>
      <c r="BD142" s="49"/>
      <c r="BE142" s="49"/>
      <c r="BF142" s="49"/>
      <c r="BG142" s="49"/>
      <c r="BH142" s="49"/>
      <c r="BI142" s="49"/>
      <c r="BJ142" s="49"/>
      <c r="BK142" s="49"/>
      <c r="BL142" s="49"/>
      <c r="BM142" s="49"/>
    </row>
    <row r="143" spans="1:65" ht="21.75" customHeight="1" x14ac:dyDescent="0.2">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137"/>
      <c r="AB143" s="49"/>
      <c r="AC143" s="137"/>
      <c r="AD143" s="49"/>
      <c r="AE143" s="49"/>
      <c r="AF143" s="49"/>
      <c r="AG143" s="137"/>
      <c r="AH143" s="49"/>
      <c r="AI143" s="137"/>
      <c r="AJ143" s="49"/>
      <c r="AK143" s="49"/>
      <c r="AL143" s="49"/>
      <c r="AM143" s="137"/>
      <c r="AN143" s="49"/>
      <c r="AO143" s="137"/>
      <c r="AP143" s="49"/>
      <c r="AQ143" s="49"/>
      <c r="AR143" s="49"/>
      <c r="AS143" s="137"/>
      <c r="AT143" s="49"/>
      <c r="AU143" s="137"/>
      <c r="AV143" s="49"/>
      <c r="AW143" s="49"/>
      <c r="AX143" s="49"/>
      <c r="AY143" s="137"/>
      <c r="AZ143" s="49"/>
      <c r="BA143" s="137"/>
      <c r="BB143" s="49"/>
      <c r="BC143" s="49"/>
      <c r="BD143" s="49"/>
      <c r="BE143" s="49"/>
      <c r="BF143" s="49"/>
      <c r="BG143" s="49"/>
      <c r="BH143" s="49"/>
      <c r="BI143" s="49"/>
      <c r="BJ143" s="49"/>
      <c r="BK143" s="49"/>
      <c r="BL143" s="49"/>
      <c r="BM143" s="49"/>
    </row>
    <row r="144" spans="1:65" ht="21.75" customHeight="1" x14ac:dyDescent="0.2">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137"/>
      <c r="AB144" s="49"/>
      <c r="AC144" s="137"/>
      <c r="AD144" s="49"/>
      <c r="AE144" s="49"/>
      <c r="AF144" s="49"/>
      <c r="AG144" s="137"/>
      <c r="AH144" s="49"/>
      <c r="AI144" s="137"/>
      <c r="AJ144" s="49"/>
      <c r="AK144" s="49"/>
      <c r="AL144" s="49"/>
      <c r="AM144" s="137"/>
      <c r="AN144" s="49"/>
      <c r="AO144" s="137"/>
      <c r="AP144" s="49"/>
      <c r="AQ144" s="49"/>
      <c r="AR144" s="49"/>
      <c r="AS144" s="137"/>
      <c r="AT144" s="49"/>
      <c r="AU144" s="137"/>
      <c r="AV144" s="49"/>
      <c r="AW144" s="49"/>
      <c r="AX144" s="49"/>
      <c r="AY144" s="137"/>
      <c r="AZ144" s="49"/>
      <c r="BA144" s="137"/>
      <c r="BB144" s="49"/>
      <c r="BC144" s="49"/>
      <c r="BD144" s="49"/>
      <c r="BE144" s="49"/>
      <c r="BF144" s="49"/>
      <c r="BG144" s="49"/>
      <c r="BH144" s="49"/>
      <c r="BI144" s="49"/>
      <c r="BJ144" s="49"/>
      <c r="BK144" s="49"/>
      <c r="BL144" s="49"/>
      <c r="BM144" s="49"/>
    </row>
    <row r="145" spans="4:65" ht="21.75" customHeight="1" x14ac:dyDescent="0.2">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137"/>
      <c r="AB145" s="49"/>
      <c r="AC145" s="137"/>
      <c r="AD145" s="49"/>
      <c r="AE145" s="49"/>
      <c r="AF145" s="49"/>
      <c r="AG145" s="137"/>
      <c r="AH145" s="49"/>
      <c r="AI145" s="137"/>
      <c r="AJ145" s="49"/>
      <c r="AK145" s="49"/>
      <c r="AL145" s="49"/>
      <c r="AM145" s="137"/>
      <c r="AN145" s="49"/>
      <c r="AO145" s="137"/>
      <c r="AP145" s="49"/>
      <c r="AQ145" s="49"/>
      <c r="AR145" s="49"/>
      <c r="AS145" s="137"/>
      <c r="AT145" s="49"/>
      <c r="AU145" s="137"/>
      <c r="AV145" s="49"/>
      <c r="AW145" s="49"/>
      <c r="AX145" s="49"/>
      <c r="AY145" s="137"/>
      <c r="AZ145" s="49"/>
      <c r="BA145" s="137"/>
      <c r="BB145" s="49"/>
      <c r="BC145" s="49"/>
      <c r="BD145" s="49"/>
      <c r="BE145" s="49"/>
      <c r="BF145" s="49"/>
      <c r="BG145" s="49"/>
      <c r="BH145" s="49"/>
      <c r="BI145" s="49"/>
      <c r="BJ145" s="49"/>
      <c r="BK145" s="49"/>
      <c r="BL145" s="49"/>
      <c r="BM145" s="49"/>
    </row>
    <row r="146" spans="4:65" ht="21.75" customHeight="1" x14ac:dyDescent="0.2">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137"/>
      <c r="AB146" s="49"/>
      <c r="AC146" s="137"/>
      <c r="AD146" s="49"/>
      <c r="AE146" s="49"/>
      <c r="AF146" s="49"/>
      <c r="AG146" s="137"/>
      <c r="AH146" s="49"/>
      <c r="AI146" s="137"/>
      <c r="AJ146" s="49"/>
      <c r="AK146" s="49"/>
      <c r="AL146" s="49"/>
      <c r="AM146" s="137"/>
      <c r="AN146" s="49"/>
      <c r="AO146" s="137"/>
      <c r="AP146" s="49"/>
      <c r="AQ146" s="49"/>
      <c r="AR146" s="49"/>
      <c r="AS146" s="137"/>
      <c r="AT146" s="49"/>
      <c r="AU146" s="137"/>
      <c r="AV146" s="49"/>
      <c r="AW146" s="49"/>
      <c r="AX146" s="49"/>
      <c r="AY146" s="137"/>
      <c r="AZ146" s="49"/>
      <c r="BA146" s="137"/>
      <c r="BB146" s="49"/>
      <c r="BC146" s="49"/>
      <c r="BD146" s="49"/>
      <c r="BE146" s="49"/>
      <c r="BF146" s="49"/>
      <c r="BG146" s="49"/>
      <c r="BH146" s="49"/>
      <c r="BI146" s="49"/>
      <c r="BJ146" s="49"/>
      <c r="BK146" s="49"/>
      <c r="BL146" s="49"/>
      <c r="BM146" s="49"/>
    </row>
    <row r="147" spans="4:65" ht="21.75" customHeight="1" x14ac:dyDescent="0.2">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137"/>
      <c r="AB147" s="49"/>
      <c r="AC147" s="137"/>
      <c r="AD147" s="49"/>
      <c r="AE147" s="49"/>
      <c r="AF147" s="49"/>
      <c r="AG147" s="137"/>
      <c r="AH147" s="49"/>
      <c r="AI147" s="137"/>
      <c r="AJ147" s="49"/>
      <c r="AK147" s="49"/>
      <c r="AL147" s="49"/>
      <c r="AM147" s="137"/>
      <c r="AN147" s="49"/>
      <c r="AO147" s="137"/>
      <c r="AP147" s="49"/>
      <c r="AQ147" s="49"/>
      <c r="AR147" s="49"/>
      <c r="AS147" s="137"/>
      <c r="AT147" s="49"/>
      <c r="AU147" s="137"/>
      <c r="AV147" s="49"/>
      <c r="AW147" s="49"/>
      <c r="AX147" s="49"/>
      <c r="AY147" s="137"/>
      <c r="AZ147" s="49"/>
      <c r="BA147" s="137"/>
      <c r="BB147" s="49"/>
      <c r="BC147" s="49"/>
      <c r="BD147" s="49"/>
      <c r="BE147" s="49"/>
      <c r="BF147" s="49"/>
      <c r="BG147" s="49"/>
      <c r="BH147" s="49"/>
      <c r="BI147" s="49"/>
      <c r="BJ147" s="49"/>
      <c r="BK147" s="49"/>
      <c r="BL147" s="49"/>
      <c r="BM147" s="49"/>
    </row>
    <row r="148" spans="4:65" ht="21.75" customHeight="1" x14ac:dyDescent="0.2">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137"/>
      <c r="AB148" s="49"/>
      <c r="AC148" s="137"/>
      <c r="AD148" s="49"/>
      <c r="AE148" s="49"/>
      <c r="AF148" s="49"/>
      <c r="AG148" s="137"/>
      <c r="AH148" s="49"/>
      <c r="AI148" s="137"/>
      <c r="AJ148" s="49"/>
      <c r="AK148" s="49"/>
      <c r="AL148" s="49"/>
      <c r="AM148" s="137"/>
      <c r="AN148" s="49"/>
      <c r="AO148" s="137"/>
      <c r="AP148" s="49"/>
      <c r="AQ148" s="49"/>
      <c r="AR148" s="49"/>
      <c r="AS148" s="137"/>
      <c r="AT148" s="49"/>
      <c r="AU148" s="137"/>
      <c r="AV148" s="49"/>
      <c r="AW148" s="49"/>
      <c r="AX148" s="49"/>
      <c r="AY148" s="137"/>
      <c r="AZ148" s="49"/>
      <c r="BA148" s="137"/>
      <c r="BB148" s="49"/>
      <c r="BC148" s="49"/>
      <c r="BD148" s="49"/>
      <c r="BE148" s="49"/>
      <c r="BF148" s="49"/>
      <c r="BG148" s="49"/>
      <c r="BH148" s="49"/>
      <c r="BI148" s="49"/>
      <c r="BJ148" s="49"/>
      <c r="BK148" s="49"/>
      <c r="BL148" s="49"/>
      <c r="BM148" s="49"/>
    </row>
    <row r="149" spans="4:65" ht="21.75" customHeight="1" x14ac:dyDescent="0.2">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137"/>
      <c r="AB149" s="49"/>
      <c r="AC149" s="137"/>
      <c r="AD149" s="49"/>
      <c r="AE149" s="49"/>
      <c r="AF149" s="49"/>
      <c r="AG149" s="137"/>
      <c r="AH149" s="49"/>
      <c r="AI149" s="137"/>
      <c r="AJ149" s="49"/>
      <c r="AK149" s="49"/>
      <c r="AL149" s="49"/>
      <c r="AM149" s="137"/>
      <c r="AN149" s="49"/>
      <c r="AO149" s="137"/>
      <c r="AP149" s="49"/>
      <c r="AQ149" s="49"/>
      <c r="AR149" s="49"/>
      <c r="AS149" s="137"/>
      <c r="AT149" s="49"/>
      <c r="AU149" s="137"/>
      <c r="AV149" s="49"/>
      <c r="AW149" s="49"/>
      <c r="AX149" s="49"/>
      <c r="AY149" s="137"/>
      <c r="AZ149" s="49"/>
      <c r="BA149" s="137"/>
      <c r="BB149" s="49"/>
      <c r="BC149" s="49"/>
      <c r="BD149" s="49"/>
      <c r="BE149" s="49"/>
      <c r="BF149" s="49"/>
      <c r="BG149" s="49"/>
      <c r="BH149" s="49"/>
      <c r="BI149" s="49"/>
      <c r="BJ149" s="49"/>
      <c r="BK149" s="49"/>
      <c r="BL149" s="49"/>
      <c r="BM149" s="49"/>
    </row>
    <row r="150" spans="4:65" ht="21.75" customHeight="1" x14ac:dyDescent="0.2">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137"/>
      <c r="AB150" s="49"/>
      <c r="AC150" s="137"/>
      <c r="AD150" s="49"/>
      <c r="AE150" s="49"/>
      <c r="AF150" s="49"/>
      <c r="AG150" s="137"/>
      <c r="AH150" s="49"/>
      <c r="AI150" s="137"/>
      <c r="AJ150" s="49"/>
      <c r="AK150" s="49"/>
      <c r="AL150" s="49"/>
      <c r="AM150" s="137"/>
      <c r="AN150" s="49"/>
      <c r="AO150" s="137"/>
      <c r="AP150" s="49"/>
      <c r="AQ150" s="49"/>
      <c r="AR150" s="49"/>
      <c r="AS150" s="137"/>
      <c r="AT150" s="49"/>
      <c r="AU150" s="137"/>
      <c r="AV150" s="49"/>
      <c r="AW150" s="49"/>
      <c r="AX150" s="49"/>
      <c r="AY150" s="137"/>
      <c r="AZ150" s="49"/>
      <c r="BA150" s="137"/>
      <c r="BB150" s="49"/>
      <c r="BC150" s="49"/>
      <c r="BD150" s="49"/>
      <c r="BE150" s="49"/>
      <c r="BF150" s="49"/>
      <c r="BG150" s="49"/>
      <c r="BH150" s="49"/>
      <c r="BI150" s="49"/>
      <c r="BJ150" s="49"/>
      <c r="BK150" s="49"/>
      <c r="BL150" s="49"/>
      <c r="BM150" s="49"/>
    </row>
    <row r="151" spans="4:65" ht="21.75" customHeight="1" x14ac:dyDescent="0.2">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137"/>
      <c r="AB151" s="49"/>
      <c r="AC151" s="137"/>
      <c r="AD151" s="49"/>
      <c r="AE151" s="49"/>
      <c r="AF151" s="49"/>
      <c r="AG151" s="137"/>
      <c r="AH151" s="49"/>
      <c r="AI151" s="137"/>
      <c r="AJ151" s="49"/>
      <c r="AK151" s="49"/>
      <c r="AL151" s="49"/>
      <c r="AM151" s="137"/>
      <c r="AN151" s="49"/>
      <c r="AO151" s="137"/>
      <c r="AP151" s="49"/>
      <c r="AQ151" s="49"/>
      <c r="AR151" s="49"/>
      <c r="AS151" s="137"/>
      <c r="AT151" s="49"/>
      <c r="AU151" s="137"/>
      <c r="AV151" s="49"/>
      <c r="AW151" s="49"/>
      <c r="AX151" s="49"/>
      <c r="AY151" s="137"/>
      <c r="AZ151" s="49"/>
      <c r="BA151" s="137"/>
      <c r="BB151" s="49"/>
      <c r="BC151" s="49"/>
      <c r="BD151" s="49"/>
      <c r="BE151" s="49"/>
      <c r="BF151" s="49"/>
      <c r="BG151" s="49"/>
      <c r="BH151" s="49"/>
      <c r="BI151" s="49"/>
      <c r="BJ151" s="49"/>
      <c r="BK151" s="49"/>
      <c r="BL151" s="49"/>
      <c r="BM151" s="49"/>
    </row>
    <row r="152" spans="4:65" ht="21.75" customHeight="1" x14ac:dyDescent="0.2">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137"/>
      <c r="AB152" s="49"/>
      <c r="AC152" s="137"/>
      <c r="AD152" s="49"/>
      <c r="AE152" s="49"/>
      <c r="AF152" s="49"/>
      <c r="AG152" s="137"/>
      <c r="AH152" s="49"/>
      <c r="AI152" s="137"/>
      <c r="AJ152" s="49"/>
      <c r="AK152" s="49"/>
      <c r="AL152" s="49"/>
      <c r="AM152" s="137"/>
      <c r="AN152" s="49"/>
      <c r="AO152" s="137"/>
      <c r="AP152" s="49"/>
      <c r="AQ152" s="49"/>
      <c r="AR152" s="49"/>
      <c r="AS152" s="137"/>
      <c r="AT152" s="49"/>
      <c r="AU152" s="137"/>
      <c r="AV152" s="49"/>
      <c r="AW152" s="49"/>
      <c r="AX152" s="49"/>
      <c r="AY152" s="137"/>
      <c r="AZ152" s="49"/>
      <c r="BA152" s="137"/>
      <c r="BB152" s="49"/>
      <c r="BC152" s="49"/>
      <c r="BD152" s="49"/>
      <c r="BE152" s="49"/>
      <c r="BF152" s="49"/>
      <c r="BG152" s="49"/>
      <c r="BH152" s="49"/>
      <c r="BI152" s="49"/>
      <c r="BJ152" s="49"/>
      <c r="BK152" s="49"/>
      <c r="BL152" s="49"/>
      <c r="BM152" s="49"/>
    </row>
    <row r="153" spans="4:65" ht="21.75" customHeight="1" x14ac:dyDescent="0.2">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137"/>
      <c r="AB153" s="49"/>
      <c r="AC153" s="137"/>
      <c r="AD153" s="49"/>
      <c r="AE153" s="49"/>
      <c r="AF153" s="49"/>
      <c r="AG153" s="137"/>
      <c r="AH153" s="49"/>
      <c r="AI153" s="137"/>
      <c r="AJ153" s="49"/>
      <c r="AK153" s="49"/>
      <c r="AL153" s="49"/>
      <c r="AM153" s="137"/>
      <c r="AN153" s="49"/>
      <c r="AO153" s="137"/>
      <c r="AP153" s="49"/>
      <c r="AQ153" s="49"/>
      <c r="AR153" s="49"/>
      <c r="AS153" s="137"/>
      <c r="AT153" s="49"/>
      <c r="AU153" s="137"/>
      <c r="AV153" s="49"/>
      <c r="AW153" s="49"/>
      <c r="AX153" s="49"/>
      <c r="AY153" s="137"/>
      <c r="AZ153" s="49"/>
      <c r="BA153" s="137"/>
      <c r="BB153" s="49"/>
      <c r="BC153" s="49"/>
      <c r="BD153" s="49"/>
      <c r="BE153" s="49"/>
      <c r="BF153" s="49"/>
      <c r="BG153" s="49"/>
      <c r="BH153" s="49"/>
      <c r="BI153" s="49"/>
      <c r="BJ153" s="49"/>
      <c r="BK153" s="49"/>
      <c r="BL153" s="49"/>
      <c r="BM153" s="49"/>
    </row>
    <row r="154" spans="4:65" ht="21.75" customHeight="1" x14ac:dyDescent="0.2">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137"/>
      <c r="AB154" s="49"/>
      <c r="AC154" s="137"/>
      <c r="AD154" s="49"/>
      <c r="AE154" s="49"/>
      <c r="AF154" s="49"/>
      <c r="AG154" s="137"/>
      <c r="AH154" s="49"/>
      <c r="AI154" s="137"/>
      <c r="AJ154" s="49"/>
      <c r="AK154" s="49"/>
      <c r="AL154" s="49"/>
      <c r="AM154" s="137"/>
      <c r="AN154" s="49"/>
      <c r="AO154" s="137"/>
      <c r="AP154" s="49"/>
      <c r="AQ154" s="49"/>
      <c r="AR154" s="49"/>
      <c r="AS154" s="137"/>
      <c r="AT154" s="49"/>
      <c r="AU154" s="137"/>
      <c r="AV154" s="49"/>
      <c r="AW154" s="49"/>
      <c r="AX154" s="49"/>
      <c r="AY154" s="137"/>
      <c r="AZ154" s="49"/>
      <c r="BA154" s="137"/>
      <c r="BB154" s="49"/>
      <c r="BC154" s="49"/>
      <c r="BD154" s="49"/>
      <c r="BE154" s="49"/>
      <c r="BF154" s="49"/>
      <c r="BG154" s="49"/>
      <c r="BH154" s="49"/>
      <c r="BI154" s="49"/>
      <c r="BJ154" s="49"/>
      <c r="BK154" s="49"/>
      <c r="BL154" s="49"/>
      <c r="BM154" s="49"/>
    </row>
    <row r="155" spans="4:65" ht="21.75" customHeight="1" x14ac:dyDescent="0.2">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137"/>
      <c r="AB155" s="49"/>
      <c r="AC155" s="137"/>
      <c r="AD155" s="49"/>
      <c r="AE155" s="49"/>
      <c r="AF155" s="49"/>
      <c r="AG155" s="137"/>
      <c r="AH155" s="49"/>
      <c r="AI155" s="137"/>
      <c r="AJ155" s="49"/>
      <c r="AK155" s="49"/>
      <c r="AL155" s="49"/>
      <c r="AM155" s="137"/>
      <c r="AN155" s="49"/>
      <c r="AO155" s="137"/>
      <c r="AP155" s="49"/>
      <c r="AQ155" s="49"/>
      <c r="AR155" s="49"/>
      <c r="AS155" s="137"/>
      <c r="AT155" s="49"/>
      <c r="AU155" s="137"/>
      <c r="AV155" s="49"/>
      <c r="AW155" s="49"/>
      <c r="AX155" s="49"/>
      <c r="AY155" s="137"/>
      <c r="AZ155" s="49"/>
      <c r="BA155" s="137"/>
      <c r="BB155" s="49"/>
      <c r="BC155" s="49"/>
      <c r="BD155" s="49"/>
      <c r="BE155" s="49"/>
      <c r="BF155" s="49"/>
      <c r="BG155" s="49"/>
      <c r="BH155" s="49"/>
      <c r="BI155" s="49"/>
      <c r="BJ155" s="49"/>
      <c r="BK155" s="49"/>
      <c r="BL155" s="49"/>
      <c r="BM155" s="49"/>
    </row>
    <row r="156" spans="4:65" ht="21.75" customHeight="1" x14ac:dyDescent="0.2">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137"/>
      <c r="AB156" s="49"/>
      <c r="AC156" s="137"/>
      <c r="AD156" s="49"/>
      <c r="AE156" s="49"/>
      <c r="AF156" s="49"/>
      <c r="AG156" s="137"/>
      <c r="AH156" s="49"/>
      <c r="AI156" s="137"/>
      <c r="AJ156" s="49"/>
      <c r="AK156" s="49"/>
      <c r="AL156" s="49"/>
      <c r="AM156" s="137"/>
      <c r="AN156" s="49"/>
      <c r="AO156" s="137"/>
      <c r="AP156" s="49"/>
      <c r="AQ156" s="49"/>
      <c r="AR156" s="49"/>
      <c r="AS156" s="137"/>
      <c r="AT156" s="49"/>
      <c r="AU156" s="137"/>
      <c r="AV156" s="49"/>
      <c r="AW156" s="49"/>
      <c r="AX156" s="49"/>
      <c r="AY156" s="137"/>
      <c r="AZ156" s="49"/>
      <c r="BA156" s="137"/>
      <c r="BB156" s="49"/>
      <c r="BC156" s="49"/>
      <c r="BD156" s="49"/>
      <c r="BE156" s="49"/>
      <c r="BF156" s="49"/>
      <c r="BG156" s="49"/>
      <c r="BH156" s="49"/>
      <c r="BI156" s="49"/>
      <c r="BJ156" s="49"/>
      <c r="BK156" s="49"/>
      <c r="BL156" s="49"/>
      <c r="BM156" s="49"/>
    </row>
    <row r="157" spans="4:65" ht="21.75" customHeight="1" x14ac:dyDescent="0.2">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137"/>
      <c r="AB157" s="49"/>
      <c r="AC157" s="137"/>
      <c r="AD157" s="49"/>
      <c r="AE157" s="49"/>
      <c r="AF157" s="49"/>
      <c r="AG157" s="137"/>
      <c r="AH157" s="49"/>
      <c r="AI157" s="137"/>
      <c r="AJ157" s="49"/>
      <c r="AK157" s="49"/>
      <c r="AL157" s="49"/>
      <c r="AM157" s="137"/>
      <c r="AN157" s="49"/>
      <c r="AO157" s="137"/>
      <c r="AP157" s="49"/>
      <c r="AQ157" s="49"/>
      <c r="AR157" s="49"/>
      <c r="AS157" s="137"/>
      <c r="AT157" s="49"/>
      <c r="AU157" s="137"/>
      <c r="AV157" s="49"/>
      <c r="AW157" s="49"/>
      <c r="AX157" s="49"/>
      <c r="AY157" s="137"/>
      <c r="AZ157" s="49"/>
      <c r="BA157" s="137"/>
      <c r="BB157" s="49"/>
      <c r="BC157" s="49"/>
      <c r="BD157" s="49"/>
      <c r="BE157" s="49"/>
      <c r="BF157" s="49"/>
      <c r="BG157" s="49"/>
      <c r="BH157" s="49"/>
      <c r="BI157" s="49"/>
      <c r="BJ157" s="49"/>
      <c r="BK157" s="49"/>
      <c r="BL157" s="49"/>
      <c r="BM157" s="49"/>
    </row>
    <row r="158" spans="4:65" ht="21.75" customHeight="1" x14ac:dyDescent="0.2">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137"/>
      <c r="AB158" s="49"/>
      <c r="AC158" s="137"/>
      <c r="AD158" s="49"/>
      <c r="AE158" s="49"/>
      <c r="AF158" s="49"/>
      <c r="AG158" s="137"/>
      <c r="AH158" s="49"/>
      <c r="AI158" s="137"/>
      <c r="AJ158" s="49"/>
      <c r="AK158" s="49"/>
      <c r="AL158" s="49"/>
      <c r="AM158" s="137"/>
      <c r="AN158" s="49"/>
      <c r="AO158" s="137"/>
      <c r="AP158" s="49"/>
      <c r="AQ158" s="49"/>
      <c r="AR158" s="49"/>
      <c r="AS158" s="137"/>
      <c r="AT158" s="49"/>
      <c r="AU158" s="137"/>
      <c r="AV158" s="49"/>
      <c r="AW158" s="49"/>
      <c r="AX158" s="49"/>
      <c r="AY158" s="137"/>
      <c r="AZ158" s="49"/>
      <c r="BA158" s="137"/>
      <c r="BB158" s="49"/>
      <c r="BC158" s="49"/>
      <c r="BD158" s="49"/>
      <c r="BE158" s="49"/>
      <c r="BF158" s="49"/>
      <c r="BG158" s="49"/>
      <c r="BH158" s="49"/>
      <c r="BI158" s="49"/>
      <c r="BJ158" s="49"/>
      <c r="BK158" s="49"/>
      <c r="BL158" s="49"/>
      <c r="BM158" s="49"/>
    </row>
    <row r="159" spans="4:65" ht="21.75" customHeight="1" x14ac:dyDescent="0.2">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137"/>
      <c r="AB159" s="49"/>
      <c r="AC159" s="137"/>
      <c r="AD159" s="49"/>
      <c r="AE159" s="49"/>
      <c r="AF159" s="49"/>
      <c r="AG159" s="137"/>
      <c r="AH159" s="49"/>
      <c r="AI159" s="137"/>
      <c r="AJ159" s="49"/>
      <c r="AK159" s="49"/>
      <c r="AL159" s="49"/>
      <c r="AM159" s="137"/>
      <c r="AN159" s="49"/>
      <c r="AO159" s="137"/>
      <c r="AP159" s="49"/>
      <c r="AQ159" s="49"/>
      <c r="AR159" s="49"/>
      <c r="AS159" s="137"/>
      <c r="AT159" s="49"/>
      <c r="AU159" s="137"/>
      <c r="AV159" s="49"/>
      <c r="AW159" s="49"/>
      <c r="AX159" s="49"/>
      <c r="AY159" s="137"/>
      <c r="AZ159" s="49"/>
      <c r="BA159" s="137"/>
      <c r="BB159" s="49"/>
      <c r="BC159" s="49"/>
      <c r="BD159" s="49"/>
      <c r="BE159" s="49"/>
      <c r="BF159" s="49"/>
      <c r="BG159" s="49"/>
      <c r="BH159" s="49"/>
      <c r="BI159" s="49"/>
      <c r="BJ159" s="49"/>
      <c r="BK159" s="49"/>
      <c r="BL159" s="49"/>
      <c r="BM159" s="49"/>
    </row>
    <row r="160" spans="4:65" ht="21.75" customHeight="1" x14ac:dyDescent="0.2">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137"/>
      <c r="AB160" s="49"/>
      <c r="AC160" s="137"/>
      <c r="AD160" s="49"/>
      <c r="AE160" s="49"/>
      <c r="AF160" s="49"/>
      <c r="AG160" s="137"/>
      <c r="AH160" s="49"/>
      <c r="AI160" s="137"/>
      <c r="AJ160" s="49"/>
      <c r="AK160" s="49"/>
      <c r="AL160" s="49"/>
      <c r="AM160" s="137"/>
      <c r="AN160" s="49"/>
      <c r="AO160" s="137"/>
      <c r="AP160" s="49"/>
      <c r="AQ160" s="49"/>
      <c r="AR160" s="49"/>
      <c r="AS160" s="137"/>
      <c r="AT160" s="49"/>
      <c r="AU160" s="137"/>
      <c r="AV160" s="49"/>
      <c r="AW160" s="49"/>
      <c r="AX160" s="49"/>
      <c r="AY160" s="137"/>
      <c r="AZ160" s="49"/>
      <c r="BA160" s="137"/>
      <c r="BB160" s="49"/>
      <c r="BC160" s="49"/>
      <c r="BD160" s="49"/>
      <c r="BE160" s="49"/>
      <c r="BF160" s="49"/>
      <c r="BG160" s="49"/>
      <c r="BH160" s="49"/>
      <c r="BI160" s="49"/>
      <c r="BJ160" s="49"/>
      <c r="BK160" s="49"/>
      <c r="BL160" s="49"/>
      <c r="BM160" s="49"/>
    </row>
    <row r="161" spans="4:65" ht="21.75" customHeight="1" x14ac:dyDescent="0.2">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137"/>
      <c r="AB161" s="49"/>
      <c r="AC161" s="137"/>
      <c r="AD161" s="49"/>
      <c r="AE161" s="49"/>
      <c r="AF161" s="49"/>
      <c r="AG161" s="137"/>
      <c r="AH161" s="49"/>
      <c r="AI161" s="137"/>
      <c r="AJ161" s="49"/>
      <c r="AK161" s="49"/>
      <c r="AL161" s="49"/>
      <c r="AM161" s="137"/>
      <c r="AN161" s="49"/>
      <c r="AO161" s="137"/>
      <c r="AP161" s="49"/>
      <c r="AQ161" s="49"/>
      <c r="AR161" s="49"/>
      <c r="AS161" s="137"/>
      <c r="AT161" s="49"/>
      <c r="AU161" s="137"/>
      <c r="AV161" s="49"/>
      <c r="AW161" s="49"/>
      <c r="AX161" s="49"/>
      <c r="AY161" s="137"/>
      <c r="AZ161" s="49"/>
      <c r="BA161" s="137"/>
      <c r="BB161" s="49"/>
      <c r="BC161" s="49"/>
      <c r="BD161" s="49"/>
      <c r="BE161" s="49"/>
      <c r="BF161" s="49"/>
      <c r="BG161" s="49"/>
      <c r="BH161" s="49"/>
      <c r="BI161" s="49"/>
      <c r="BJ161" s="49"/>
      <c r="BK161" s="49"/>
      <c r="BL161" s="49"/>
      <c r="BM161" s="49"/>
    </row>
    <row r="162" spans="4:65" ht="21.75" customHeight="1" x14ac:dyDescent="0.2">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137"/>
      <c r="AB162" s="49"/>
      <c r="AC162" s="137"/>
      <c r="AD162" s="49"/>
      <c r="AE162" s="49"/>
      <c r="AF162" s="49"/>
      <c r="AG162" s="137"/>
      <c r="AH162" s="49"/>
      <c r="AI162" s="137"/>
      <c r="AJ162" s="49"/>
      <c r="AK162" s="49"/>
      <c r="AL162" s="49"/>
      <c r="AM162" s="137"/>
      <c r="AN162" s="49"/>
      <c r="AO162" s="137"/>
      <c r="AP162" s="49"/>
      <c r="AQ162" s="49"/>
      <c r="AR162" s="49"/>
      <c r="AS162" s="137"/>
      <c r="AT162" s="49"/>
      <c r="AU162" s="137"/>
      <c r="AV162" s="49"/>
      <c r="AW162" s="49"/>
      <c r="AX162" s="49"/>
      <c r="AY162" s="137"/>
      <c r="AZ162" s="49"/>
      <c r="BA162" s="137"/>
      <c r="BB162" s="49"/>
      <c r="BC162" s="49"/>
      <c r="BD162" s="49"/>
      <c r="BE162" s="49"/>
      <c r="BF162" s="49"/>
      <c r="BG162" s="49"/>
      <c r="BH162" s="49"/>
      <c r="BI162" s="49"/>
      <c r="BJ162" s="49"/>
      <c r="BK162" s="49"/>
      <c r="BL162" s="49"/>
      <c r="BM162" s="49"/>
    </row>
    <row r="163" spans="4:65" ht="21.75" customHeight="1" x14ac:dyDescent="0.2">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137"/>
      <c r="AB163" s="49"/>
      <c r="AC163" s="137"/>
      <c r="AD163" s="49"/>
      <c r="AE163" s="49"/>
      <c r="AF163" s="49"/>
      <c r="AG163" s="137"/>
      <c r="AH163" s="49"/>
      <c r="AI163" s="137"/>
      <c r="AJ163" s="49"/>
      <c r="AK163" s="49"/>
      <c r="AL163" s="49"/>
      <c r="AM163" s="137"/>
      <c r="AN163" s="49"/>
      <c r="AO163" s="137"/>
      <c r="AP163" s="49"/>
      <c r="AQ163" s="49"/>
      <c r="AR163" s="49"/>
      <c r="AS163" s="137"/>
      <c r="AT163" s="49"/>
      <c r="AU163" s="137"/>
      <c r="AV163" s="49"/>
      <c r="AW163" s="49"/>
      <c r="AX163" s="49"/>
      <c r="AY163" s="137"/>
      <c r="AZ163" s="49"/>
      <c r="BA163" s="137"/>
      <c r="BB163" s="49"/>
      <c r="BC163" s="49"/>
      <c r="BD163" s="49"/>
      <c r="BE163" s="49"/>
      <c r="BF163" s="49"/>
      <c r="BG163" s="49"/>
      <c r="BH163" s="49"/>
      <c r="BI163" s="49"/>
      <c r="BJ163" s="49"/>
      <c r="BK163" s="49"/>
      <c r="BL163" s="49"/>
      <c r="BM163" s="49"/>
    </row>
    <row r="164" spans="4:65" ht="21.75" customHeight="1" x14ac:dyDescent="0.2">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137"/>
      <c r="AB164" s="49"/>
      <c r="AC164" s="137"/>
      <c r="AD164" s="49"/>
      <c r="AE164" s="49"/>
      <c r="AF164" s="49"/>
      <c r="AG164" s="137"/>
      <c r="AH164" s="49"/>
      <c r="AI164" s="137"/>
      <c r="AJ164" s="49"/>
      <c r="AK164" s="49"/>
      <c r="AL164" s="49"/>
      <c r="AM164" s="137"/>
      <c r="AN164" s="49"/>
      <c r="AO164" s="137"/>
      <c r="AP164" s="49"/>
      <c r="AQ164" s="49"/>
      <c r="AR164" s="49"/>
      <c r="AS164" s="137"/>
      <c r="AT164" s="49"/>
      <c r="AU164" s="137"/>
      <c r="AV164" s="49"/>
      <c r="AW164" s="49"/>
      <c r="AX164" s="49"/>
      <c r="AY164" s="137"/>
      <c r="AZ164" s="49"/>
      <c r="BA164" s="137"/>
      <c r="BB164" s="49"/>
      <c r="BC164" s="49"/>
      <c r="BD164" s="49"/>
      <c r="BE164" s="49"/>
      <c r="BF164" s="49"/>
      <c r="BG164" s="49"/>
      <c r="BH164" s="49"/>
      <c r="BI164" s="49"/>
      <c r="BJ164" s="49"/>
      <c r="BK164" s="49"/>
      <c r="BL164" s="49"/>
      <c r="BM164" s="49"/>
    </row>
    <row r="165" spans="4:65" ht="21.75" customHeight="1" x14ac:dyDescent="0.2">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137"/>
      <c r="AB165" s="49"/>
      <c r="AC165" s="137"/>
      <c r="AD165" s="49"/>
      <c r="AE165" s="49"/>
      <c r="AF165" s="49"/>
      <c r="AG165" s="137"/>
      <c r="AH165" s="49"/>
      <c r="AI165" s="137"/>
      <c r="AJ165" s="49"/>
      <c r="AK165" s="49"/>
      <c r="AL165" s="49"/>
      <c r="AM165" s="137"/>
      <c r="AN165" s="49"/>
      <c r="AO165" s="137"/>
      <c r="AP165" s="49"/>
      <c r="AQ165" s="49"/>
      <c r="AR165" s="49"/>
      <c r="AS165" s="137"/>
      <c r="AT165" s="49"/>
      <c r="AU165" s="137"/>
      <c r="AV165" s="49"/>
      <c r="AW165" s="49"/>
      <c r="AX165" s="49"/>
      <c r="AY165" s="137"/>
      <c r="AZ165" s="49"/>
      <c r="BA165" s="137"/>
      <c r="BB165" s="49"/>
      <c r="BC165" s="49"/>
      <c r="BD165" s="49"/>
      <c r="BE165" s="49"/>
      <c r="BF165" s="49"/>
      <c r="BG165" s="49"/>
      <c r="BH165" s="49"/>
      <c r="BI165" s="49"/>
      <c r="BJ165" s="49"/>
      <c r="BK165" s="49"/>
      <c r="BL165" s="49"/>
      <c r="BM165" s="49"/>
    </row>
    <row r="166" spans="4:65" ht="21.75" customHeight="1" x14ac:dyDescent="0.2">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137"/>
      <c r="AB166" s="49"/>
      <c r="AC166" s="137"/>
      <c r="AD166" s="49"/>
      <c r="AE166" s="49"/>
      <c r="AF166" s="49"/>
      <c r="AG166" s="137"/>
      <c r="AH166" s="49"/>
      <c r="AI166" s="137"/>
      <c r="AJ166" s="49"/>
      <c r="AK166" s="49"/>
      <c r="AL166" s="49"/>
      <c r="AM166" s="137"/>
      <c r="AN166" s="49"/>
      <c r="AO166" s="137"/>
      <c r="AP166" s="49"/>
      <c r="AQ166" s="49"/>
      <c r="AR166" s="49"/>
      <c r="AS166" s="137"/>
      <c r="AT166" s="49"/>
      <c r="AU166" s="137"/>
      <c r="AV166" s="49"/>
      <c r="AW166" s="49"/>
      <c r="AX166" s="49"/>
      <c r="AY166" s="137"/>
      <c r="AZ166" s="49"/>
      <c r="BA166" s="137"/>
      <c r="BB166" s="49"/>
      <c r="BC166" s="49"/>
      <c r="BD166" s="49"/>
      <c r="BE166" s="49"/>
      <c r="BF166" s="49"/>
      <c r="BG166" s="49"/>
      <c r="BH166" s="49"/>
      <c r="BI166" s="49"/>
      <c r="BJ166" s="49"/>
      <c r="BK166" s="49"/>
      <c r="BL166" s="49"/>
      <c r="BM166" s="49"/>
    </row>
    <row r="167" spans="4:65" ht="21.75" customHeight="1" x14ac:dyDescent="0.2">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137"/>
      <c r="AB167" s="49"/>
      <c r="AC167" s="137"/>
      <c r="AD167" s="49"/>
      <c r="AE167" s="49"/>
      <c r="AF167" s="49"/>
      <c r="AG167" s="137"/>
      <c r="AH167" s="49"/>
      <c r="AI167" s="137"/>
      <c r="AJ167" s="49"/>
      <c r="AK167" s="49"/>
      <c r="AL167" s="49"/>
      <c r="AM167" s="137"/>
      <c r="AN167" s="49"/>
      <c r="AO167" s="137"/>
      <c r="AP167" s="49"/>
      <c r="AQ167" s="49"/>
      <c r="AR167" s="49"/>
      <c r="AS167" s="137"/>
      <c r="AT167" s="49"/>
      <c r="AU167" s="137"/>
      <c r="AV167" s="49"/>
      <c r="AW167" s="49"/>
      <c r="AX167" s="49"/>
      <c r="AY167" s="137"/>
      <c r="AZ167" s="49"/>
      <c r="BA167" s="137"/>
      <c r="BB167" s="49"/>
      <c r="BC167" s="49"/>
      <c r="BD167" s="49"/>
      <c r="BE167" s="49"/>
      <c r="BF167" s="49"/>
      <c r="BG167" s="49"/>
      <c r="BH167" s="49"/>
      <c r="BI167" s="49"/>
      <c r="BJ167" s="49"/>
      <c r="BK167" s="49"/>
      <c r="BL167" s="49"/>
      <c r="BM167" s="49"/>
    </row>
    <row r="168" spans="4:65" ht="21.75" customHeight="1" x14ac:dyDescent="0.2">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137"/>
      <c r="AB168" s="49"/>
      <c r="AC168" s="137"/>
      <c r="AD168" s="49"/>
      <c r="AE168" s="49"/>
      <c r="AF168" s="49"/>
      <c r="AG168" s="137"/>
      <c r="AH168" s="49"/>
      <c r="AI168" s="137"/>
      <c r="AJ168" s="49"/>
      <c r="AK168" s="49"/>
      <c r="AL168" s="49"/>
      <c r="AM168" s="137"/>
      <c r="AN168" s="49"/>
      <c r="AO168" s="137"/>
      <c r="AP168" s="49"/>
      <c r="AQ168" s="49"/>
      <c r="AR168" s="49"/>
      <c r="AS168" s="137"/>
      <c r="AT168" s="49"/>
      <c r="AU168" s="137"/>
      <c r="AV168" s="49"/>
      <c r="AW168" s="49"/>
      <c r="AX168" s="49"/>
      <c r="AY168" s="137"/>
      <c r="AZ168" s="49"/>
      <c r="BA168" s="137"/>
      <c r="BB168" s="49"/>
      <c r="BC168" s="49"/>
      <c r="BD168" s="49"/>
      <c r="BE168" s="49"/>
      <c r="BF168" s="49"/>
      <c r="BG168" s="49"/>
      <c r="BH168" s="49"/>
      <c r="BI168" s="49"/>
      <c r="BJ168" s="49"/>
      <c r="BK168" s="49"/>
      <c r="BL168" s="49"/>
      <c r="BM168" s="49"/>
    </row>
    <row r="169" spans="4:65" ht="21.75" customHeight="1" x14ac:dyDescent="0.2">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137"/>
      <c r="AB169" s="49"/>
      <c r="AC169" s="137"/>
      <c r="AD169" s="49"/>
      <c r="AE169" s="49"/>
      <c r="AF169" s="49"/>
      <c r="AG169" s="137"/>
      <c r="AH169" s="49"/>
      <c r="AI169" s="137"/>
      <c r="AJ169" s="49"/>
      <c r="AK169" s="49"/>
      <c r="AL169" s="49"/>
      <c r="AM169" s="137"/>
      <c r="AN169" s="49"/>
      <c r="AO169" s="137"/>
      <c r="AP169" s="49"/>
      <c r="AQ169" s="49"/>
      <c r="AR169" s="49"/>
      <c r="AS169" s="137"/>
      <c r="AT169" s="49"/>
      <c r="AU169" s="137"/>
      <c r="AV169" s="49"/>
      <c r="AW169" s="49"/>
      <c r="AX169" s="49"/>
      <c r="AY169" s="137"/>
      <c r="AZ169" s="49"/>
      <c r="BA169" s="137"/>
      <c r="BB169" s="49"/>
      <c r="BC169" s="49"/>
      <c r="BD169" s="49"/>
      <c r="BE169" s="49"/>
      <c r="BF169" s="49"/>
      <c r="BG169" s="49"/>
      <c r="BH169" s="49"/>
      <c r="BI169" s="49"/>
      <c r="BJ169" s="49"/>
      <c r="BK169" s="49"/>
      <c r="BL169" s="49"/>
      <c r="BM169" s="49"/>
    </row>
    <row r="170" spans="4:65" ht="21.75" customHeight="1" x14ac:dyDescent="0.2">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137"/>
      <c r="AB170" s="49"/>
      <c r="AC170" s="137"/>
      <c r="AD170" s="49"/>
      <c r="AE170" s="49"/>
      <c r="AF170" s="49"/>
      <c r="AG170" s="137"/>
      <c r="AH170" s="49"/>
      <c r="AI170" s="137"/>
      <c r="AJ170" s="49"/>
      <c r="AK170" s="49"/>
      <c r="AL170" s="49"/>
      <c r="AM170" s="137"/>
      <c r="AN170" s="49"/>
      <c r="AO170" s="137"/>
      <c r="AP170" s="49"/>
      <c r="AQ170" s="49"/>
      <c r="AR170" s="49"/>
      <c r="AS170" s="137"/>
      <c r="AT170" s="49"/>
      <c r="AU170" s="137"/>
      <c r="AV170" s="49"/>
      <c r="AW170" s="49"/>
      <c r="AX170" s="49"/>
      <c r="AY170" s="137"/>
      <c r="AZ170" s="49"/>
      <c r="BA170" s="137"/>
      <c r="BB170" s="49"/>
      <c r="BC170" s="49"/>
      <c r="BD170" s="49"/>
      <c r="BE170" s="49"/>
      <c r="BF170" s="49"/>
      <c r="BG170" s="49"/>
      <c r="BH170" s="49"/>
      <c r="BI170" s="49"/>
      <c r="BJ170" s="49"/>
      <c r="BK170" s="49"/>
      <c r="BL170" s="49"/>
      <c r="BM170" s="49"/>
    </row>
    <row r="171" spans="4:65" ht="21.75" customHeight="1" x14ac:dyDescent="0.2">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137"/>
      <c r="AB171" s="49"/>
      <c r="AC171" s="137"/>
      <c r="AD171" s="49"/>
      <c r="AE171" s="49"/>
      <c r="AF171" s="49"/>
      <c r="AG171" s="137"/>
      <c r="AH171" s="49"/>
      <c r="AI171" s="137"/>
      <c r="AJ171" s="49"/>
      <c r="AK171" s="49"/>
      <c r="AL171" s="49"/>
      <c r="AM171" s="137"/>
      <c r="AN171" s="49"/>
      <c r="AO171" s="137"/>
      <c r="AP171" s="49"/>
      <c r="AQ171" s="49"/>
      <c r="AR171" s="49"/>
      <c r="AS171" s="137"/>
      <c r="AT171" s="49"/>
      <c r="AU171" s="137"/>
      <c r="AV171" s="49"/>
      <c r="AW171" s="49"/>
      <c r="AX171" s="49"/>
      <c r="AY171" s="137"/>
      <c r="AZ171" s="49"/>
      <c r="BA171" s="137"/>
      <c r="BB171" s="49"/>
      <c r="BC171" s="49"/>
      <c r="BD171" s="49"/>
      <c r="BE171" s="49"/>
      <c r="BF171" s="49"/>
      <c r="BG171" s="49"/>
      <c r="BH171" s="49"/>
      <c r="BI171" s="49"/>
      <c r="BJ171" s="49"/>
      <c r="BK171" s="49"/>
      <c r="BL171" s="49"/>
      <c r="BM171" s="49"/>
    </row>
    <row r="172" spans="4:65" ht="21.75" customHeight="1" x14ac:dyDescent="0.2">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137"/>
      <c r="AB172" s="49"/>
      <c r="AC172" s="137"/>
      <c r="AD172" s="49"/>
      <c r="AE172" s="49"/>
      <c r="AF172" s="49"/>
      <c r="AG172" s="137"/>
      <c r="AH172" s="49"/>
      <c r="AI172" s="137"/>
      <c r="AJ172" s="49"/>
      <c r="AK172" s="49"/>
      <c r="AL172" s="49"/>
      <c r="AM172" s="137"/>
      <c r="AN172" s="49"/>
      <c r="AO172" s="137"/>
      <c r="AP172" s="49"/>
      <c r="AQ172" s="49"/>
      <c r="AR172" s="49"/>
      <c r="AS172" s="137"/>
      <c r="AT172" s="49"/>
      <c r="AU172" s="137"/>
      <c r="AV172" s="49"/>
      <c r="AW172" s="49"/>
      <c r="AX172" s="49"/>
      <c r="AY172" s="137"/>
      <c r="AZ172" s="49"/>
      <c r="BA172" s="137"/>
      <c r="BB172" s="49"/>
      <c r="BC172" s="49"/>
      <c r="BD172" s="49"/>
      <c r="BE172" s="49"/>
      <c r="BF172" s="49"/>
      <c r="BG172" s="49"/>
      <c r="BH172" s="49"/>
      <c r="BI172" s="49"/>
      <c r="BJ172" s="49"/>
      <c r="BK172" s="49"/>
      <c r="BL172" s="49"/>
      <c r="BM172" s="49"/>
    </row>
    <row r="173" spans="4:65" ht="21.75" customHeight="1" x14ac:dyDescent="0.2">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137"/>
      <c r="AB173" s="49"/>
      <c r="AC173" s="137"/>
      <c r="AD173" s="49"/>
      <c r="AE173" s="49"/>
      <c r="AF173" s="49"/>
      <c r="AG173" s="137"/>
      <c r="AH173" s="49"/>
      <c r="AI173" s="137"/>
      <c r="AJ173" s="49"/>
      <c r="AK173" s="49"/>
      <c r="AL173" s="49"/>
      <c r="AM173" s="137"/>
      <c r="AN173" s="49"/>
      <c r="AO173" s="137"/>
      <c r="AP173" s="49"/>
      <c r="AQ173" s="49"/>
      <c r="AR173" s="49"/>
      <c r="AS173" s="137"/>
      <c r="AT173" s="49"/>
      <c r="AU173" s="137"/>
      <c r="AV173" s="49"/>
      <c r="AW173" s="49"/>
      <c r="AX173" s="49"/>
      <c r="AY173" s="137"/>
      <c r="AZ173" s="49"/>
      <c r="BA173" s="137"/>
      <c r="BB173" s="49"/>
      <c r="BC173" s="49"/>
      <c r="BD173" s="49"/>
      <c r="BE173" s="49"/>
      <c r="BF173" s="49"/>
      <c r="BG173" s="49"/>
      <c r="BH173" s="49"/>
      <c r="BI173" s="49"/>
      <c r="BJ173" s="49"/>
      <c r="BK173" s="49"/>
      <c r="BL173" s="49"/>
      <c r="BM173" s="49"/>
    </row>
    <row r="174" spans="4:65" ht="21.75" customHeight="1" x14ac:dyDescent="0.2">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137"/>
      <c r="AB174" s="49"/>
      <c r="AC174" s="137"/>
      <c r="AD174" s="49"/>
      <c r="AE174" s="49"/>
      <c r="AF174" s="49"/>
      <c r="AG174" s="137"/>
      <c r="AH174" s="49"/>
      <c r="AI174" s="137"/>
      <c r="AJ174" s="49"/>
      <c r="AK174" s="49"/>
      <c r="AL174" s="49"/>
      <c r="AM174" s="137"/>
      <c r="AN174" s="49"/>
      <c r="AO174" s="137"/>
      <c r="AP174" s="49"/>
      <c r="AQ174" s="49"/>
      <c r="AR174" s="49"/>
      <c r="AS174" s="137"/>
      <c r="AT174" s="49"/>
      <c r="AU174" s="137"/>
      <c r="AV174" s="49"/>
      <c r="AW174" s="49"/>
      <c r="AX174" s="49"/>
      <c r="AY174" s="137"/>
      <c r="AZ174" s="49"/>
      <c r="BA174" s="137"/>
      <c r="BB174" s="49"/>
      <c r="BC174" s="49"/>
      <c r="BD174" s="49"/>
      <c r="BE174" s="49"/>
      <c r="BF174" s="49"/>
      <c r="BG174" s="49"/>
      <c r="BH174" s="49"/>
      <c r="BI174" s="49"/>
      <c r="BJ174" s="49"/>
      <c r="BK174" s="49"/>
      <c r="BL174" s="49"/>
      <c r="BM174" s="49"/>
    </row>
    <row r="175" spans="4:65" ht="21.75" customHeight="1" x14ac:dyDescent="0.2">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137"/>
      <c r="AB175" s="49"/>
      <c r="AC175" s="137"/>
      <c r="AD175" s="49"/>
      <c r="AE175" s="49"/>
      <c r="AF175" s="49"/>
      <c r="AG175" s="137"/>
      <c r="AH175" s="49"/>
      <c r="AI175" s="137"/>
      <c r="AJ175" s="49"/>
      <c r="AK175" s="49"/>
      <c r="AL175" s="49"/>
      <c r="AM175" s="137"/>
      <c r="AN175" s="49"/>
      <c r="AO175" s="137"/>
      <c r="AP175" s="49"/>
      <c r="AQ175" s="49"/>
      <c r="AR175" s="49"/>
      <c r="AS175" s="137"/>
      <c r="AT175" s="49"/>
      <c r="AU175" s="137"/>
      <c r="AV175" s="49"/>
      <c r="AW175" s="49"/>
      <c r="AX175" s="49"/>
      <c r="AY175" s="137"/>
      <c r="AZ175" s="49"/>
      <c r="BA175" s="137"/>
      <c r="BB175" s="49"/>
      <c r="BC175" s="49"/>
      <c r="BD175" s="49"/>
      <c r="BE175" s="49"/>
      <c r="BF175" s="49"/>
      <c r="BG175" s="49"/>
      <c r="BH175" s="49"/>
      <c r="BI175" s="49"/>
      <c r="BJ175" s="49"/>
      <c r="BK175" s="49"/>
      <c r="BL175" s="49"/>
      <c r="BM175" s="49"/>
    </row>
    <row r="176" spans="4:65" ht="21.75" customHeight="1" x14ac:dyDescent="0.2">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137"/>
      <c r="AB176" s="49"/>
      <c r="AC176" s="137"/>
      <c r="AD176" s="49"/>
      <c r="AE176" s="49"/>
      <c r="AF176" s="49"/>
      <c r="AG176" s="137"/>
      <c r="AH176" s="49"/>
      <c r="AI176" s="137"/>
      <c r="AJ176" s="49"/>
      <c r="AK176" s="49"/>
      <c r="AL176" s="49"/>
      <c r="AM176" s="137"/>
      <c r="AN176" s="49"/>
      <c r="AO176" s="137"/>
      <c r="AP176" s="49"/>
      <c r="AQ176" s="49"/>
      <c r="AR176" s="49"/>
      <c r="AS176" s="137"/>
      <c r="AT176" s="49"/>
      <c r="AU176" s="137"/>
      <c r="AV176" s="49"/>
      <c r="AW176" s="49"/>
      <c r="AX176" s="49"/>
      <c r="AY176" s="137"/>
      <c r="AZ176" s="49"/>
      <c r="BA176" s="137"/>
      <c r="BB176" s="49"/>
      <c r="BC176" s="49"/>
      <c r="BD176" s="49"/>
      <c r="BE176" s="49"/>
      <c r="BF176" s="49"/>
      <c r="BG176" s="49"/>
      <c r="BH176" s="49"/>
      <c r="BI176" s="49"/>
      <c r="BJ176" s="49"/>
      <c r="BK176" s="49"/>
      <c r="BL176" s="49"/>
      <c r="BM176" s="49"/>
    </row>
    <row r="177" spans="4:65" ht="21.75" customHeight="1" x14ac:dyDescent="0.2">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137"/>
      <c r="AB177" s="49"/>
      <c r="AC177" s="137"/>
      <c r="AD177" s="49"/>
      <c r="AE177" s="49"/>
      <c r="AF177" s="49"/>
      <c r="AG177" s="137"/>
      <c r="AH177" s="49"/>
      <c r="AI177" s="137"/>
      <c r="AJ177" s="49"/>
      <c r="AK177" s="49"/>
      <c r="AL177" s="49"/>
      <c r="AM177" s="137"/>
      <c r="AN177" s="49"/>
      <c r="AO177" s="137"/>
      <c r="AP177" s="49"/>
      <c r="AQ177" s="49"/>
      <c r="AR177" s="49"/>
      <c r="AS177" s="137"/>
      <c r="AT177" s="49"/>
      <c r="AU177" s="137"/>
      <c r="AV177" s="49"/>
      <c r="AW177" s="49"/>
      <c r="AX177" s="49"/>
      <c r="AY177" s="137"/>
      <c r="AZ177" s="49"/>
      <c r="BA177" s="137"/>
      <c r="BB177" s="49"/>
      <c r="BC177" s="49"/>
      <c r="BD177" s="49"/>
      <c r="BE177" s="49"/>
      <c r="BF177" s="49"/>
      <c r="BG177" s="49"/>
      <c r="BH177" s="49"/>
      <c r="BI177" s="49"/>
      <c r="BJ177" s="49"/>
      <c r="BK177" s="49"/>
      <c r="BL177" s="49"/>
      <c r="BM177" s="49"/>
    </row>
    <row r="178" spans="4:65" ht="21.75" customHeight="1" x14ac:dyDescent="0.2">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137"/>
      <c r="AB178" s="49"/>
      <c r="AC178" s="137"/>
      <c r="AD178" s="49"/>
      <c r="AE178" s="49"/>
      <c r="AF178" s="49"/>
      <c r="AG178" s="137"/>
      <c r="AH178" s="49"/>
      <c r="AI178" s="137"/>
      <c r="AJ178" s="49"/>
      <c r="AK178" s="49"/>
      <c r="AL178" s="49"/>
      <c r="AM178" s="137"/>
      <c r="AN178" s="49"/>
      <c r="AO178" s="137"/>
      <c r="AP178" s="49"/>
      <c r="AQ178" s="49"/>
      <c r="AR178" s="49"/>
      <c r="AS178" s="137"/>
      <c r="AT178" s="49"/>
      <c r="AU178" s="137"/>
      <c r="AV178" s="49"/>
      <c r="AW178" s="49"/>
      <c r="AX178" s="49"/>
      <c r="AY178" s="137"/>
      <c r="AZ178" s="49"/>
      <c r="BA178" s="137"/>
      <c r="BB178" s="49"/>
      <c r="BC178" s="49"/>
      <c r="BD178" s="49"/>
      <c r="BE178" s="49"/>
      <c r="BF178" s="49"/>
      <c r="BG178" s="49"/>
      <c r="BH178" s="49"/>
      <c r="BI178" s="49"/>
      <c r="BJ178" s="49"/>
      <c r="BK178" s="49"/>
      <c r="BL178" s="49"/>
      <c r="BM178" s="49"/>
    </row>
    <row r="179" spans="4:65" ht="21.75" customHeight="1" x14ac:dyDescent="0.2">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137"/>
      <c r="AB179" s="49"/>
      <c r="AC179" s="137"/>
      <c r="AD179" s="49"/>
      <c r="AE179" s="49"/>
      <c r="AF179" s="49"/>
      <c r="AG179" s="137"/>
      <c r="AH179" s="49"/>
      <c r="AI179" s="137"/>
      <c r="AJ179" s="49"/>
      <c r="AK179" s="49"/>
      <c r="AL179" s="49"/>
      <c r="AM179" s="137"/>
      <c r="AN179" s="49"/>
      <c r="AO179" s="137"/>
      <c r="AP179" s="49"/>
      <c r="AQ179" s="49"/>
      <c r="AR179" s="49"/>
      <c r="AS179" s="137"/>
      <c r="AT179" s="49"/>
      <c r="AU179" s="137"/>
      <c r="AV179" s="49"/>
      <c r="AW179" s="49"/>
      <c r="AX179" s="49"/>
      <c r="AY179" s="137"/>
      <c r="AZ179" s="49"/>
      <c r="BA179" s="137"/>
      <c r="BB179" s="49"/>
      <c r="BC179" s="49"/>
      <c r="BD179" s="49"/>
      <c r="BE179" s="49"/>
      <c r="BF179" s="49"/>
      <c r="BG179" s="49"/>
      <c r="BH179" s="49"/>
      <c r="BI179" s="49"/>
      <c r="BJ179" s="49"/>
      <c r="BK179" s="49"/>
      <c r="BL179" s="49"/>
      <c r="BM179" s="49"/>
    </row>
    <row r="180" spans="4:65" ht="21.75" customHeight="1" x14ac:dyDescent="0.2">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137"/>
      <c r="AB180" s="49"/>
      <c r="AC180" s="137"/>
      <c r="AD180" s="49"/>
      <c r="AE180" s="49"/>
      <c r="AF180" s="49"/>
      <c r="AG180" s="137"/>
      <c r="AH180" s="49"/>
      <c r="AI180" s="137"/>
      <c r="AJ180" s="49"/>
      <c r="AK180" s="49"/>
      <c r="AL180" s="49"/>
      <c r="AM180" s="137"/>
      <c r="AN180" s="49"/>
      <c r="AO180" s="137"/>
      <c r="AP180" s="49"/>
      <c r="AQ180" s="49"/>
      <c r="AR180" s="49"/>
      <c r="AS180" s="137"/>
      <c r="AT180" s="49"/>
      <c r="AU180" s="137"/>
      <c r="AV180" s="49"/>
      <c r="AW180" s="49"/>
      <c r="AX180" s="49"/>
      <c r="AY180" s="137"/>
      <c r="AZ180" s="49"/>
      <c r="BA180" s="137"/>
      <c r="BB180" s="49"/>
      <c r="BC180" s="49"/>
      <c r="BD180" s="49"/>
      <c r="BE180" s="49"/>
      <c r="BF180" s="49"/>
      <c r="BG180" s="49"/>
      <c r="BH180" s="49"/>
      <c r="BI180" s="49"/>
      <c r="BJ180" s="49"/>
      <c r="BK180" s="49"/>
      <c r="BL180" s="49"/>
      <c r="BM180" s="49"/>
    </row>
    <row r="181" spans="4:65" ht="21.75" customHeight="1" x14ac:dyDescent="0.2">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137"/>
      <c r="AB181" s="49"/>
      <c r="AC181" s="137"/>
      <c r="AD181" s="49"/>
      <c r="AE181" s="49"/>
      <c r="AF181" s="49"/>
      <c r="AG181" s="137"/>
      <c r="AH181" s="49"/>
      <c r="AI181" s="137"/>
      <c r="AJ181" s="49"/>
      <c r="AK181" s="49"/>
      <c r="AL181" s="49"/>
      <c r="AM181" s="137"/>
      <c r="AN181" s="49"/>
      <c r="AO181" s="137"/>
      <c r="AP181" s="49"/>
      <c r="AQ181" s="49"/>
      <c r="AR181" s="49"/>
      <c r="AS181" s="137"/>
      <c r="AT181" s="49"/>
      <c r="AU181" s="137"/>
      <c r="AV181" s="49"/>
      <c r="AW181" s="49"/>
      <c r="AX181" s="49"/>
      <c r="AY181" s="137"/>
      <c r="AZ181" s="49"/>
      <c r="BA181" s="137"/>
      <c r="BB181" s="49"/>
      <c r="BC181" s="49"/>
      <c r="BD181" s="49"/>
      <c r="BE181" s="49"/>
      <c r="BF181" s="49"/>
      <c r="BG181" s="49"/>
      <c r="BH181" s="49"/>
      <c r="BI181" s="49"/>
      <c r="BJ181" s="49"/>
      <c r="BK181" s="49"/>
      <c r="BL181" s="49"/>
      <c r="BM181" s="49"/>
    </row>
    <row r="182" spans="4:65" ht="21.75" customHeight="1" x14ac:dyDescent="0.2">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137"/>
      <c r="AB182" s="49"/>
      <c r="AC182" s="137"/>
      <c r="AD182" s="49"/>
      <c r="AE182" s="49"/>
      <c r="AF182" s="49"/>
      <c r="AG182" s="137"/>
      <c r="AH182" s="49"/>
      <c r="AI182" s="137"/>
      <c r="AJ182" s="49"/>
      <c r="AK182" s="49"/>
      <c r="AL182" s="49"/>
      <c r="AM182" s="137"/>
      <c r="AN182" s="49"/>
      <c r="AO182" s="137"/>
      <c r="AP182" s="49"/>
      <c r="AQ182" s="49"/>
      <c r="AR182" s="49"/>
      <c r="AS182" s="137"/>
      <c r="AT182" s="49"/>
      <c r="AU182" s="137"/>
      <c r="AV182" s="49"/>
      <c r="AW182" s="49"/>
      <c r="AX182" s="49"/>
      <c r="AY182" s="137"/>
      <c r="AZ182" s="49"/>
      <c r="BA182" s="137"/>
      <c r="BB182" s="49"/>
      <c r="BC182" s="49"/>
      <c r="BD182" s="49"/>
      <c r="BE182" s="49"/>
      <c r="BF182" s="49"/>
      <c r="BG182" s="49"/>
      <c r="BH182" s="49"/>
      <c r="BI182" s="49"/>
      <c r="BJ182" s="49"/>
      <c r="BK182" s="49"/>
      <c r="BL182" s="49"/>
      <c r="BM182" s="49"/>
    </row>
    <row r="183" spans="4:65" ht="21.75" customHeight="1" x14ac:dyDescent="0.2">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137"/>
      <c r="AB183" s="49"/>
      <c r="AC183" s="137"/>
      <c r="AD183" s="49"/>
      <c r="AE183" s="49"/>
      <c r="AF183" s="49"/>
      <c r="AG183" s="137"/>
      <c r="AH183" s="49"/>
      <c r="AI183" s="137"/>
      <c r="AJ183" s="49"/>
      <c r="AK183" s="49"/>
      <c r="AL183" s="49"/>
      <c r="AM183" s="137"/>
      <c r="AN183" s="49"/>
      <c r="AO183" s="137"/>
      <c r="AP183" s="49"/>
      <c r="AQ183" s="49"/>
      <c r="AR183" s="49"/>
      <c r="AS183" s="137"/>
      <c r="AT183" s="49"/>
      <c r="AU183" s="137"/>
      <c r="AV183" s="49"/>
      <c r="AW183" s="49"/>
      <c r="AX183" s="49"/>
      <c r="AY183" s="137"/>
      <c r="AZ183" s="49"/>
      <c r="BA183" s="137"/>
      <c r="BB183" s="49"/>
      <c r="BC183" s="49"/>
      <c r="BD183" s="49"/>
      <c r="BE183" s="49"/>
      <c r="BF183" s="49"/>
      <c r="BG183" s="49"/>
      <c r="BH183" s="49"/>
      <c r="BI183" s="49"/>
      <c r="BJ183" s="49"/>
      <c r="BK183" s="49"/>
      <c r="BL183" s="49"/>
      <c r="BM183" s="49"/>
    </row>
    <row r="184" spans="4:65" ht="21.75" customHeight="1" x14ac:dyDescent="0.2">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137"/>
      <c r="AB184" s="49"/>
      <c r="AC184" s="137"/>
      <c r="AD184" s="49"/>
      <c r="AE184" s="49"/>
      <c r="AF184" s="49"/>
      <c r="AG184" s="137"/>
      <c r="AH184" s="49"/>
      <c r="AI184" s="137"/>
      <c r="AJ184" s="49"/>
      <c r="AK184" s="49"/>
      <c r="AL184" s="49"/>
      <c r="AM184" s="137"/>
      <c r="AN184" s="49"/>
      <c r="AO184" s="137"/>
      <c r="AP184" s="49"/>
      <c r="AQ184" s="49"/>
      <c r="AR184" s="49"/>
      <c r="AS184" s="137"/>
      <c r="AT184" s="49"/>
      <c r="AU184" s="137"/>
      <c r="AV184" s="49"/>
      <c r="AW184" s="49"/>
      <c r="AX184" s="49"/>
      <c r="AY184" s="137"/>
      <c r="AZ184" s="49"/>
      <c r="BA184" s="137"/>
      <c r="BB184" s="49"/>
      <c r="BC184" s="49"/>
      <c r="BD184" s="49"/>
      <c r="BE184" s="49"/>
      <c r="BF184" s="49"/>
      <c r="BG184" s="49"/>
      <c r="BH184" s="49"/>
      <c r="BI184" s="49"/>
      <c r="BJ184" s="49"/>
      <c r="BK184" s="49"/>
      <c r="BL184" s="49"/>
      <c r="BM184" s="49"/>
    </row>
    <row r="185" spans="4:65" ht="21.75" customHeight="1" x14ac:dyDescent="0.2">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137"/>
      <c r="AB185" s="49"/>
      <c r="AC185" s="137"/>
      <c r="AD185" s="49"/>
      <c r="AE185" s="49"/>
      <c r="AF185" s="49"/>
      <c r="AG185" s="137"/>
      <c r="AH185" s="49"/>
      <c r="AI185" s="137"/>
      <c r="AJ185" s="49"/>
      <c r="AK185" s="49"/>
      <c r="AL185" s="49"/>
      <c r="AM185" s="137"/>
      <c r="AN185" s="49"/>
      <c r="AO185" s="137"/>
      <c r="AP185" s="49"/>
      <c r="AQ185" s="49"/>
      <c r="AR185" s="49"/>
      <c r="AS185" s="137"/>
      <c r="AT185" s="49"/>
      <c r="AU185" s="137"/>
      <c r="AV185" s="49"/>
      <c r="AW185" s="49"/>
      <c r="AX185" s="49"/>
      <c r="AY185" s="137"/>
      <c r="AZ185" s="49"/>
      <c r="BA185" s="137"/>
      <c r="BB185" s="49"/>
      <c r="BC185" s="49"/>
      <c r="BD185" s="49"/>
      <c r="BE185" s="49"/>
      <c r="BF185" s="49"/>
      <c r="BG185" s="49"/>
      <c r="BH185" s="49"/>
      <c r="BI185" s="49"/>
      <c r="BJ185" s="49"/>
      <c r="BK185" s="49"/>
      <c r="BL185" s="49"/>
      <c r="BM185" s="49"/>
    </row>
    <row r="186" spans="4:65" ht="21.75" customHeight="1" x14ac:dyDescent="0.2">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137"/>
      <c r="AB186" s="49"/>
      <c r="AC186" s="137"/>
      <c r="AD186" s="49"/>
      <c r="AE186" s="49"/>
      <c r="AF186" s="49"/>
      <c r="AG186" s="137"/>
      <c r="AH186" s="49"/>
      <c r="AI186" s="137"/>
      <c r="AJ186" s="49"/>
      <c r="AK186" s="49"/>
      <c r="AL186" s="49"/>
      <c r="AM186" s="137"/>
      <c r="AN186" s="49"/>
      <c r="AO186" s="137"/>
      <c r="AP186" s="49"/>
      <c r="AQ186" s="49"/>
      <c r="AR186" s="49"/>
      <c r="AS186" s="137"/>
      <c r="AT186" s="49"/>
      <c r="AU186" s="137"/>
      <c r="AV186" s="49"/>
      <c r="AW186" s="49"/>
      <c r="AX186" s="49"/>
      <c r="AY186" s="137"/>
      <c r="AZ186" s="49"/>
      <c r="BA186" s="137"/>
      <c r="BB186" s="49"/>
      <c r="BC186" s="49"/>
      <c r="BD186" s="49"/>
      <c r="BE186" s="49"/>
      <c r="BF186" s="49"/>
      <c r="BG186" s="49"/>
      <c r="BH186" s="49"/>
      <c r="BI186" s="49"/>
      <c r="BJ186" s="49"/>
      <c r="BK186" s="49"/>
      <c r="BL186" s="49"/>
      <c r="BM186" s="49"/>
    </row>
    <row r="187" spans="4:65" ht="21.75" customHeight="1" x14ac:dyDescent="0.2">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137"/>
      <c r="AB187" s="49"/>
      <c r="AC187" s="137"/>
      <c r="AD187" s="49"/>
      <c r="AE187" s="49"/>
      <c r="AF187" s="49"/>
      <c r="AG187" s="137"/>
      <c r="AH187" s="49"/>
      <c r="AI187" s="137"/>
      <c r="AJ187" s="49"/>
      <c r="AK187" s="49"/>
      <c r="AL187" s="49"/>
      <c r="AM187" s="137"/>
      <c r="AN187" s="49"/>
      <c r="AO187" s="137"/>
      <c r="AP187" s="49"/>
      <c r="AQ187" s="49"/>
      <c r="AR187" s="49"/>
      <c r="AS187" s="137"/>
      <c r="AT187" s="49"/>
      <c r="AU187" s="137"/>
      <c r="AV187" s="49"/>
      <c r="AW187" s="49"/>
      <c r="AX187" s="49"/>
      <c r="AY187" s="137"/>
      <c r="AZ187" s="49"/>
      <c r="BA187" s="137"/>
      <c r="BB187" s="49"/>
      <c r="BC187" s="49"/>
      <c r="BD187" s="49"/>
      <c r="BE187" s="49"/>
      <c r="BF187" s="49"/>
      <c r="BG187" s="49"/>
      <c r="BH187" s="49"/>
      <c r="BI187" s="49"/>
      <c r="BJ187" s="49"/>
      <c r="BK187" s="49"/>
      <c r="BL187" s="49"/>
      <c r="BM187" s="49"/>
    </row>
    <row r="188" spans="4:65" ht="21.75" customHeight="1" x14ac:dyDescent="0.2">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137"/>
      <c r="AB188" s="49"/>
      <c r="AC188" s="137"/>
      <c r="AD188" s="49"/>
      <c r="AE188" s="49"/>
      <c r="AF188" s="49"/>
      <c r="AG188" s="137"/>
      <c r="AH188" s="49"/>
      <c r="AI188" s="137"/>
      <c r="AJ188" s="49"/>
      <c r="AK188" s="49"/>
      <c r="AL188" s="49"/>
      <c r="AM188" s="137"/>
      <c r="AN188" s="49"/>
      <c r="AO188" s="137"/>
      <c r="AP188" s="49"/>
      <c r="AQ188" s="49"/>
      <c r="AR188" s="49"/>
      <c r="AS188" s="137"/>
      <c r="AT188" s="49"/>
      <c r="AU188" s="137"/>
      <c r="AV188" s="49"/>
      <c r="AW188" s="49"/>
      <c r="AX188" s="49"/>
      <c r="AY188" s="137"/>
      <c r="AZ188" s="49"/>
      <c r="BA188" s="137"/>
      <c r="BB188" s="49"/>
      <c r="BC188" s="49"/>
      <c r="BD188" s="49"/>
      <c r="BE188" s="49"/>
      <c r="BF188" s="49"/>
      <c r="BG188" s="49"/>
      <c r="BH188" s="49"/>
      <c r="BI188" s="49"/>
      <c r="BJ188" s="49"/>
      <c r="BK188" s="49"/>
      <c r="BL188" s="49"/>
      <c r="BM188" s="49"/>
    </row>
    <row r="189" spans="4:65" ht="21.75" customHeight="1" x14ac:dyDescent="0.2">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137"/>
      <c r="AB189" s="49"/>
      <c r="AC189" s="137"/>
      <c r="AD189" s="49"/>
      <c r="AE189" s="49"/>
      <c r="AF189" s="49"/>
      <c r="AG189" s="137"/>
      <c r="AH189" s="49"/>
      <c r="AI189" s="137"/>
      <c r="AJ189" s="49"/>
      <c r="AK189" s="49"/>
      <c r="AL189" s="49"/>
      <c r="AM189" s="137"/>
      <c r="AN189" s="49"/>
      <c r="AO189" s="137"/>
      <c r="AP189" s="49"/>
      <c r="AQ189" s="49"/>
      <c r="AR189" s="49"/>
      <c r="AS189" s="137"/>
      <c r="AT189" s="49"/>
      <c r="AU189" s="137"/>
      <c r="AV189" s="49"/>
      <c r="AW189" s="49"/>
      <c r="AX189" s="49"/>
      <c r="AY189" s="137"/>
      <c r="AZ189" s="49"/>
      <c r="BA189" s="137"/>
      <c r="BB189" s="49"/>
      <c r="BC189" s="49"/>
      <c r="BD189" s="49"/>
      <c r="BE189" s="49"/>
      <c r="BF189" s="49"/>
      <c r="BG189" s="49"/>
      <c r="BH189" s="49"/>
      <c r="BI189" s="49"/>
      <c r="BJ189" s="49"/>
      <c r="BK189" s="49"/>
      <c r="BL189" s="49"/>
      <c r="BM189" s="49"/>
    </row>
    <row r="190" spans="4:65" ht="21.75" customHeight="1" x14ac:dyDescent="0.2">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137"/>
      <c r="AB190" s="49"/>
      <c r="AC190" s="137"/>
      <c r="AD190" s="49"/>
      <c r="AE190" s="49"/>
      <c r="AF190" s="49"/>
      <c r="AG190" s="137"/>
      <c r="AH190" s="49"/>
      <c r="AI190" s="137"/>
      <c r="AJ190" s="49"/>
      <c r="AK190" s="49"/>
      <c r="AL190" s="49"/>
      <c r="AM190" s="137"/>
      <c r="AN190" s="49"/>
      <c r="AO190" s="137"/>
      <c r="AP190" s="49"/>
      <c r="AQ190" s="49"/>
      <c r="AR190" s="49"/>
      <c r="AS190" s="137"/>
      <c r="AT190" s="49"/>
      <c r="AU190" s="137"/>
      <c r="AV190" s="49"/>
      <c r="AW190" s="49"/>
      <c r="AX190" s="49"/>
      <c r="AY190" s="137"/>
      <c r="AZ190" s="49"/>
      <c r="BA190" s="137"/>
      <c r="BB190" s="49"/>
      <c r="BC190" s="49"/>
      <c r="BD190" s="49"/>
      <c r="BE190" s="49"/>
      <c r="BF190" s="49"/>
      <c r="BG190" s="49"/>
      <c r="BH190" s="49"/>
      <c r="BI190" s="49"/>
      <c r="BJ190" s="49"/>
      <c r="BK190" s="49"/>
      <c r="BL190" s="49"/>
      <c r="BM190" s="49"/>
    </row>
    <row r="191" spans="4:65" ht="21.75" customHeight="1" x14ac:dyDescent="0.2">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137"/>
      <c r="AB191" s="49"/>
      <c r="AC191" s="137"/>
      <c r="AD191" s="49"/>
      <c r="AE191" s="49"/>
      <c r="AF191" s="49"/>
      <c r="AG191" s="137"/>
      <c r="AH191" s="49"/>
      <c r="AI191" s="137"/>
      <c r="AJ191" s="49"/>
      <c r="AK191" s="49"/>
      <c r="AL191" s="49"/>
      <c r="AM191" s="137"/>
      <c r="AN191" s="49"/>
      <c r="AO191" s="137"/>
      <c r="AP191" s="49"/>
      <c r="AQ191" s="49"/>
      <c r="AR191" s="49"/>
      <c r="AS191" s="137"/>
      <c r="AT191" s="49"/>
      <c r="AU191" s="137"/>
      <c r="AV191" s="49"/>
      <c r="AW191" s="49"/>
      <c r="AX191" s="49"/>
      <c r="AY191" s="137"/>
      <c r="AZ191" s="49"/>
      <c r="BA191" s="137"/>
      <c r="BB191" s="49"/>
      <c r="BC191" s="49"/>
      <c r="BD191" s="49"/>
      <c r="BE191" s="49"/>
      <c r="BF191" s="49"/>
      <c r="BG191" s="49"/>
      <c r="BH191" s="49"/>
      <c r="BI191" s="49"/>
      <c r="BJ191" s="49"/>
      <c r="BK191" s="49"/>
      <c r="BL191" s="49"/>
      <c r="BM191" s="49"/>
    </row>
    <row r="192" spans="4:65" ht="21.75" customHeight="1" x14ac:dyDescent="0.2">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137"/>
      <c r="AB192" s="49"/>
      <c r="AC192" s="137"/>
      <c r="AD192" s="49"/>
      <c r="AE192" s="49"/>
      <c r="AF192" s="49"/>
      <c r="AG192" s="137"/>
      <c r="AH192" s="49"/>
      <c r="AI192" s="137"/>
      <c r="AJ192" s="49"/>
      <c r="AK192" s="49"/>
      <c r="AL192" s="49"/>
      <c r="AM192" s="137"/>
      <c r="AN192" s="49"/>
      <c r="AO192" s="137"/>
      <c r="AP192" s="49"/>
      <c r="AQ192" s="49"/>
      <c r="AR192" s="49"/>
      <c r="AS192" s="137"/>
      <c r="AT192" s="49"/>
      <c r="AU192" s="137"/>
      <c r="AV192" s="49"/>
      <c r="AW192" s="49"/>
      <c r="AX192" s="49"/>
      <c r="AY192" s="137"/>
      <c r="AZ192" s="49"/>
      <c r="BA192" s="137"/>
      <c r="BB192" s="49"/>
      <c r="BC192" s="49"/>
      <c r="BD192" s="49"/>
      <c r="BE192" s="49"/>
      <c r="BF192" s="49"/>
      <c r="BG192" s="49"/>
      <c r="BH192" s="49"/>
      <c r="BI192" s="49"/>
      <c r="BJ192" s="49"/>
      <c r="BK192" s="49"/>
      <c r="BL192" s="49"/>
      <c r="BM192" s="49"/>
    </row>
    <row r="193" spans="4:65" ht="21.75" customHeight="1" x14ac:dyDescent="0.2">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137"/>
      <c r="AB193" s="49"/>
      <c r="AC193" s="137"/>
      <c r="AD193" s="49"/>
      <c r="AE193" s="49"/>
      <c r="AF193" s="49"/>
      <c r="AG193" s="137"/>
      <c r="AH193" s="49"/>
      <c r="AI193" s="137"/>
      <c r="AJ193" s="49"/>
      <c r="AK193" s="49"/>
      <c r="AL193" s="49"/>
      <c r="AM193" s="137"/>
      <c r="AN193" s="49"/>
      <c r="AO193" s="137"/>
      <c r="AP193" s="49"/>
      <c r="AQ193" s="49"/>
      <c r="AR193" s="49"/>
      <c r="AS193" s="137"/>
      <c r="AT193" s="49"/>
      <c r="AU193" s="137"/>
      <c r="AV193" s="49"/>
      <c r="AW193" s="49"/>
      <c r="AX193" s="49"/>
      <c r="AY193" s="137"/>
      <c r="AZ193" s="49"/>
      <c r="BA193" s="137"/>
      <c r="BB193" s="49"/>
      <c r="BC193" s="49"/>
      <c r="BD193" s="49"/>
      <c r="BE193" s="49"/>
      <c r="BF193" s="49"/>
      <c r="BG193" s="49"/>
      <c r="BH193" s="49"/>
      <c r="BI193" s="49"/>
      <c r="BJ193" s="49"/>
      <c r="BK193" s="49"/>
      <c r="BL193" s="49"/>
      <c r="BM193" s="49"/>
    </row>
    <row r="194" spans="4:65" ht="21.75" customHeight="1" x14ac:dyDescent="0.2">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137"/>
      <c r="AB194" s="49"/>
      <c r="AC194" s="137"/>
      <c r="AD194" s="49"/>
      <c r="AE194" s="49"/>
      <c r="AF194" s="49"/>
      <c r="AG194" s="137"/>
      <c r="AH194" s="49"/>
      <c r="AI194" s="137"/>
      <c r="AJ194" s="49"/>
      <c r="AK194" s="49"/>
      <c r="AL194" s="49"/>
      <c r="AM194" s="137"/>
      <c r="AN194" s="49"/>
      <c r="AO194" s="137"/>
      <c r="AP194" s="49"/>
      <c r="AQ194" s="49"/>
      <c r="AR194" s="49"/>
      <c r="AS194" s="137"/>
      <c r="AT194" s="49"/>
      <c r="AU194" s="137"/>
      <c r="AV194" s="49"/>
      <c r="AW194" s="49"/>
      <c r="AX194" s="49"/>
      <c r="AY194" s="137"/>
      <c r="AZ194" s="49"/>
      <c r="BA194" s="137"/>
      <c r="BB194" s="49"/>
      <c r="BC194" s="49"/>
      <c r="BD194" s="49"/>
      <c r="BE194" s="49"/>
      <c r="BF194" s="49"/>
      <c r="BG194" s="49"/>
      <c r="BH194" s="49"/>
      <c r="BI194" s="49"/>
      <c r="BJ194" s="49"/>
      <c r="BK194" s="49"/>
      <c r="BL194" s="49"/>
      <c r="BM194" s="49"/>
    </row>
    <row r="195" spans="4:65" ht="21.75" customHeight="1" x14ac:dyDescent="0.2">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137"/>
      <c r="AB195" s="49"/>
      <c r="AC195" s="137"/>
      <c r="AD195" s="49"/>
      <c r="AE195" s="49"/>
      <c r="AF195" s="49"/>
      <c r="AG195" s="137"/>
      <c r="AH195" s="49"/>
      <c r="AI195" s="137"/>
      <c r="AJ195" s="49"/>
      <c r="AK195" s="49"/>
      <c r="AL195" s="49"/>
      <c r="AM195" s="137"/>
      <c r="AN195" s="49"/>
      <c r="AO195" s="137"/>
      <c r="AP195" s="49"/>
      <c r="AQ195" s="49"/>
      <c r="AR195" s="49"/>
      <c r="AS195" s="137"/>
      <c r="AT195" s="49"/>
      <c r="AU195" s="137"/>
      <c r="AV195" s="49"/>
      <c r="AW195" s="49"/>
      <c r="AX195" s="49"/>
      <c r="AY195" s="137"/>
      <c r="AZ195" s="49"/>
      <c r="BA195" s="137"/>
      <c r="BB195" s="49"/>
      <c r="BC195" s="49"/>
      <c r="BD195" s="49"/>
      <c r="BE195" s="49"/>
      <c r="BF195" s="49"/>
      <c r="BG195" s="49"/>
      <c r="BH195" s="49"/>
      <c r="BI195" s="49"/>
      <c r="BJ195" s="49"/>
      <c r="BK195" s="49"/>
      <c r="BL195" s="49"/>
      <c r="BM195" s="49"/>
    </row>
    <row r="196" spans="4:65" ht="21.75" customHeight="1" x14ac:dyDescent="0.2">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137"/>
      <c r="AB196" s="49"/>
      <c r="AC196" s="137"/>
      <c r="AD196" s="49"/>
      <c r="AE196" s="49"/>
      <c r="AF196" s="49"/>
      <c r="AG196" s="137"/>
      <c r="AH196" s="49"/>
      <c r="AI196" s="137"/>
      <c r="AJ196" s="49"/>
      <c r="AK196" s="49"/>
      <c r="AL196" s="49"/>
      <c r="AM196" s="137"/>
      <c r="AN196" s="49"/>
      <c r="AO196" s="137"/>
      <c r="AP196" s="49"/>
      <c r="AQ196" s="49"/>
      <c r="AR196" s="49"/>
      <c r="AS196" s="137"/>
      <c r="AT196" s="49"/>
      <c r="AU196" s="137"/>
      <c r="AV196" s="49"/>
      <c r="AW196" s="49"/>
      <c r="AX196" s="49"/>
      <c r="AY196" s="137"/>
      <c r="AZ196" s="49"/>
      <c r="BA196" s="137"/>
      <c r="BB196" s="49"/>
      <c r="BC196" s="49"/>
      <c r="BD196" s="49"/>
      <c r="BE196" s="49"/>
      <c r="BF196" s="49"/>
      <c r="BG196" s="49"/>
      <c r="BH196" s="49"/>
      <c r="BI196" s="49"/>
      <c r="BJ196" s="49"/>
      <c r="BK196" s="49"/>
      <c r="BL196" s="49"/>
      <c r="BM196" s="49"/>
    </row>
    <row r="197" spans="4:65" ht="21.75" customHeight="1" x14ac:dyDescent="0.2">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137"/>
      <c r="AB197" s="49"/>
      <c r="AC197" s="137"/>
      <c r="AD197" s="49"/>
      <c r="AE197" s="49"/>
      <c r="AF197" s="49"/>
      <c r="AG197" s="137"/>
      <c r="AH197" s="49"/>
      <c r="AI197" s="137"/>
      <c r="AJ197" s="49"/>
      <c r="AK197" s="49"/>
      <c r="AL197" s="49"/>
      <c r="AM197" s="137"/>
      <c r="AN197" s="49"/>
      <c r="AO197" s="137"/>
      <c r="AP197" s="49"/>
      <c r="AQ197" s="49"/>
      <c r="AR197" s="49"/>
      <c r="AS197" s="137"/>
      <c r="AT197" s="49"/>
      <c r="AU197" s="137"/>
      <c r="AV197" s="49"/>
      <c r="AW197" s="49"/>
      <c r="AX197" s="49"/>
      <c r="AY197" s="137"/>
      <c r="AZ197" s="49"/>
      <c r="BA197" s="137"/>
      <c r="BB197" s="49"/>
      <c r="BC197" s="49"/>
      <c r="BD197" s="49"/>
      <c r="BE197" s="49"/>
      <c r="BF197" s="49"/>
      <c r="BG197" s="49"/>
      <c r="BH197" s="49"/>
      <c r="BI197" s="49"/>
      <c r="BJ197" s="49"/>
      <c r="BK197" s="49"/>
      <c r="BL197" s="49"/>
      <c r="BM197" s="49"/>
    </row>
    <row r="198" spans="4:65" ht="21.75" customHeight="1" x14ac:dyDescent="0.2">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137"/>
      <c r="AB198" s="49"/>
      <c r="AC198" s="137"/>
      <c r="AD198" s="49"/>
      <c r="AE198" s="49"/>
      <c r="AF198" s="49"/>
      <c r="AG198" s="137"/>
      <c r="AH198" s="49"/>
      <c r="AI198" s="137"/>
      <c r="AJ198" s="49"/>
      <c r="AK198" s="49"/>
      <c r="AL198" s="49"/>
      <c r="AM198" s="137"/>
      <c r="AN198" s="49"/>
      <c r="AO198" s="137"/>
      <c r="AP198" s="49"/>
      <c r="AQ198" s="49"/>
      <c r="AR198" s="49"/>
      <c r="AS198" s="137"/>
      <c r="AT198" s="49"/>
      <c r="AU198" s="137"/>
      <c r="AV198" s="49"/>
      <c r="AW198" s="49"/>
      <c r="AX198" s="49"/>
      <c r="AY198" s="137"/>
      <c r="AZ198" s="49"/>
      <c r="BA198" s="137"/>
      <c r="BB198" s="49"/>
      <c r="BC198" s="49"/>
      <c r="BD198" s="49"/>
      <c r="BE198" s="49"/>
      <c r="BF198" s="49"/>
      <c r="BG198" s="49"/>
      <c r="BH198" s="49"/>
      <c r="BI198" s="49"/>
      <c r="BJ198" s="49"/>
      <c r="BK198" s="49"/>
      <c r="BL198" s="49"/>
      <c r="BM198" s="49"/>
    </row>
    <row r="199" spans="4:65" ht="21.75" customHeight="1" x14ac:dyDescent="0.2">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137"/>
      <c r="AB199" s="49"/>
      <c r="AC199" s="137"/>
      <c r="AD199" s="49"/>
      <c r="AE199" s="49"/>
      <c r="AF199" s="49"/>
      <c r="AG199" s="137"/>
      <c r="AH199" s="49"/>
      <c r="AI199" s="137"/>
      <c r="AJ199" s="49"/>
      <c r="AK199" s="49"/>
      <c r="AL199" s="49"/>
      <c r="AM199" s="137"/>
      <c r="AN199" s="49"/>
      <c r="AO199" s="137"/>
      <c r="AP199" s="49"/>
      <c r="AQ199" s="49"/>
      <c r="AR199" s="49"/>
      <c r="AS199" s="137"/>
      <c r="AT199" s="49"/>
      <c r="AU199" s="137"/>
      <c r="AV199" s="49"/>
      <c r="AW199" s="49"/>
      <c r="AX199" s="49"/>
      <c r="AY199" s="137"/>
      <c r="AZ199" s="49"/>
      <c r="BA199" s="137"/>
      <c r="BB199" s="49"/>
      <c r="BC199" s="49"/>
      <c r="BD199" s="49"/>
      <c r="BE199" s="49"/>
      <c r="BF199" s="49"/>
      <c r="BG199" s="49"/>
      <c r="BH199" s="49"/>
      <c r="BI199" s="49"/>
      <c r="BJ199" s="49"/>
      <c r="BK199" s="49"/>
      <c r="BL199" s="49"/>
      <c r="BM199" s="49"/>
    </row>
    <row r="200" spans="4:65" ht="21.75" customHeight="1" x14ac:dyDescent="0.2">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137"/>
      <c r="AB200" s="49"/>
      <c r="AC200" s="137"/>
      <c r="AD200" s="49"/>
      <c r="AE200" s="49"/>
      <c r="AF200" s="49"/>
      <c r="AG200" s="137"/>
      <c r="AH200" s="49"/>
      <c r="AI200" s="137"/>
      <c r="AJ200" s="49"/>
      <c r="AK200" s="49"/>
      <c r="AL200" s="49"/>
      <c r="AM200" s="137"/>
      <c r="AN200" s="49"/>
      <c r="AO200" s="137"/>
      <c r="AP200" s="49"/>
      <c r="AQ200" s="49"/>
      <c r="AR200" s="49"/>
      <c r="AS200" s="137"/>
      <c r="AT200" s="49"/>
      <c r="AU200" s="137"/>
      <c r="AV200" s="49"/>
      <c r="AW200" s="49"/>
      <c r="AX200" s="49"/>
      <c r="AY200" s="137"/>
      <c r="AZ200" s="49"/>
      <c r="BA200" s="137"/>
      <c r="BB200" s="49"/>
      <c r="BC200" s="49"/>
      <c r="BD200" s="49"/>
      <c r="BE200" s="49"/>
      <c r="BF200" s="49"/>
      <c r="BG200" s="49"/>
      <c r="BH200" s="49"/>
      <c r="BI200" s="49"/>
      <c r="BJ200" s="49"/>
      <c r="BK200" s="49"/>
      <c r="BL200" s="49"/>
      <c r="BM200" s="49"/>
    </row>
    <row r="201" spans="4:65" ht="21.75" customHeight="1" x14ac:dyDescent="0.2">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137"/>
      <c r="AB201" s="49"/>
      <c r="AC201" s="137"/>
      <c r="AD201" s="49"/>
      <c r="AE201" s="49"/>
      <c r="AF201" s="49"/>
      <c r="AG201" s="137"/>
      <c r="AH201" s="49"/>
      <c r="AI201" s="137"/>
      <c r="AJ201" s="49"/>
      <c r="AK201" s="49"/>
      <c r="AL201" s="49"/>
      <c r="AM201" s="137"/>
      <c r="AN201" s="49"/>
      <c r="AO201" s="137"/>
      <c r="AP201" s="49"/>
      <c r="AQ201" s="49"/>
      <c r="AR201" s="49"/>
      <c r="AS201" s="137"/>
      <c r="AT201" s="49"/>
      <c r="AU201" s="137"/>
      <c r="AV201" s="49"/>
      <c r="AW201" s="49"/>
      <c r="AX201" s="49"/>
      <c r="AY201" s="137"/>
      <c r="AZ201" s="49"/>
      <c r="BA201" s="137"/>
      <c r="BB201" s="49"/>
      <c r="BC201" s="49"/>
      <c r="BD201" s="49"/>
      <c r="BE201" s="49"/>
      <c r="BF201" s="49"/>
      <c r="BG201" s="49"/>
      <c r="BH201" s="49"/>
      <c r="BI201" s="49"/>
      <c r="BJ201" s="49"/>
      <c r="BK201" s="49"/>
      <c r="BL201" s="49"/>
      <c r="BM201" s="49"/>
    </row>
    <row r="202" spans="4:65" ht="21.75" customHeight="1" x14ac:dyDescent="0.2">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137"/>
      <c r="AB202" s="49"/>
      <c r="AC202" s="137"/>
      <c r="AD202" s="49"/>
      <c r="AE202" s="49"/>
      <c r="AF202" s="49"/>
      <c r="AG202" s="137"/>
      <c r="AH202" s="49"/>
      <c r="AI202" s="137"/>
      <c r="AJ202" s="49"/>
      <c r="AK202" s="49"/>
      <c r="AL202" s="49"/>
      <c r="AM202" s="137"/>
      <c r="AN202" s="49"/>
      <c r="AO202" s="137"/>
      <c r="AP202" s="49"/>
      <c r="AQ202" s="49"/>
      <c r="AR202" s="49"/>
      <c r="AS202" s="137"/>
      <c r="AT202" s="49"/>
      <c r="AU202" s="137"/>
      <c r="AV202" s="49"/>
      <c r="AW202" s="49"/>
      <c r="AX202" s="49"/>
      <c r="AY202" s="137"/>
      <c r="AZ202" s="49"/>
      <c r="BA202" s="137"/>
      <c r="BB202" s="49"/>
      <c r="BC202" s="49"/>
      <c r="BD202" s="49"/>
      <c r="BE202" s="49"/>
      <c r="BF202" s="49"/>
      <c r="BG202" s="49"/>
      <c r="BH202" s="49"/>
      <c r="BI202" s="49"/>
      <c r="BJ202" s="49"/>
      <c r="BK202" s="49"/>
      <c r="BL202" s="49"/>
      <c r="BM202" s="49"/>
    </row>
    <row r="203" spans="4:65" ht="21.75" customHeight="1" x14ac:dyDescent="0.2">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137"/>
      <c r="AB203" s="49"/>
      <c r="AC203" s="137"/>
      <c r="AD203" s="49"/>
      <c r="AE203" s="49"/>
      <c r="AF203" s="49"/>
      <c r="AG203" s="137"/>
      <c r="AH203" s="49"/>
      <c r="AI203" s="137"/>
      <c r="AJ203" s="49"/>
      <c r="AK203" s="49"/>
      <c r="AL203" s="49"/>
      <c r="AM203" s="137"/>
      <c r="AN203" s="49"/>
      <c r="AO203" s="137"/>
      <c r="AP203" s="49"/>
      <c r="AQ203" s="49"/>
      <c r="AR203" s="49"/>
      <c r="AS203" s="137"/>
      <c r="AT203" s="49"/>
      <c r="AU203" s="137"/>
      <c r="AV203" s="49"/>
      <c r="AW203" s="49"/>
      <c r="AX203" s="49"/>
      <c r="AY203" s="137"/>
      <c r="AZ203" s="49"/>
      <c r="BA203" s="137"/>
      <c r="BB203" s="49"/>
      <c r="BC203" s="49"/>
      <c r="BD203" s="49"/>
      <c r="BE203" s="49"/>
      <c r="BF203" s="49"/>
      <c r="BG203" s="49"/>
      <c r="BH203" s="49"/>
      <c r="BI203" s="49"/>
      <c r="BJ203" s="49"/>
      <c r="BK203" s="49"/>
      <c r="BL203" s="49"/>
      <c r="BM203" s="49"/>
    </row>
    <row r="204" spans="4:65" ht="21.75" customHeight="1" x14ac:dyDescent="0.2">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137"/>
      <c r="AB204" s="49"/>
      <c r="AC204" s="137"/>
      <c r="AD204" s="49"/>
      <c r="AE204" s="49"/>
      <c r="AF204" s="49"/>
      <c r="AG204" s="137"/>
      <c r="AH204" s="49"/>
      <c r="AI204" s="137"/>
      <c r="AJ204" s="49"/>
      <c r="AK204" s="49"/>
      <c r="AL204" s="49"/>
      <c r="AM204" s="137"/>
      <c r="AN204" s="49"/>
      <c r="AO204" s="137"/>
      <c r="AP204" s="49"/>
      <c r="AQ204" s="49"/>
      <c r="AR204" s="49"/>
      <c r="AS204" s="137"/>
      <c r="AT204" s="49"/>
      <c r="AU204" s="137"/>
      <c r="AV204" s="49"/>
      <c r="AW204" s="49"/>
      <c r="AX204" s="49"/>
      <c r="AY204" s="137"/>
      <c r="AZ204" s="49"/>
      <c r="BA204" s="137"/>
      <c r="BB204" s="49"/>
      <c r="BC204" s="49"/>
      <c r="BD204" s="49"/>
      <c r="BE204" s="49"/>
      <c r="BF204" s="49"/>
      <c r="BG204" s="49"/>
      <c r="BH204" s="49"/>
      <c r="BI204" s="49"/>
      <c r="BJ204" s="49"/>
      <c r="BK204" s="49"/>
      <c r="BL204" s="49"/>
      <c r="BM204" s="49"/>
    </row>
    <row r="205" spans="4:65" ht="21.75" customHeight="1" x14ac:dyDescent="0.2">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137"/>
      <c r="AB205" s="49"/>
      <c r="AC205" s="137"/>
      <c r="AD205" s="49"/>
      <c r="AE205" s="49"/>
      <c r="AF205" s="49"/>
      <c r="AG205" s="137"/>
      <c r="AH205" s="49"/>
      <c r="AI205" s="137"/>
      <c r="AJ205" s="49"/>
      <c r="AK205" s="49"/>
      <c r="AL205" s="49"/>
      <c r="AM205" s="137"/>
      <c r="AN205" s="49"/>
      <c r="AO205" s="137"/>
      <c r="AP205" s="49"/>
      <c r="AQ205" s="49"/>
      <c r="AR205" s="49"/>
      <c r="AS205" s="137"/>
      <c r="AT205" s="49"/>
      <c r="AU205" s="137"/>
      <c r="AV205" s="49"/>
      <c r="AW205" s="49"/>
      <c r="AX205" s="49"/>
      <c r="AY205" s="137"/>
      <c r="AZ205" s="49"/>
      <c r="BA205" s="137"/>
      <c r="BB205" s="49"/>
      <c r="BC205" s="49"/>
      <c r="BD205" s="49"/>
      <c r="BE205" s="49"/>
      <c r="BF205" s="49"/>
      <c r="BG205" s="49"/>
      <c r="BH205" s="49"/>
      <c r="BI205" s="49"/>
      <c r="BJ205" s="49"/>
      <c r="BK205" s="49"/>
      <c r="BL205" s="49"/>
      <c r="BM205" s="49"/>
    </row>
    <row r="206" spans="4:65" ht="21.75" customHeight="1" x14ac:dyDescent="0.2">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137"/>
      <c r="AB206" s="49"/>
      <c r="AC206" s="137"/>
      <c r="AD206" s="49"/>
      <c r="AE206" s="49"/>
      <c r="AF206" s="49"/>
      <c r="AG206" s="137"/>
      <c r="AH206" s="49"/>
      <c r="AI206" s="137"/>
      <c r="AJ206" s="49"/>
      <c r="AK206" s="49"/>
      <c r="AL206" s="49"/>
      <c r="AM206" s="137"/>
      <c r="AN206" s="49"/>
      <c r="AO206" s="137"/>
      <c r="AP206" s="49"/>
      <c r="AQ206" s="49"/>
      <c r="AR206" s="49"/>
      <c r="AS206" s="137"/>
      <c r="AT206" s="49"/>
      <c r="AU206" s="137"/>
      <c r="AV206" s="49"/>
      <c r="AW206" s="49"/>
      <c r="AX206" s="49"/>
      <c r="AY206" s="137"/>
      <c r="AZ206" s="49"/>
      <c r="BA206" s="137"/>
      <c r="BB206" s="49"/>
      <c r="BC206" s="49"/>
      <c r="BD206" s="49"/>
      <c r="BE206" s="49"/>
      <c r="BF206" s="49"/>
      <c r="BG206" s="49"/>
      <c r="BH206" s="49"/>
      <c r="BI206" s="49"/>
      <c r="BJ206" s="49"/>
      <c r="BK206" s="49"/>
      <c r="BL206" s="49"/>
      <c r="BM206" s="49"/>
    </row>
    <row r="207" spans="4:65" ht="21.75" customHeight="1" x14ac:dyDescent="0.2">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137"/>
      <c r="AB207" s="49"/>
      <c r="AC207" s="137"/>
      <c r="AD207" s="49"/>
      <c r="AE207" s="49"/>
      <c r="AF207" s="49"/>
      <c r="AG207" s="137"/>
      <c r="AH207" s="49"/>
      <c r="AI207" s="137"/>
      <c r="AJ207" s="49"/>
      <c r="AK207" s="49"/>
      <c r="AL207" s="49"/>
      <c r="AM207" s="137"/>
      <c r="AN207" s="49"/>
      <c r="AO207" s="137"/>
      <c r="AP207" s="49"/>
      <c r="AQ207" s="49"/>
      <c r="AR207" s="49"/>
      <c r="AS207" s="137"/>
      <c r="AT207" s="49"/>
      <c r="AU207" s="137"/>
      <c r="AV207" s="49"/>
      <c r="AW207" s="49"/>
      <c r="AX207" s="49"/>
      <c r="AY207" s="137"/>
      <c r="AZ207" s="49"/>
      <c r="BA207" s="137"/>
      <c r="BB207" s="49"/>
      <c r="BC207" s="49"/>
      <c r="BD207" s="49"/>
      <c r="BE207" s="49"/>
      <c r="BF207" s="49"/>
      <c r="BG207" s="49"/>
      <c r="BH207" s="49"/>
      <c r="BI207" s="49"/>
      <c r="BJ207" s="49"/>
      <c r="BK207" s="49"/>
      <c r="BL207" s="49"/>
      <c r="BM207" s="49"/>
    </row>
    <row r="208" spans="4:65" ht="21.75" customHeight="1" x14ac:dyDescent="0.2">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137"/>
      <c r="AB208" s="49"/>
      <c r="AC208" s="137"/>
      <c r="AD208" s="49"/>
      <c r="AE208" s="49"/>
      <c r="AF208" s="49"/>
      <c r="AG208" s="137"/>
      <c r="AH208" s="49"/>
      <c r="AI208" s="137"/>
      <c r="AJ208" s="49"/>
      <c r="AK208" s="49"/>
      <c r="AL208" s="49"/>
      <c r="AM208" s="137"/>
      <c r="AN208" s="49"/>
      <c r="AO208" s="137"/>
      <c r="AP208" s="49"/>
      <c r="AQ208" s="49"/>
      <c r="AR208" s="49"/>
      <c r="AS208" s="137"/>
      <c r="AT208" s="49"/>
      <c r="AU208" s="137"/>
      <c r="AV208" s="49"/>
      <c r="AW208" s="49"/>
      <c r="AX208" s="49"/>
      <c r="AY208" s="137"/>
      <c r="AZ208" s="49"/>
      <c r="BA208" s="137"/>
      <c r="BB208" s="49"/>
      <c r="BC208" s="49"/>
      <c r="BD208" s="49"/>
      <c r="BE208" s="49"/>
      <c r="BF208" s="49"/>
      <c r="BG208" s="49"/>
      <c r="BH208" s="49"/>
      <c r="BI208" s="49"/>
      <c r="BJ208" s="49"/>
      <c r="BK208" s="49"/>
      <c r="BL208" s="49"/>
      <c r="BM208" s="49"/>
    </row>
    <row r="209" spans="4:65" ht="21.75" customHeight="1" x14ac:dyDescent="0.2">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137"/>
      <c r="AB209" s="49"/>
      <c r="AC209" s="137"/>
      <c r="AD209" s="49"/>
      <c r="AE209" s="49"/>
      <c r="AF209" s="49"/>
      <c r="AG209" s="137"/>
      <c r="AH209" s="49"/>
      <c r="AI209" s="137"/>
      <c r="AJ209" s="49"/>
      <c r="AK209" s="49"/>
      <c r="AL209" s="49"/>
      <c r="AM209" s="137"/>
      <c r="AN209" s="49"/>
      <c r="AO209" s="137"/>
      <c r="AP209" s="49"/>
      <c r="AQ209" s="49"/>
      <c r="AR209" s="49"/>
      <c r="AS209" s="137"/>
      <c r="AT209" s="49"/>
      <c r="AU209" s="137"/>
      <c r="AV209" s="49"/>
      <c r="AW209" s="49"/>
      <c r="AX209" s="49"/>
      <c r="AY209" s="137"/>
      <c r="AZ209" s="49"/>
      <c r="BA209" s="137"/>
      <c r="BB209" s="49"/>
      <c r="BC209" s="49"/>
      <c r="BD209" s="49"/>
      <c r="BE209" s="49"/>
      <c r="BF209" s="49"/>
      <c r="BG209" s="49"/>
      <c r="BH209" s="49"/>
      <c r="BI209" s="49"/>
      <c r="BJ209" s="49"/>
      <c r="BK209" s="49"/>
      <c r="BL209" s="49"/>
      <c r="BM209" s="49"/>
    </row>
    <row r="210" spans="4:65" ht="21.75" customHeight="1" x14ac:dyDescent="0.2">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137"/>
      <c r="AB210" s="49"/>
      <c r="AC210" s="137"/>
      <c r="AD210" s="49"/>
      <c r="AE210" s="49"/>
      <c r="AF210" s="49"/>
      <c r="AG210" s="137"/>
      <c r="AH210" s="49"/>
      <c r="AI210" s="137"/>
      <c r="AJ210" s="49"/>
      <c r="AK210" s="49"/>
      <c r="AL210" s="49"/>
      <c r="AM210" s="137"/>
      <c r="AN210" s="49"/>
      <c r="AO210" s="137"/>
      <c r="AP210" s="49"/>
      <c r="AQ210" s="49"/>
      <c r="AR210" s="49"/>
      <c r="AS210" s="137"/>
      <c r="AT210" s="49"/>
      <c r="AU210" s="137"/>
      <c r="AV210" s="49"/>
      <c r="AW210" s="49"/>
      <c r="AX210" s="49"/>
      <c r="AY210" s="137"/>
      <c r="AZ210" s="49"/>
      <c r="BA210" s="137"/>
      <c r="BB210" s="49"/>
      <c r="BC210" s="49"/>
      <c r="BD210" s="49"/>
      <c r="BE210" s="49"/>
      <c r="BF210" s="49"/>
      <c r="BG210" s="49"/>
      <c r="BH210" s="49"/>
      <c r="BI210" s="49"/>
      <c r="BJ210" s="49"/>
      <c r="BK210" s="49"/>
      <c r="BL210" s="49"/>
      <c r="BM210" s="49"/>
    </row>
    <row r="211" spans="4:65" ht="21.75" customHeight="1" x14ac:dyDescent="0.2">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137"/>
      <c r="AB211" s="49"/>
      <c r="AC211" s="137"/>
      <c r="AD211" s="49"/>
      <c r="AE211" s="49"/>
      <c r="AF211" s="49"/>
      <c r="AG211" s="137"/>
      <c r="AH211" s="49"/>
      <c r="AI211" s="137"/>
      <c r="AJ211" s="49"/>
      <c r="AK211" s="49"/>
      <c r="AL211" s="49"/>
      <c r="AM211" s="137"/>
      <c r="AN211" s="49"/>
      <c r="AO211" s="137"/>
      <c r="AP211" s="49"/>
      <c r="AQ211" s="49"/>
      <c r="AR211" s="49"/>
      <c r="AS211" s="137"/>
      <c r="AT211" s="49"/>
      <c r="AU211" s="137"/>
      <c r="AV211" s="49"/>
      <c r="AW211" s="49"/>
      <c r="AX211" s="49"/>
      <c r="AY211" s="137"/>
      <c r="AZ211" s="49"/>
      <c r="BA211" s="137"/>
      <c r="BB211" s="49"/>
      <c r="BC211" s="49"/>
      <c r="BD211" s="49"/>
      <c r="BE211" s="49"/>
      <c r="BF211" s="49"/>
      <c r="BG211" s="49"/>
      <c r="BH211" s="49"/>
      <c r="BI211" s="49"/>
      <c r="BJ211" s="49"/>
      <c r="BK211" s="49"/>
      <c r="BL211" s="49"/>
      <c r="BM211" s="49"/>
    </row>
    <row r="212" spans="4:65" ht="21.75" customHeight="1" x14ac:dyDescent="0.2">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137"/>
      <c r="AB212" s="49"/>
      <c r="AC212" s="137"/>
      <c r="AD212" s="49"/>
      <c r="AE212" s="49"/>
      <c r="AF212" s="49"/>
      <c r="AG212" s="137"/>
      <c r="AH212" s="49"/>
      <c r="AI212" s="137"/>
      <c r="AJ212" s="49"/>
      <c r="AK212" s="49"/>
      <c r="AL212" s="49"/>
      <c r="AM212" s="137"/>
      <c r="AN212" s="49"/>
      <c r="AO212" s="137"/>
      <c r="AP212" s="49"/>
      <c r="AQ212" s="49"/>
      <c r="AR212" s="49"/>
      <c r="AS212" s="137"/>
      <c r="AT212" s="49"/>
      <c r="AU212" s="137"/>
      <c r="AV212" s="49"/>
      <c r="AW212" s="49"/>
      <c r="AX212" s="49"/>
      <c r="AY212" s="137"/>
      <c r="AZ212" s="49"/>
      <c r="BA212" s="137"/>
      <c r="BB212" s="49"/>
      <c r="BC212" s="49"/>
      <c r="BD212" s="49"/>
      <c r="BE212" s="49"/>
      <c r="BF212" s="49"/>
      <c r="BG212" s="49"/>
      <c r="BH212" s="49"/>
      <c r="BI212" s="49"/>
      <c r="BJ212" s="49"/>
      <c r="BK212" s="49"/>
      <c r="BL212" s="49"/>
      <c r="BM212" s="49"/>
    </row>
    <row r="213" spans="4:65" ht="21.75" customHeight="1" x14ac:dyDescent="0.2">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137"/>
      <c r="AB213" s="49"/>
      <c r="AC213" s="137"/>
      <c r="AD213" s="49"/>
      <c r="AE213" s="49"/>
      <c r="AF213" s="49"/>
      <c r="AG213" s="137"/>
      <c r="AH213" s="49"/>
      <c r="AI213" s="137"/>
      <c r="AJ213" s="49"/>
      <c r="AK213" s="49"/>
      <c r="AL213" s="49"/>
      <c r="AM213" s="137"/>
      <c r="AN213" s="49"/>
      <c r="AO213" s="137"/>
      <c r="AP213" s="49"/>
      <c r="AQ213" s="49"/>
      <c r="AR213" s="49"/>
      <c r="AS213" s="137"/>
      <c r="AT213" s="49"/>
      <c r="AU213" s="137"/>
      <c r="AV213" s="49"/>
      <c r="AW213" s="49"/>
      <c r="AX213" s="49"/>
      <c r="AY213" s="137"/>
      <c r="AZ213" s="49"/>
      <c r="BA213" s="137"/>
      <c r="BB213" s="49"/>
      <c r="BC213" s="49"/>
      <c r="BD213" s="49"/>
      <c r="BE213" s="49"/>
      <c r="BF213" s="49"/>
      <c r="BG213" s="49"/>
      <c r="BH213" s="49"/>
      <c r="BI213" s="49"/>
      <c r="BJ213" s="49"/>
      <c r="BK213" s="49"/>
      <c r="BL213" s="49"/>
      <c r="BM213" s="49"/>
    </row>
    <row r="214" spans="4:65" ht="21.75" customHeight="1" x14ac:dyDescent="0.2">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137"/>
      <c r="AB214" s="49"/>
      <c r="AC214" s="137"/>
      <c r="AD214" s="49"/>
      <c r="AE214" s="49"/>
      <c r="AF214" s="49"/>
      <c r="AG214" s="137"/>
      <c r="AH214" s="49"/>
      <c r="AI214" s="137"/>
      <c r="AJ214" s="49"/>
      <c r="AK214" s="49"/>
      <c r="AL214" s="49"/>
      <c r="AM214" s="137"/>
      <c r="AN214" s="49"/>
      <c r="AO214" s="137"/>
      <c r="AP214" s="49"/>
      <c r="AQ214" s="49"/>
      <c r="AR214" s="49"/>
      <c r="AS214" s="137"/>
      <c r="AT214" s="49"/>
      <c r="AU214" s="137"/>
      <c r="AV214" s="49"/>
      <c r="AW214" s="49"/>
      <c r="AX214" s="49"/>
      <c r="AY214" s="137"/>
      <c r="AZ214" s="49"/>
      <c r="BA214" s="137"/>
      <c r="BB214" s="49"/>
      <c r="BC214" s="49"/>
      <c r="BD214" s="49"/>
      <c r="BE214" s="49"/>
      <c r="BF214" s="49"/>
      <c r="BG214" s="49"/>
      <c r="BH214" s="49"/>
      <c r="BI214" s="49"/>
      <c r="BJ214" s="49"/>
      <c r="BK214" s="49"/>
      <c r="BL214" s="49"/>
      <c r="BM214" s="49"/>
    </row>
    <row r="215" spans="4:65" ht="21.75" customHeight="1" x14ac:dyDescent="0.2">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137"/>
      <c r="AB215" s="49"/>
      <c r="AC215" s="137"/>
      <c r="AD215" s="49"/>
      <c r="AE215" s="49"/>
      <c r="AF215" s="49"/>
      <c r="AG215" s="137"/>
      <c r="AH215" s="49"/>
      <c r="AI215" s="137"/>
      <c r="AJ215" s="49"/>
      <c r="AK215" s="49"/>
      <c r="AL215" s="49"/>
      <c r="AM215" s="137"/>
      <c r="AN215" s="49"/>
      <c r="AO215" s="137"/>
      <c r="AP215" s="49"/>
      <c r="AQ215" s="49"/>
      <c r="AR215" s="49"/>
      <c r="AS215" s="137"/>
      <c r="AT215" s="49"/>
      <c r="AU215" s="137"/>
      <c r="AV215" s="49"/>
      <c r="AW215" s="49"/>
      <c r="AX215" s="49"/>
      <c r="AY215" s="137"/>
      <c r="AZ215" s="49"/>
      <c r="BA215" s="137"/>
      <c r="BB215" s="49"/>
      <c r="BC215" s="49"/>
      <c r="BD215" s="49"/>
      <c r="BE215" s="49"/>
      <c r="BF215" s="49"/>
      <c r="BG215" s="49"/>
      <c r="BH215" s="49"/>
      <c r="BI215" s="49"/>
      <c r="BJ215" s="49"/>
      <c r="BK215" s="49"/>
      <c r="BL215" s="49"/>
      <c r="BM215" s="49"/>
    </row>
    <row r="216" spans="4:65" ht="21.75" customHeight="1" x14ac:dyDescent="0.2">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137"/>
      <c r="AB216" s="49"/>
      <c r="AC216" s="137"/>
      <c r="AD216" s="49"/>
      <c r="AE216" s="49"/>
      <c r="AF216" s="49"/>
      <c r="AG216" s="137"/>
      <c r="AH216" s="49"/>
      <c r="AI216" s="137"/>
      <c r="AJ216" s="49"/>
      <c r="AK216" s="49"/>
      <c r="AL216" s="49"/>
      <c r="AM216" s="137"/>
      <c r="AN216" s="49"/>
      <c r="AO216" s="137"/>
      <c r="AP216" s="49"/>
      <c r="AQ216" s="49"/>
      <c r="AR216" s="49"/>
      <c r="AS216" s="137"/>
      <c r="AT216" s="49"/>
      <c r="AU216" s="137"/>
      <c r="AV216" s="49"/>
      <c r="AW216" s="49"/>
      <c r="AX216" s="49"/>
      <c r="AY216" s="137"/>
      <c r="AZ216" s="49"/>
      <c r="BA216" s="137"/>
      <c r="BB216" s="49"/>
      <c r="BC216" s="49"/>
      <c r="BD216" s="49"/>
      <c r="BE216" s="49"/>
      <c r="BF216" s="49"/>
      <c r="BG216" s="49"/>
      <c r="BH216" s="49"/>
      <c r="BI216" s="49"/>
      <c r="BJ216" s="49"/>
      <c r="BK216" s="49"/>
      <c r="BL216" s="49"/>
      <c r="BM216" s="49"/>
    </row>
    <row r="217" spans="4:65" ht="21.75" customHeight="1" x14ac:dyDescent="0.2">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137"/>
      <c r="AB217" s="49"/>
      <c r="AC217" s="137"/>
      <c r="AD217" s="49"/>
      <c r="AE217" s="49"/>
      <c r="AF217" s="49"/>
      <c r="AG217" s="137"/>
      <c r="AH217" s="49"/>
      <c r="AI217" s="137"/>
      <c r="AJ217" s="49"/>
      <c r="AK217" s="49"/>
      <c r="AL217" s="49"/>
      <c r="AM217" s="137"/>
      <c r="AN217" s="49"/>
      <c r="AO217" s="137"/>
      <c r="AP217" s="49"/>
      <c r="AQ217" s="49"/>
      <c r="AR217" s="49"/>
      <c r="AS217" s="137"/>
      <c r="AT217" s="49"/>
      <c r="AU217" s="137"/>
      <c r="AV217" s="49"/>
      <c r="AW217" s="49"/>
      <c r="AX217" s="49"/>
      <c r="AY217" s="137"/>
      <c r="AZ217" s="49"/>
      <c r="BA217" s="137"/>
      <c r="BB217" s="49"/>
      <c r="BC217" s="49"/>
      <c r="BD217" s="49"/>
      <c r="BE217" s="49"/>
      <c r="BF217" s="49"/>
      <c r="BG217" s="49"/>
      <c r="BH217" s="49"/>
      <c r="BI217" s="49"/>
      <c r="BJ217" s="49"/>
      <c r="BK217" s="49"/>
      <c r="BL217" s="49"/>
      <c r="BM217" s="49"/>
    </row>
    <row r="218" spans="4:65" ht="21.75" customHeight="1" x14ac:dyDescent="0.2">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137"/>
      <c r="AB218" s="49"/>
      <c r="AC218" s="137"/>
      <c r="AD218" s="49"/>
      <c r="AE218" s="49"/>
      <c r="AF218" s="49"/>
      <c r="AG218" s="137"/>
      <c r="AH218" s="49"/>
      <c r="AI218" s="137"/>
      <c r="AJ218" s="49"/>
      <c r="AK218" s="49"/>
      <c r="AL218" s="49"/>
      <c r="AM218" s="137"/>
      <c r="AN218" s="49"/>
      <c r="AO218" s="137"/>
      <c r="AP218" s="49"/>
      <c r="AQ218" s="49"/>
      <c r="AR218" s="49"/>
      <c r="AS218" s="137"/>
      <c r="AT218" s="49"/>
      <c r="AU218" s="137"/>
      <c r="AV218" s="49"/>
      <c r="AW218" s="49"/>
      <c r="AX218" s="49"/>
      <c r="AY218" s="137"/>
      <c r="AZ218" s="49"/>
      <c r="BA218" s="137"/>
      <c r="BB218" s="49"/>
      <c r="BC218" s="49"/>
      <c r="BD218" s="49"/>
      <c r="BE218" s="49"/>
      <c r="BF218" s="49"/>
      <c r="BG218" s="49"/>
      <c r="BH218" s="49"/>
      <c r="BI218" s="49"/>
      <c r="BJ218" s="49"/>
      <c r="BK218" s="49"/>
      <c r="BL218" s="49"/>
      <c r="BM218" s="49"/>
    </row>
    <row r="219" spans="4:65" ht="21.75" customHeight="1" x14ac:dyDescent="0.2">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137"/>
      <c r="AB219" s="49"/>
      <c r="AC219" s="137"/>
      <c r="AD219" s="49"/>
      <c r="AE219" s="49"/>
      <c r="AF219" s="49"/>
      <c r="AG219" s="137"/>
      <c r="AH219" s="49"/>
      <c r="AI219" s="137"/>
      <c r="AJ219" s="49"/>
      <c r="AK219" s="49"/>
      <c r="AL219" s="49"/>
      <c r="AM219" s="137"/>
      <c r="AN219" s="49"/>
      <c r="AO219" s="137"/>
      <c r="AP219" s="49"/>
      <c r="AQ219" s="49"/>
      <c r="AR219" s="49"/>
      <c r="AS219" s="137"/>
      <c r="AT219" s="49"/>
      <c r="AU219" s="137"/>
      <c r="AV219" s="49"/>
      <c r="AW219" s="49"/>
      <c r="AX219" s="49"/>
      <c r="AY219" s="137"/>
      <c r="AZ219" s="49"/>
      <c r="BA219" s="137"/>
      <c r="BB219" s="49"/>
      <c r="BC219" s="49"/>
      <c r="BD219" s="49"/>
      <c r="BE219" s="49"/>
      <c r="BF219" s="49"/>
      <c r="BG219" s="49"/>
      <c r="BH219" s="49"/>
      <c r="BI219" s="49"/>
      <c r="BJ219" s="49"/>
      <c r="BK219" s="49"/>
      <c r="BL219" s="49"/>
      <c r="BM219" s="49"/>
    </row>
    <row r="220" spans="4:65" ht="21.75" customHeight="1" x14ac:dyDescent="0.2">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137"/>
      <c r="AB220" s="49"/>
      <c r="AC220" s="137"/>
      <c r="AD220" s="49"/>
      <c r="AE220" s="49"/>
      <c r="AF220" s="49"/>
      <c r="AG220" s="137"/>
      <c r="AH220" s="49"/>
      <c r="AI220" s="137"/>
      <c r="AJ220" s="49"/>
      <c r="AK220" s="49"/>
      <c r="AL220" s="49"/>
      <c r="AM220" s="137"/>
      <c r="AN220" s="49"/>
      <c r="AO220" s="137"/>
      <c r="AP220" s="49"/>
      <c r="AQ220" s="49"/>
      <c r="AR220" s="49"/>
      <c r="AS220" s="137"/>
      <c r="AT220" s="49"/>
      <c r="AU220" s="137"/>
      <c r="AV220" s="49"/>
      <c r="AW220" s="49"/>
      <c r="AX220" s="49"/>
      <c r="AY220" s="137"/>
      <c r="AZ220" s="49"/>
      <c r="BA220" s="137"/>
      <c r="BB220" s="49"/>
      <c r="BC220" s="49"/>
      <c r="BD220" s="49"/>
      <c r="BE220" s="49"/>
      <c r="BF220" s="49"/>
      <c r="BG220" s="49"/>
      <c r="BH220" s="49"/>
      <c r="BI220" s="49"/>
      <c r="BJ220" s="49"/>
      <c r="BK220" s="49"/>
      <c r="BL220" s="49"/>
      <c r="BM220" s="49"/>
    </row>
    <row r="221" spans="4:65" ht="21.75" customHeight="1" x14ac:dyDescent="0.2">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137"/>
      <c r="AB221" s="49"/>
      <c r="AC221" s="137"/>
      <c r="AD221" s="49"/>
      <c r="AE221" s="49"/>
      <c r="AF221" s="49"/>
      <c r="AG221" s="137"/>
      <c r="AH221" s="49"/>
      <c r="AI221" s="137"/>
      <c r="AJ221" s="49"/>
      <c r="AK221" s="49"/>
      <c r="AL221" s="49"/>
      <c r="AM221" s="137"/>
      <c r="AN221" s="49"/>
      <c r="AO221" s="137"/>
      <c r="AP221" s="49"/>
      <c r="AQ221" s="49"/>
      <c r="AR221" s="49"/>
      <c r="AS221" s="137"/>
      <c r="AT221" s="49"/>
      <c r="AU221" s="137"/>
      <c r="AV221" s="49"/>
      <c r="AW221" s="49"/>
      <c r="AX221" s="49"/>
      <c r="AY221" s="137"/>
      <c r="AZ221" s="49"/>
      <c r="BA221" s="137"/>
      <c r="BB221" s="49"/>
      <c r="BC221" s="49"/>
      <c r="BD221" s="49"/>
      <c r="BE221" s="49"/>
      <c r="BF221" s="49"/>
      <c r="BG221" s="49"/>
      <c r="BH221" s="49"/>
      <c r="BI221" s="49"/>
      <c r="BJ221" s="49"/>
      <c r="BK221" s="49"/>
      <c r="BL221" s="49"/>
      <c r="BM221" s="49"/>
    </row>
    <row r="222" spans="4:65" ht="21.75" customHeight="1" x14ac:dyDescent="0.2">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137"/>
      <c r="AB222" s="49"/>
      <c r="AC222" s="137"/>
      <c r="AD222" s="49"/>
      <c r="AE222" s="49"/>
      <c r="AF222" s="49"/>
      <c r="AG222" s="137"/>
      <c r="AH222" s="49"/>
      <c r="AI222" s="137"/>
      <c r="AJ222" s="49"/>
      <c r="AK222" s="49"/>
      <c r="AL222" s="49"/>
      <c r="AM222" s="137"/>
      <c r="AN222" s="49"/>
      <c r="AO222" s="137"/>
      <c r="AP222" s="49"/>
      <c r="AQ222" s="49"/>
      <c r="AR222" s="49"/>
      <c r="AS222" s="137"/>
      <c r="AT222" s="49"/>
      <c r="AU222" s="137"/>
      <c r="AV222" s="49"/>
      <c r="AW222" s="49"/>
      <c r="AX222" s="49"/>
      <c r="AY222" s="137"/>
      <c r="AZ222" s="49"/>
      <c r="BA222" s="137"/>
      <c r="BB222" s="49"/>
      <c r="BC222" s="49"/>
      <c r="BD222" s="49"/>
      <c r="BE222" s="49"/>
      <c r="BF222" s="49"/>
      <c r="BG222" s="49"/>
      <c r="BH222" s="49"/>
      <c r="BI222" s="49"/>
      <c r="BJ222" s="49"/>
      <c r="BK222" s="49"/>
      <c r="BL222" s="49"/>
      <c r="BM222" s="49"/>
    </row>
    <row r="223" spans="4:65" ht="21.75" customHeight="1" x14ac:dyDescent="0.2">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137"/>
      <c r="AB223" s="49"/>
      <c r="AC223" s="137"/>
      <c r="AD223" s="49"/>
      <c r="AE223" s="49"/>
      <c r="AF223" s="49"/>
      <c r="AG223" s="137"/>
      <c r="AH223" s="49"/>
      <c r="AI223" s="137"/>
      <c r="AJ223" s="49"/>
      <c r="AK223" s="49"/>
      <c r="AL223" s="49"/>
      <c r="AM223" s="137"/>
      <c r="AN223" s="49"/>
      <c r="AO223" s="137"/>
      <c r="AP223" s="49"/>
      <c r="AQ223" s="49"/>
      <c r="AR223" s="49"/>
      <c r="AS223" s="137"/>
      <c r="AT223" s="49"/>
      <c r="AU223" s="137"/>
      <c r="AV223" s="49"/>
      <c r="AW223" s="49"/>
      <c r="AX223" s="49"/>
      <c r="AY223" s="137"/>
      <c r="AZ223" s="49"/>
      <c r="BA223" s="137"/>
      <c r="BB223" s="49"/>
      <c r="BC223" s="49"/>
      <c r="BD223" s="49"/>
      <c r="BE223" s="49"/>
      <c r="BF223" s="49"/>
      <c r="BG223" s="49"/>
      <c r="BH223" s="49"/>
      <c r="BI223" s="49"/>
      <c r="BJ223" s="49"/>
      <c r="BK223" s="49"/>
      <c r="BL223" s="49"/>
      <c r="BM223" s="49"/>
    </row>
    <row r="224" spans="4:65" ht="21.75" customHeight="1" x14ac:dyDescent="0.2">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137"/>
      <c r="AB224" s="49"/>
      <c r="AC224" s="137"/>
      <c r="AD224" s="49"/>
      <c r="AE224" s="49"/>
      <c r="AF224" s="49"/>
      <c r="AG224" s="137"/>
      <c r="AH224" s="49"/>
      <c r="AI224" s="137"/>
      <c r="AJ224" s="49"/>
      <c r="AK224" s="49"/>
      <c r="AL224" s="49"/>
      <c r="AM224" s="137"/>
      <c r="AN224" s="49"/>
      <c r="AO224" s="137"/>
      <c r="AP224" s="49"/>
      <c r="AQ224" s="49"/>
      <c r="AR224" s="49"/>
      <c r="AS224" s="137"/>
      <c r="AT224" s="49"/>
      <c r="AU224" s="137"/>
      <c r="AV224" s="49"/>
      <c r="AW224" s="49"/>
      <c r="AX224" s="49"/>
      <c r="AY224" s="137"/>
      <c r="AZ224" s="49"/>
      <c r="BA224" s="137"/>
      <c r="BB224" s="49"/>
      <c r="BC224" s="49"/>
      <c r="BD224" s="49"/>
      <c r="BE224" s="49"/>
      <c r="BF224" s="49"/>
      <c r="BG224" s="49"/>
      <c r="BH224" s="49"/>
      <c r="BI224" s="49"/>
      <c r="BJ224" s="49"/>
      <c r="BK224" s="49"/>
      <c r="BL224" s="49"/>
      <c r="BM224" s="49"/>
    </row>
    <row r="225" spans="4:65" ht="21.75" customHeight="1" x14ac:dyDescent="0.2">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137"/>
      <c r="AB225" s="49"/>
      <c r="AC225" s="137"/>
      <c r="AD225" s="49"/>
      <c r="AE225" s="49"/>
      <c r="AF225" s="49"/>
      <c r="AG225" s="137"/>
      <c r="AH225" s="49"/>
      <c r="AI225" s="137"/>
      <c r="AJ225" s="49"/>
      <c r="AK225" s="49"/>
      <c r="AL225" s="49"/>
      <c r="AM225" s="137"/>
      <c r="AN225" s="49"/>
      <c r="AO225" s="137"/>
      <c r="AP225" s="49"/>
      <c r="AQ225" s="49"/>
      <c r="AR225" s="49"/>
      <c r="AS225" s="137"/>
      <c r="AT225" s="49"/>
      <c r="AU225" s="137"/>
      <c r="AV225" s="49"/>
      <c r="AW225" s="49"/>
      <c r="AX225" s="49"/>
      <c r="AY225" s="137"/>
      <c r="AZ225" s="49"/>
      <c r="BA225" s="137"/>
      <c r="BB225" s="49"/>
      <c r="BC225" s="49"/>
      <c r="BD225" s="49"/>
      <c r="BE225" s="49"/>
      <c r="BF225" s="49"/>
      <c r="BG225" s="49"/>
      <c r="BH225" s="49"/>
      <c r="BI225" s="49"/>
      <c r="BJ225" s="49"/>
      <c r="BK225" s="49"/>
      <c r="BL225" s="49"/>
      <c r="BM225" s="49"/>
    </row>
    <row r="226" spans="4:65" ht="21.75" customHeight="1" x14ac:dyDescent="0.2">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137"/>
      <c r="AB226" s="49"/>
      <c r="AC226" s="137"/>
      <c r="AD226" s="49"/>
      <c r="AE226" s="49"/>
      <c r="AF226" s="49"/>
      <c r="AG226" s="137"/>
      <c r="AH226" s="49"/>
      <c r="AI226" s="137"/>
      <c r="AJ226" s="49"/>
      <c r="AK226" s="49"/>
      <c r="AL226" s="49"/>
      <c r="AM226" s="137"/>
      <c r="AN226" s="49"/>
      <c r="AO226" s="137"/>
      <c r="AP226" s="49"/>
      <c r="AQ226" s="49"/>
      <c r="AR226" s="49"/>
      <c r="AS226" s="137"/>
      <c r="AT226" s="49"/>
      <c r="AU226" s="137"/>
      <c r="AV226" s="49"/>
      <c r="AW226" s="49"/>
      <c r="AX226" s="49"/>
      <c r="AY226" s="137"/>
      <c r="AZ226" s="49"/>
      <c r="BA226" s="137"/>
      <c r="BB226" s="49"/>
      <c r="BC226" s="49"/>
      <c r="BD226" s="49"/>
      <c r="BE226" s="49"/>
      <c r="BF226" s="49"/>
      <c r="BG226" s="49"/>
      <c r="BH226" s="49"/>
      <c r="BI226" s="49"/>
      <c r="BJ226" s="49"/>
      <c r="BK226" s="49"/>
      <c r="BL226" s="49"/>
      <c r="BM226" s="49"/>
    </row>
    <row r="227" spans="4:65" ht="21.75" customHeight="1" x14ac:dyDescent="0.2">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137"/>
      <c r="AB227" s="49"/>
      <c r="AC227" s="137"/>
      <c r="AD227" s="49"/>
      <c r="AE227" s="49"/>
      <c r="AF227" s="49"/>
      <c r="AG227" s="137"/>
      <c r="AH227" s="49"/>
      <c r="AI227" s="137"/>
      <c r="AJ227" s="49"/>
      <c r="AK227" s="49"/>
      <c r="AL227" s="49"/>
      <c r="AM227" s="137"/>
      <c r="AN227" s="49"/>
      <c r="AO227" s="137"/>
      <c r="AP227" s="49"/>
      <c r="AQ227" s="49"/>
      <c r="AR227" s="49"/>
      <c r="AS227" s="137"/>
      <c r="AT227" s="49"/>
      <c r="AU227" s="137"/>
      <c r="AV227" s="49"/>
      <c r="AW227" s="49"/>
      <c r="AX227" s="49"/>
      <c r="AY227" s="137"/>
      <c r="AZ227" s="49"/>
      <c r="BA227" s="137"/>
      <c r="BB227" s="49"/>
      <c r="BC227" s="49"/>
      <c r="BD227" s="49"/>
      <c r="BE227" s="49"/>
      <c r="BF227" s="49"/>
      <c r="BG227" s="49"/>
      <c r="BH227" s="49"/>
      <c r="BI227" s="49"/>
      <c r="BJ227" s="49"/>
      <c r="BK227" s="49"/>
      <c r="BL227" s="49"/>
      <c r="BM227" s="49"/>
    </row>
    <row r="228" spans="4:65" ht="21.75" customHeight="1" x14ac:dyDescent="0.2">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137"/>
      <c r="AB228" s="49"/>
      <c r="AC228" s="137"/>
      <c r="AD228" s="49"/>
      <c r="AE228" s="49"/>
      <c r="AF228" s="49"/>
      <c r="AG228" s="137"/>
      <c r="AH228" s="49"/>
      <c r="AI228" s="137"/>
      <c r="AJ228" s="49"/>
      <c r="AK228" s="49"/>
      <c r="AL228" s="49"/>
      <c r="AM228" s="137"/>
      <c r="AN228" s="49"/>
      <c r="AO228" s="137"/>
      <c r="AP228" s="49"/>
      <c r="AQ228" s="49"/>
      <c r="AR228" s="49"/>
      <c r="AS228" s="137"/>
      <c r="AT228" s="49"/>
      <c r="AU228" s="137"/>
      <c r="AV228" s="49"/>
      <c r="AW228" s="49"/>
      <c r="AX228" s="49"/>
      <c r="AY228" s="137"/>
      <c r="AZ228" s="49"/>
      <c r="BA228" s="137"/>
      <c r="BB228" s="49"/>
      <c r="BC228" s="49"/>
      <c r="BD228" s="49"/>
      <c r="BE228" s="49"/>
      <c r="BF228" s="49"/>
      <c r="BG228" s="49"/>
      <c r="BH228" s="49"/>
      <c r="BI228" s="49"/>
      <c r="BJ228" s="49"/>
      <c r="BK228" s="49"/>
      <c r="BL228" s="49"/>
      <c r="BM228" s="49"/>
    </row>
    <row r="229" spans="4:65" ht="21.75" customHeight="1" x14ac:dyDescent="0.2">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137"/>
      <c r="AB229" s="49"/>
      <c r="AC229" s="137"/>
      <c r="AD229" s="49"/>
      <c r="AE229" s="49"/>
      <c r="AF229" s="49"/>
      <c r="AG229" s="137"/>
      <c r="AH229" s="49"/>
      <c r="AI229" s="137"/>
      <c r="AJ229" s="49"/>
      <c r="AK229" s="49"/>
      <c r="AL229" s="49"/>
      <c r="AM229" s="137"/>
      <c r="AN229" s="49"/>
      <c r="AO229" s="137"/>
      <c r="AP229" s="49"/>
      <c r="AQ229" s="49"/>
      <c r="AR229" s="49"/>
      <c r="AS229" s="137"/>
      <c r="AT229" s="49"/>
      <c r="AU229" s="137"/>
      <c r="AV229" s="49"/>
      <c r="AW229" s="49"/>
      <c r="AX229" s="49"/>
      <c r="AY229" s="137"/>
      <c r="AZ229" s="49"/>
      <c r="BA229" s="137"/>
      <c r="BB229" s="49"/>
      <c r="BC229" s="49"/>
      <c r="BD229" s="49"/>
      <c r="BE229" s="49"/>
      <c r="BF229" s="49"/>
      <c r="BG229" s="49"/>
      <c r="BH229" s="49"/>
      <c r="BI229" s="49"/>
      <c r="BJ229" s="49"/>
      <c r="BK229" s="49"/>
      <c r="BL229" s="49"/>
      <c r="BM229" s="49"/>
    </row>
    <row r="230" spans="4:65" ht="21.75" customHeight="1" x14ac:dyDescent="0.2">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137"/>
      <c r="AB230" s="49"/>
      <c r="AC230" s="137"/>
      <c r="AD230" s="49"/>
      <c r="AE230" s="49"/>
      <c r="AF230" s="49"/>
      <c r="AG230" s="137"/>
      <c r="AH230" s="49"/>
      <c r="AI230" s="137"/>
      <c r="AJ230" s="49"/>
      <c r="AK230" s="49"/>
      <c r="AL230" s="49"/>
      <c r="AM230" s="137"/>
      <c r="AN230" s="49"/>
      <c r="AO230" s="137"/>
      <c r="AP230" s="49"/>
      <c r="AQ230" s="49"/>
      <c r="AR230" s="49"/>
      <c r="AS230" s="137"/>
      <c r="AT230" s="49"/>
      <c r="AU230" s="137"/>
      <c r="AV230" s="49"/>
      <c r="AW230" s="49"/>
      <c r="AX230" s="49"/>
      <c r="AY230" s="137"/>
      <c r="AZ230" s="49"/>
      <c r="BA230" s="137"/>
      <c r="BB230" s="49"/>
      <c r="BC230" s="49"/>
      <c r="BD230" s="49"/>
      <c r="BE230" s="49"/>
      <c r="BF230" s="49"/>
      <c r="BG230" s="49"/>
      <c r="BH230" s="49"/>
      <c r="BI230" s="49"/>
      <c r="BJ230" s="49"/>
      <c r="BK230" s="49"/>
      <c r="BL230" s="49"/>
      <c r="BM230" s="49"/>
    </row>
    <row r="231" spans="4:65" ht="21.75" customHeight="1" x14ac:dyDescent="0.2">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137"/>
      <c r="AB231" s="49"/>
      <c r="AC231" s="137"/>
      <c r="AD231" s="49"/>
      <c r="AE231" s="49"/>
      <c r="AF231" s="49"/>
      <c r="AG231" s="137"/>
      <c r="AH231" s="49"/>
      <c r="AI231" s="137"/>
      <c r="AJ231" s="49"/>
      <c r="AK231" s="49"/>
      <c r="AL231" s="49"/>
      <c r="AM231" s="137"/>
      <c r="AN231" s="49"/>
      <c r="AO231" s="137"/>
      <c r="AP231" s="49"/>
      <c r="AQ231" s="49"/>
      <c r="AR231" s="49"/>
      <c r="AS231" s="137"/>
      <c r="AT231" s="49"/>
      <c r="AU231" s="137"/>
      <c r="AV231" s="49"/>
      <c r="AW231" s="49"/>
      <c r="AX231" s="49"/>
      <c r="AY231" s="137"/>
      <c r="AZ231" s="49"/>
      <c r="BA231" s="137"/>
      <c r="BB231" s="49"/>
      <c r="BC231" s="49"/>
      <c r="BD231" s="49"/>
      <c r="BE231" s="49"/>
      <c r="BF231" s="49"/>
      <c r="BG231" s="49"/>
      <c r="BH231" s="49"/>
      <c r="BI231" s="49"/>
      <c r="BJ231" s="49"/>
      <c r="BK231" s="49"/>
      <c r="BL231" s="49"/>
      <c r="BM231" s="49"/>
    </row>
    <row r="232" spans="4:65" ht="21.75" customHeight="1" x14ac:dyDescent="0.2">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137"/>
      <c r="AB232" s="49"/>
      <c r="AC232" s="137"/>
      <c r="AD232" s="49"/>
      <c r="AE232" s="49"/>
      <c r="AF232" s="49"/>
      <c r="AG232" s="137"/>
      <c r="AH232" s="49"/>
      <c r="AI232" s="137"/>
      <c r="AJ232" s="49"/>
      <c r="AK232" s="49"/>
      <c r="AL232" s="49"/>
      <c r="AM232" s="137"/>
      <c r="AN232" s="49"/>
      <c r="AO232" s="137"/>
      <c r="AP232" s="49"/>
      <c r="AQ232" s="49"/>
      <c r="AR232" s="49"/>
      <c r="AS232" s="137"/>
      <c r="AT232" s="49"/>
      <c r="AU232" s="137"/>
      <c r="AV232" s="49"/>
      <c r="AW232" s="49"/>
      <c r="AX232" s="49"/>
      <c r="AY232" s="137"/>
      <c r="AZ232" s="49"/>
      <c r="BA232" s="137"/>
      <c r="BB232" s="49"/>
      <c r="BC232" s="49"/>
      <c r="BD232" s="49"/>
      <c r="BE232" s="49"/>
      <c r="BF232" s="49"/>
      <c r="BG232" s="49"/>
      <c r="BH232" s="49"/>
      <c r="BI232" s="49"/>
      <c r="BJ232" s="49"/>
      <c r="BK232" s="49"/>
      <c r="BL232" s="49"/>
      <c r="BM232" s="49"/>
    </row>
    <row r="233" spans="4:65" ht="70.5" customHeight="1" x14ac:dyDescent="0.2">
      <c r="D233" s="47"/>
      <c r="E233" s="49"/>
      <c r="F233" s="49"/>
      <c r="G233" s="49"/>
      <c r="H233" s="49"/>
      <c r="I233" s="49"/>
      <c r="J233" s="49"/>
      <c r="K233" s="49"/>
      <c r="L233" s="49"/>
      <c r="M233" s="49"/>
      <c r="N233" s="49"/>
      <c r="O233" s="49"/>
      <c r="P233" s="49"/>
      <c r="Q233" s="49"/>
      <c r="R233" s="49"/>
      <c r="S233" s="49"/>
      <c r="T233" s="49"/>
      <c r="U233" s="49"/>
      <c r="V233" s="49"/>
      <c r="W233" s="49"/>
      <c r="X233" s="49"/>
      <c r="Y233" s="49"/>
      <c r="Z233" s="49"/>
      <c r="AA233" s="137"/>
      <c r="AB233" s="49"/>
      <c r="AC233" s="137"/>
      <c r="AD233" s="49"/>
      <c r="AE233" s="49"/>
      <c r="AF233" s="49"/>
      <c r="AG233" s="137"/>
      <c r="AH233" s="49"/>
      <c r="AI233" s="137"/>
      <c r="AJ233" s="49"/>
      <c r="AK233" s="49"/>
      <c r="AL233" s="49"/>
      <c r="AM233" s="137"/>
      <c r="AN233" s="49"/>
      <c r="AO233" s="137"/>
      <c r="AP233" s="49"/>
      <c r="AQ233" s="49"/>
      <c r="AR233" s="49"/>
      <c r="AS233" s="137"/>
      <c r="AT233" s="49"/>
      <c r="AU233" s="137"/>
      <c r="AV233" s="49"/>
      <c r="AW233" s="49"/>
      <c r="AX233" s="49"/>
      <c r="AY233" s="137"/>
      <c r="AZ233" s="49"/>
      <c r="BA233" s="137"/>
      <c r="BB233" s="49"/>
      <c r="BC233" s="49"/>
      <c r="BD233" s="49"/>
      <c r="BE233" s="49"/>
      <c r="BF233" s="49"/>
      <c r="BG233" s="49"/>
      <c r="BH233" s="49"/>
      <c r="BI233" s="47"/>
      <c r="BJ233" s="49"/>
      <c r="BK233" s="49"/>
      <c r="BL233" s="49"/>
      <c r="BM233" s="49"/>
    </row>
    <row r="234" spans="4:65" ht="70.5" customHeight="1" x14ac:dyDescent="0.2">
      <c r="D234" s="47"/>
      <c r="E234" s="49"/>
      <c r="F234" s="49"/>
      <c r="G234" s="49"/>
      <c r="H234" s="49"/>
      <c r="I234" s="49"/>
      <c r="J234" s="49"/>
      <c r="K234" s="49"/>
      <c r="L234" s="49"/>
      <c r="M234" s="49"/>
      <c r="N234" s="49"/>
      <c r="O234" s="49"/>
      <c r="P234" s="49"/>
      <c r="Q234" s="49"/>
      <c r="R234" s="49"/>
      <c r="S234" s="49"/>
      <c r="T234" s="49"/>
      <c r="U234" s="49"/>
      <c r="V234" s="49"/>
      <c r="W234" s="49"/>
      <c r="X234" s="49"/>
      <c r="Y234" s="49"/>
      <c r="Z234" s="49"/>
      <c r="AA234" s="137"/>
      <c r="AB234" s="49"/>
      <c r="AC234" s="137"/>
      <c r="AD234" s="49"/>
      <c r="AE234" s="49"/>
      <c r="AF234" s="49"/>
      <c r="AG234" s="137"/>
      <c r="AH234" s="49"/>
      <c r="AI234" s="137"/>
      <c r="AJ234" s="49"/>
      <c r="AK234" s="49"/>
      <c r="AL234" s="49"/>
      <c r="AM234" s="137"/>
      <c r="AN234" s="49"/>
      <c r="AO234" s="137"/>
      <c r="AP234" s="49"/>
      <c r="AQ234" s="49"/>
      <c r="AR234" s="49"/>
      <c r="AS234" s="137"/>
      <c r="AT234" s="49"/>
      <c r="AU234" s="137"/>
      <c r="AV234" s="49"/>
      <c r="AW234" s="49"/>
      <c r="AX234" s="49"/>
      <c r="AY234" s="137"/>
      <c r="AZ234" s="49"/>
      <c r="BA234" s="137"/>
      <c r="BB234" s="49"/>
      <c r="BC234" s="49"/>
      <c r="BD234" s="49"/>
      <c r="BE234" s="49"/>
      <c r="BF234" s="49"/>
      <c r="BG234" s="49"/>
      <c r="BH234" s="49"/>
      <c r="BI234" s="47"/>
      <c r="BJ234" s="49"/>
      <c r="BK234" s="49"/>
      <c r="BL234" s="49"/>
      <c r="BM234" s="49"/>
    </row>
    <row r="235" spans="4:65" ht="70.5" customHeight="1" x14ac:dyDescent="0.2">
      <c r="D235" s="47"/>
      <c r="E235" s="49"/>
      <c r="F235" s="49"/>
      <c r="G235" s="49"/>
      <c r="H235" s="49"/>
      <c r="I235" s="49"/>
      <c r="J235" s="49"/>
      <c r="K235" s="49"/>
      <c r="L235" s="49"/>
      <c r="M235" s="49"/>
      <c r="N235" s="49"/>
      <c r="O235" s="49"/>
      <c r="P235" s="49"/>
      <c r="Q235" s="49"/>
      <c r="R235" s="49"/>
      <c r="S235" s="49"/>
      <c r="T235" s="49"/>
      <c r="U235" s="49"/>
      <c r="V235" s="49"/>
      <c r="W235" s="49"/>
      <c r="X235" s="49"/>
      <c r="Y235" s="49"/>
      <c r="Z235" s="49"/>
      <c r="AA235" s="137"/>
      <c r="AB235" s="49"/>
      <c r="AC235" s="137"/>
      <c r="AD235" s="49"/>
      <c r="AE235" s="49"/>
      <c r="AF235" s="49"/>
      <c r="AG235" s="137"/>
      <c r="AH235" s="49"/>
      <c r="AI235" s="137"/>
      <c r="AJ235" s="49"/>
      <c r="AK235" s="49"/>
      <c r="AL235" s="49"/>
      <c r="AM235" s="137"/>
      <c r="AN235" s="49"/>
      <c r="AO235" s="137"/>
      <c r="AP235" s="49"/>
      <c r="AQ235" s="49"/>
      <c r="AR235" s="49"/>
      <c r="AS235" s="137"/>
      <c r="AT235" s="49"/>
      <c r="AU235" s="137"/>
      <c r="AV235" s="49"/>
      <c r="AW235" s="49"/>
      <c r="AX235" s="49"/>
      <c r="AY235" s="137"/>
      <c r="AZ235" s="49"/>
      <c r="BA235" s="137"/>
      <c r="BB235" s="49"/>
      <c r="BC235" s="49"/>
      <c r="BD235" s="49"/>
      <c r="BE235" s="49"/>
      <c r="BF235" s="49"/>
      <c r="BG235" s="49"/>
      <c r="BH235" s="49"/>
      <c r="BI235" s="47"/>
      <c r="BJ235" s="49"/>
      <c r="BK235" s="49"/>
      <c r="BL235" s="49"/>
      <c r="BM235" s="49"/>
    </row>
    <row r="236" spans="4:65" ht="70.5" customHeight="1" x14ac:dyDescent="0.2">
      <c r="D236" s="47"/>
      <c r="E236" s="49"/>
      <c r="F236" s="49"/>
      <c r="G236" s="49"/>
      <c r="H236" s="49"/>
      <c r="I236" s="49"/>
      <c r="J236" s="49"/>
      <c r="K236" s="49"/>
      <c r="L236" s="49"/>
      <c r="M236" s="49"/>
      <c r="N236" s="49"/>
      <c r="O236" s="49"/>
      <c r="P236" s="49"/>
      <c r="Q236" s="49"/>
      <c r="R236" s="49"/>
      <c r="S236" s="49"/>
      <c r="T236" s="49"/>
      <c r="U236" s="49"/>
      <c r="V236" s="49"/>
      <c r="W236" s="49"/>
      <c r="X236" s="49"/>
      <c r="Y236" s="49"/>
      <c r="Z236" s="49"/>
      <c r="AA236" s="137"/>
      <c r="AB236" s="49"/>
      <c r="AC236" s="137"/>
      <c r="AD236" s="49"/>
      <c r="AE236" s="49"/>
      <c r="AF236" s="49"/>
      <c r="AG236" s="137"/>
      <c r="AH236" s="49"/>
      <c r="AI236" s="137"/>
      <c r="AJ236" s="49"/>
      <c r="AK236" s="49"/>
      <c r="AL236" s="49"/>
      <c r="AM236" s="137"/>
      <c r="AN236" s="49"/>
      <c r="AO236" s="137"/>
      <c r="AP236" s="49"/>
      <c r="AQ236" s="49"/>
      <c r="AR236" s="49"/>
      <c r="AS236" s="137"/>
      <c r="AT236" s="49"/>
      <c r="AU236" s="137"/>
      <c r="AV236" s="49"/>
      <c r="AW236" s="49"/>
      <c r="AX236" s="49"/>
      <c r="AY236" s="137"/>
      <c r="AZ236" s="49"/>
      <c r="BA236" s="137"/>
      <c r="BB236" s="49"/>
      <c r="BC236" s="49"/>
      <c r="BD236" s="49"/>
      <c r="BE236" s="49"/>
      <c r="BF236" s="49"/>
      <c r="BG236" s="49"/>
      <c r="BH236" s="49"/>
      <c r="BI236" s="47"/>
      <c r="BJ236" s="49"/>
      <c r="BK236" s="49"/>
      <c r="BL236" s="49"/>
      <c r="BM236" s="49"/>
    </row>
    <row r="237" spans="4:65" ht="70.5" customHeight="1" x14ac:dyDescent="0.2">
      <c r="D237" s="47"/>
      <c r="E237" s="49"/>
      <c r="F237" s="49"/>
      <c r="G237" s="49"/>
      <c r="H237" s="49"/>
      <c r="I237" s="49"/>
      <c r="J237" s="49"/>
      <c r="K237" s="49"/>
      <c r="L237" s="49"/>
      <c r="M237" s="49"/>
      <c r="N237" s="49"/>
      <c r="O237" s="49"/>
      <c r="P237" s="49"/>
      <c r="Q237" s="49"/>
      <c r="R237" s="49"/>
      <c r="S237" s="49"/>
      <c r="T237" s="49"/>
      <c r="U237" s="49"/>
      <c r="V237" s="49"/>
      <c r="W237" s="49"/>
      <c r="X237" s="49"/>
      <c r="Y237" s="49"/>
      <c r="Z237" s="49"/>
      <c r="AA237" s="137"/>
      <c r="AB237" s="49"/>
      <c r="AC237" s="137"/>
      <c r="AD237" s="49"/>
      <c r="AE237" s="49"/>
      <c r="AF237" s="49"/>
      <c r="AG237" s="137"/>
      <c r="AH237" s="49"/>
      <c r="AI237" s="137"/>
      <c r="AJ237" s="49"/>
      <c r="AK237" s="49"/>
      <c r="AL237" s="49"/>
      <c r="AM237" s="137"/>
      <c r="AN237" s="49"/>
      <c r="AO237" s="137"/>
      <c r="AP237" s="49"/>
      <c r="AQ237" s="49"/>
      <c r="AR237" s="49"/>
      <c r="AS237" s="137"/>
      <c r="AT237" s="49"/>
      <c r="AU237" s="137"/>
      <c r="AV237" s="49"/>
      <c r="AW237" s="49"/>
      <c r="AX237" s="49"/>
      <c r="AY237" s="137"/>
      <c r="AZ237" s="49"/>
      <c r="BA237" s="137"/>
      <c r="BB237" s="49"/>
      <c r="BC237" s="49"/>
      <c r="BD237" s="49"/>
      <c r="BE237" s="49"/>
      <c r="BF237" s="49"/>
      <c r="BG237" s="49"/>
      <c r="BH237" s="49"/>
      <c r="BI237" s="47"/>
      <c r="BJ237" s="49"/>
      <c r="BK237" s="49"/>
      <c r="BL237" s="49"/>
      <c r="BM237" s="49"/>
    </row>
    <row r="238" spans="4:65" ht="70.5" customHeight="1" x14ac:dyDescent="0.2">
      <c r="D238" s="47"/>
      <c r="E238" s="49"/>
      <c r="F238" s="49"/>
      <c r="G238" s="49"/>
      <c r="H238" s="49"/>
      <c r="I238" s="49"/>
      <c r="J238" s="49"/>
      <c r="K238" s="49"/>
      <c r="L238" s="49"/>
      <c r="M238" s="49"/>
      <c r="N238" s="49"/>
      <c r="O238" s="49"/>
      <c r="P238" s="49"/>
      <c r="Q238" s="49"/>
      <c r="R238" s="49"/>
      <c r="S238" s="49"/>
      <c r="T238" s="49"/>
      <c r="U238" s="49"/>
      <c r="V238" s="49"/>
      <c r="W238" s="49"/>
      <c r="X238" s="49"/>
      <c r="Y238" s="49"/>
      <c r="Z238" s="49"/>
      <c r="AA238" s="137"/>
      <c r="AB238" s="49"/>
      <c r="AC238" s="137"/>
      <c r="AD238" s="49"/>
      <c r="AE238" s="49"/>
      <c r="AF238" s="49"/>
      <c r="AG238" s="137"/>
      <c r="AH238" s="49"/>
      <c r="AI238" s="137"/>
      <c r="AJ238" s="49"/>
      <c r="AK238" s="49"/>
      <c r="AL238" s="49"/>
      <c r="AM238" s="137"/>
      <c r="AN238" s="49"/>
      <c r="AO238" s="137"/>
      <c r="AP238" s="49"/>
      <c r="AQ238" s="49"/>
      <c r="AR238" s="49"/>
      <c r="AS238" s="137"/>
      <c r="AT238" s="49"/>
      <c r="AU238" s="137"/>
      <c r="AV238" s="49"/>
      <c r="AW238" s="49"/>
      <c r="AX238" s="49"/>
      <c r="AY238" s="137"/>
      <c r="AZ238" s="49"/>
      <c r="BA238" s="137"/>
      <c r="BB238" s="49"/>
      <c r="BC238" s="49"/>
      <c r="BD238" s="49"/>
      <c r="BE238" s="49"/>
      <c r="BF238" s="49"/>
      <c r="BG238" s="49"/>
      <c r="BH238" s="49"/>
      <c r="BI238" s="47"/>
      <c r="BJ238" s="49"/>
      <c r="BK238" s="49"/>
      <c r="BL238" s="49"/>
      <c r="BM238" s="49"/>
    </row>
    <row r="239" spans="4:65" ht="70.5" customHeight="1" x14ac:dyDescent="0.2">
      <c r="D239" s="47"/>
      <c r="E239" s="49"/>
      <c r="F239" s="49"/>
      <c r="G239" s="49"/>
      <c r="H239" s="49"/>
      <c r="I239" s="49"/>
      <c r="J239" s="49"/>
      <c r="K239" s="49"/>
      <c r="L239" s="49"/>
      <c r="M239" s="49"/>
      <c r="N239" s="49"/>
      <c r="O239" s="49"/>
      <c r="P239" s="49"/>
      <c r="Q239" s="49"/>
      <c r="R239" s="49"/>
      <c r="S239" s="49"/>
      <c r="T239" s="49"/>
      <c r="U239" s="49"/>
      <c r="V239" s="49"/>
      <c r="W239" s="49"/>
      <c r="X239" s="49"/>
      <c r="Y239" s="49"/>
      <c r="Z239" s="49"/>
      <c r="AA239" s="137"/>
      <c r="AB239" s="49"/>
      <c r="AC239" s="137"/>
      <c r="AD239" s="49"/>
      <c r="AE239" s="49"/>
      <c r="AF239" s="49"/>
      <c r="AG239" s="137"/>
      <c r="AH239" s="49"/>
      <c r="AI239" s="137"/>
      <c r="AJ239" s="49"/>
      <c r="AK239" s="49"/>
      <c r="AL239" s="49"/>
      <c r="AM239" s="137"/>
      <c r="AN239" s="49"/>
      <c r="AO239" s="137"/>
      <c r="AP239" s="49"/>
      <c r="AQ239" s="49"/>
      <c r="AR239" s="49"/>
      <c r="AS239" s="137"/>
      <c r="AT239" s="49"/>
      <c r="AU239" s="137"/>
      <c r="AV239" s="49"/>
      <c r="AW239" s="49"/>
      <c r="AX239" s="49"/>
      <c r="AY239" s="137"/>
      <c r="AZ239" s="49"/>
      <c r="BA239" s="137"/>
      <c r="BB239" s="49"/>
      <c r="BC239" s="49"/>
      <c r="BD239" s="49"/>
      <c r="BE239" s="49"/>
      <c r="BF239" s="49"/>
      <c r="BG239" s="49"/>
      <c r="BH239" s="49"/>
      <c r="BI239" s="47"/>
      <c r="BJ239" s="49"/>
      <c r="BK239" s="49"/>
      <c r="BL239" s="49"/>
      <c r="BM239" s="49"/>
    </row>
    <row r="240" spans="4:65" ht="70.5" customHeight="1" x14ac:dyDescent="0.2">
      <c r="D240" s="47"/>
      <c r="E240" s="49"/>
      <c r="F240" s="49"/>
      <c r="G240" s="49"/>
      <c r="H240" s="49"/>
      <c r="I240" s="49"/>
      <c r="J240" s="49"/>
      <c r="K240" s="49"/>
      <c r="L240" s="49"/>
      <c r="M240" s="49"/>
      <c r="N240" s="49"/>
      <c r="O240" s="49"/>
      <c r="P240" s="49"/>
      <c r="Q240" s="49"/>
      <c r="R240" s="49"/>
      <c r="S240" s="49"/>
      <c r="T240" s="49"/>
      <c r="U240" s="49"/>
      <c r="V240" s="49"/>
      <c r="W240" s="49"/>
      <c r="X240" s="49"/>
      <c r="Y240" s="49"/>
      <c r="Z240" s="49"/>
      <c r="AA240" s="137"/>
      <c r="AB240" s="49"/>
      <c r="AC240" s="137"/>
      <c r="AD240" s="49"/>
      <c r="AE240" s="49"/>
      <c r="AF240" s="49"/>
      <c r="AG240" s="137"/>
      <c r="AH240" s="49"/>
      <c r="AI240" s="137"/>
      <c r="AJ240" s="49"/>
      <c r="AK240" s="49"/>
      <c r="AL240" s="49"/>
      <c r="AM240" s="137"/>
      <c r="AN240" s="49"/>
      <c r="AO240" s="137"/>
      <c r="AP240" s="49"/>
      <c r="AQ240" s="49"/>
      <c r="AR240" s="49"/>
      <c r="AS240" s="137"/>
      <c r="AT240" s="49"/>
      <c r="AU240" s="137"/>
      <c r="AV240" s="49"/>
      <c r="AW240" s="49"/>
      <c r="AX240" s="49"/>
      <c r="AY240" s="137"/>
      <c r="AZ240" s="49"/>
      <c r="BA240" s="137"/>
      <c r="BB240" s="49"/>
      <c r="BC240" s="49"/>
      <c r="BD240" s="49"/>
      <c r="BE240" s="49"/>
      <c r="BF240" s="49"/>
      <c r="BG240" s="49"/>
      <c r="BH240" s="49"/>
      <c r="BI240" s="47"/>
      <c r="BJ240" s="49"/>
      <c r="BK240" s="49"/>
      <c r="BL240" s="49"/>
      <c r="BM240" s="49"/>
    </row>
    <row r="241" spans="4:65" ht="70.5" customHeight="1" x14ac:dyDescent="0.2">
      <c r="D241" s="47"/>
      <c r="E241" s="49"/>
      <c r="F241" s="49"/>
      <c r="G241" s="49"/>
      <c r="H241" s="49"/>
      <c r="I241" s="49"/>
      <c r="J241" s="49"/>
      <c r="K241" s="49"/>
      <c r="L241" s="49"/>
      <c r="M241" s="49"/>
      <c r="N241" s="49"/>
      <c r="O241" s="49"/>
      <c r="P241" s="49"/>
      <c r="Q241" s="49"/>
      <c r="R241" s="49"/>
      <c r="S241" s="49"/>
      <c r="T241" s="49"/>
      <c r="U241" s="49"/>
      <c r="V241" s="49"/>
      <c r="W241" s="49"/>
      <c r="X241" s="49"/>
      <c r="Y241" s="49"/>
      <c r="Z241" s="49"/>
      <c r="AA241" s="137"/>
      <c r="AB241" s="49"/>
      <c r="AC241" s="137"/>
      <c r="AD241" s="49"/>
      <c r="AE241" s="49"/>
      <c r="AF241" s="49"/>
      <c r="AG241" s="137"/>
      <c r="AH241" s="49"/>
      <c r="AI241" s="137"/>
      <c r="AJ241" s="49"/>
      <c r="AK241" s="49"/>
      <c r="AL241" s="49"/>
      <c r="AM241" s="137"/>
      <c r="AN241" s="49"/>
      <c r="AO241" s="137"/>
      <c r="AP241" s="49"/>
      <c r="AQ241" s="49"/>
      <c r="AR241" s="49"/>
      <c r="AS241" s="137"/>
      <c r="AT241" s="49"/>
      <c r="AU241" s="137"/>
      <c r="AV241" s="49"/>
      <c r="AW241" s="49"/>
      <c r="AX241" s="49"/>
      <c r="AY241" s="137"/>
      <c r="AZ241" s="49"/>
      <c r="BA241" s="137"/>
      <c r="BB241" s="49"/>
      <c r="BC241" s="49"/>
      <c r="BD241" s="49"/>
      <c r="BE241" s="49"/>
      <c r="BF241" s="49"/>
      <c r="BG241" s="49"/>
      <c r="BH241" s="49"/>
      <c r="BI241" s="47"/>
      <c r="BJ241" s="49"/>
      <c r="BK241" s="49"/>
      <c r="BL241" s="49"/>
      <c r="BM241" s="49"/>
    </row>
    <row r="242" spans="4:65" ht="70.5" customHeight="1" x14ac:dyDescent="0.2">
      <c r="D242" s="47"/>
      <c r="E242" s="49"/>
      <c r="F242" s="49"/>
      <c r="G242" s="49"/>
      <c r="H242" s="49"/>
      <c r="I242" s="49"/>
      <c r="J242" s="49"/>
      <c r="K242" s="49"/>
      <c r="L242" s="49"/>
      <c r="M242" s="49"/>
      <c r="N242" s="49"/>
      <c r="O242" s="49"/>
      <c r="P242" s="49"/>
      <c r="Q242" s="49"/>
      <c r="R242" s="49"/>
      <c r="S242" s="49"/>
      <c r="T242" s="49"/>
      <c r="U242" s="49"/>
      <c r="V242" s="49"/>
      <c r="W242" s="49"/>
      <c r="X242" s="49"/>
      <c r="Y242" s="49"/>
      <c r="Z242" s="49"/>
      <c r="AA242" s="137"/>
      <c r="AB242" s="49"/>
      <c r="AC242" s="137"/>
      <c r="AD242" s="49"/>
      <c r="AE242" s="49"/>
      <c r="AF242" s="49"/>
      <c r="AG242" s="137"/>
      <c r="AH242" s="49"/>
      <c r="AI242" s="137"/>
      <c r="AJ242" s="49"/>
      <c r="AK242" s="49"/>
      <c r="AL242" s="49"/>
      <c r="AM242" s="137"/>
      <c r="AN242" s="49"/>
      <c r="AO242" s="137"/>
      <c r="AP242" s="49"/>
      <c r="AQ242" s="49"/>
      <c r="AR242" s="49"/>
      <c r="AS242" s="137"/>
      <c r="AT242" s="49"/>
      <c r="AU242" s="137"/>
      <c r="AV242" s="49"/>
      <c r="AW242" s="49"/>
      <c r="AX242" s="49"/>
      <c r="AY242" s="137"/>
      <c r="AZ242" s="49"/>
      <c r="BA242" s="137"/>
      <c r="BB242" s="49"/>
      <c r="BC242" s="49"/>
      <c r="BD242" s="49"/>
      <c r="BE242" s="49"/>
      <c r="BF242" s="49"/>
      <c r="BG242" s="49"/>
      <c r="BH242" s="49"/>
      <c r="BI242" s="47"/>
      <c r="BJ242" s="49"/>
      <c r="BK242" s="49"/>
      <c r="BL242" s="49"/>
      <c r="BM242" s="49"/>
    </row>
    <row r="243" spans="4:65" ht="70.5" customHeight="1" x14ac:dyDescent="0.2">
      <c r="D243" s="47"/>
      <c r="E243" s="49"/>
      <c r="F243" s="49"/>
      <c r="G243" s="49"/>
      <c r="H243" s="49"/>
      <c r="I243" s="49"/>
      <c r="J243" s="49"/>
      <c r="K243" s="49"/>
      <c r="L243" s="49"/>
      <c r="M243" s="49"/>
      <c r="N243" s="49"/>
      <c r="O243" s="49"/>
      <c r="P243" s="49"/>
      <c r="Q243" s="49"/>
      <c r="R243" s="49"/>
      <c r="S243" s="49"/>
      <c r="T243" s="49"/>
      <c r="U243" s="49"/>
      <c r="V243" s="49"/>
      <c r="W243" s="49"/>
      <c r="X243" s="49"/>
      <c r="Y243" s="49"/>
      <c r="Z243" s="49"/>
      <c r="AA243" s="137"/>
      <c r="AB243" s="49"/>
      <c r="AC243" s="137"/>
      <c r="AD243" s="49"/>
      <c r="AE243" s="49"/>
      <c r="AF243" s="49"/>
      <c r="AG243" s="137"/>
      <c r="AH243" s="49"/>
      <c r="AI243" s="137"/>
      <c r="AJ243" s="49"/>
      <c r="AK243" s="49"/>
      <c r="AL243" s="49"/>
      <c r="AM243" s="137"/>
      <c r="AN243" s="49"/>
      <c r="AO243" s="137"/>
      <c r="AP243" s="49"/>
      <c r="AQ243" s="49"/>
      <c r="AR243" s="49"/>
      <c r="AS243" s="137"/>
      <c r="AT243" s="49"/>
      <c r="AU243" s="137"/>
      <c r="AV243" s="49"/>
      <c r="AW243" s="49"/>
      <c r="AX243" s="49"/>
      <c r="AY243" s="137"/>
      <c r="AZ243" s="49"/>
      <c r="BA243" s="137"/>
      <c r="BB243" s="49"/>
      <c r="BC243" s="49"/>
      <c r="BD243" s="49"/>
      <c r="BE243" s="49"/>
      <c r="BF243" s="49"/>
      <c r="BG243" s="49"/>
      <c r="BH243" s="49"/>
      <c r="BI243" s="47"/>
      <c r="BJ243" s="49"/>
      <c r="BK243" s="49"/>
      <c r="BL243" s="49"/>
      <c r="BM243" s="49"/>
    </row>
    <row r="244" spans="4:65" ht="70.5" customHeight="1" x14ac:dyDescent="0.2">
      <c r="D244" s="47"/>
      <c r="E244" s="49"/>
      <c r="F244" s="49"/>
      <c r="G244" s="49"/>
      <c r="H244" s="49"/>
      <c r="I244" s="49"/>
      <c r="J244" s="49"/>
      <c r="K244" s="49"/>
      <c r="L244" s="49"/>
      <c r="M244" s="49"/>
      <c r="N244" s="49"/>
      <c r="O244" s="49"/>
      <c r="P244" s="49"/>
      <c r="Q244" s="49"/>
      <c r="R244" s="49"/>
      <c r="S244" s="49"/>
      <c r="T244" s="49"/>
      <c r="U244" s="49"/>
      <c r="V244" s="49"/>
      <c r="W244" s="49"/>
      <c r="X244" s="49"/>
      <c r="Y244" s="49"/>
      <c r="Z244" s="49"/>
      <c r="AA244" s="137"/>
      <c r="AB244" s="49"/>
      <c r="AC244" s="137"/>
      <c r="AD244" s="49"/>
      <c r="AE244" s="49"/>
      <c r="AF244" s="49"/>
      <c r="AG244" s="137"/>
      <c r="AH244" s="49"/>
      <c r="AI244" s="137"/>
      <c r="AJ244" s="49"/>
      <c r="AK244" s="49"/>
      <c r="AL244" s="49"/>
      <c r="AM244" s="137"/>
      <c r="AN244" s="49"/>
      <c r="AO244" s="137"/>
      <c r="AP244" s="49"/>
      <c r="AQ244" s="49"/>
      <c r="AR244" s="49"/>
      <c r="AS244" s="137"/>
      <c r="AT244" s="49"/>
      <c r="AU244" s="137"/>
      <c r="AV244" s="49"/>
      <c r="AW244" s="49"/>
      <c r="AX244" s="49"/>
      <c r="AY244" s="137"/>
      <c r="AZ244" s="49"/>
      <c r="BA244" s="137"/>
      <c r="BB244" s="49"/>
      <c r="BC244" s="49"/>
      <c r="BD244" s="49"/>
      <c r="BE244" s="49"/>
      <c r="BF244" s="49"/>
      <c r="BG244" s="49"/>
      <c r="BH244" s="49"/>
      <c r="BI244" s="47"/>
      <c r="BJ244" s="49"/>
      <c r="BK244" s="49"/>
      <c r="BL244" s="49"/>
      <c r="BM244" s="49"/>
    </row>
    <row r="245" spans="4:65" ht="70.5" customHeight="1" x14ac:dyDescent="0.2">
      <c r="D245" s="47"/>
      <c r="E245" s="49"/>
      <c r="F245" s="49"/>
      <c r="G245" s="49"/>
      <c r="H245" s="49"/>
      <c r="I245" s="49"/>
      <c r="J245" s="49"/>
      <c r="K245" s="49"/>
      <c r="L245" s="49"/>
      <c r="M245" s="49"/>
      <c r="N245" s="49"/>
      <c r="O245" s="49"/>
      <c r="P245" s="49"/>
      <c r="Q245" s="49"/>
      <c r="R245" s="49"/>
      <c r="S245" s="49"/>
      <c r="T245" s="49"/>
      <c r="U245" s="49"/>
      <c r="V245" s="49"/>
      <c r="W245" s="49"/>
      <c r="X245" s="49"/>
      <c r="Y245" s="49"/>
      <c r="Z245" s="49"/>
      <c r="AA245" s="137"/>
      <c r="AB245" s="49"/>
      <c r="AC245" s="137"/>
      <c r="AD245" s="49"/>
      <c r="AE245" s="49"/>
      <c r="AF245" s="49"/>
      <c r="AG245" s="137"/>
      <c r="AH245" s="49"/>
      <c r="AI245" s="137"/>
      <c r="AJ245" s="49"/>
      <c r="AK245" s="49"/>
      <c r="AL245" s="49"/>
      <c r="AM245" s="137"/>
      <c r="AN245" s="49"/>
      <c r="AO245" s="137"/>
      <c r="AP245" s="49"/>
      <c r="AQ245" s="49"/>
      <c r="AR245" s="49"/>
      <c r="AS245" s="137"/>
      <c r="AT245" s="49"/>
      <c r="AU245" s="137"/>
      <c r="AV245" s="49"/>
      <c r="AW245" s="49"/>
      <c r="AX245" s="49"/>
      <c r="AY245" s="137"/>
      <c r="AZ245" s="49"/>
      <c r="BA245" s="137"/>
      <c r="BB245" s="49"/>
      <c r="BC245" s="49"/>
      <c r="BD245" s="49"/>
      <c r="BE245" s="49"/>
      <c r="BF245" s="49"/>
      <c r="BG245" s="49"/>
      <c r="BH245" s="49"/>
      <c r="BI245" s="47"/>
      <c r="BJ245" s="49"/>
      <c r="BK245" s="49"/>
      <c r="BL245" s="49"/>
      <c r="BM245" s="49"/>
    </row>
    <row r="246" spans="4:65" ht="70.5" customHeight="1" x14ac:dyDescent="0.2">
      <c r="D246" s="47"/>
      <c r="E246" s="49"/>
      <c r="F246" s="49"/>
      <c r="G246" s="49"/>
      <c r="H246" s="49"/>
      <c r="I246" s="49"/>
      <c r="J246" s="49"/>
      <c r="K246" s="49"/>
      <c r="L246" s="49"/>
      <c r="M246" s="49"/>
      <c r="N246" s="49"/>
      <c r="O246" s="49"/>
      <c r="P246" s="49"/>
      <c r="Q246" s="49"/>
      <c r="R246" s="49"/>
      <c r="S246" s="49"/>
      <c r="T246" s="49"/>
      <c r="U246" s="49"/>
      <c r="V246" s="49"/>
      <c r="W246" s="49"/>
      <c r="X246" s="49"/>
      <c r="Y246" s="49"/>
      <c r="Z246" s="49"/>
      <c r="AA246" s="137"/>
      <c r="AB246" s="49"/>
      <c r="AC246" s="137"/>
      <c r="AD246" s="49"/>
      <c r="AE246" s="49"/>
      <c r="AF246" s="49"/>
      <c r="AG246" s="137"/>
      <c r="AH246" s="49"/>
      <c r="AI246" s="137"/>
      <c r="AJ246" s="49"/>
      <c r="AK246" s="49"/>
      <c r="AL246" s="49"/>
      <c r="AM246" s="137"/>
      <c r="AN246" s="49"/>
      <c r="AO246" s="137"/>
      <c r="AP246" s="49"/>
      <c r="AQ246" s="49"/>
      <c r="AR246" s="49"/>
      <c r="AS246" s="137"/>
      <c r="AT246" s="49"/>
      <c r="AU246" s="137"/>
      <c r="AV246" s="49"/>
      <c r="AW246" s="49"/>
      <c r="AX246" s="49"/>
      <c r="AY246" s="137"/>
      <c r="AZ246" s="49"/>
      <c r="BA246" s="137"/>
      <c r="BB246" s="49"/>
      <c r="BC246" s="49"/>
      <c r="BD246" s="49"/>
      <c r="BE246" s="49"/>
      <c r="BF246" s="49"/>
      <c r="BG246" s="49"/>
      <c r="BH246" s="49"/>
      <c r="BI246" s="47"/>
      <c r="BJ246" s="49"/>
      <c r="BK246" s="49"/>
      <c r="BL246" s="49"/>
      <c r="BM246" s="49"/>
    </row>
    <row r="247" spans="4:65" ht="70.5" customHeight="1" x14ac:dyDescent="0.2">
      <c r="D247" s="47"/>
      <c r="E247" s="49"/>
      <c r="F247" s="49"/>
      <c r="G247" s="49"/>
      <c r="H247" s="49"/>
      <c r="I247" s="49"/>
      <c r="J247" s="49"/>
      <c r="K247" s="49"/>
      <c r="L247" s="49"/>
      <c r="M247" s="49"/>
      <c r="N247" s="49"/>
      <c r="O247" s="49"/>
      <c r="P247" s="49"/>
      <c r="Q247" s="49"/>
      <c r="R247" s="49"/>
      <c r="S247" s="49"/>
      <c r="T247" s="49"/>
      <c r="U247" s="49"/>
      <c r="V247" s="49"/>
      <c r="W247" s="49"/>
      <c r="X247" s="49"/>
      <c r="Y247" s="49"/>
      <c r="Z247" s="49"/>
      <c r="AA247" s="137"/>
      <c r="AB247" s="49"/>
      <c r="AC247" s="137"/>
      <c r="AD247" s="49"/>
      <c r="AE247" s="49"/>
      <c r="AF247" s="49"/>
      <c r="AG247" s="137"/>
      <c r="AH247" s="49"/>
      <c r="AI247" s="137"/>
      <c r="AJ247" s="49"/>
      <c r="AK247" s="49"/>
      <c r="AL247" s="49"/>
      <c r="AM247" s="137"/>
      <c r="AN247" s="49"/>
      <c r="AO247" s="137"/>
      <c r="AP247" s="49"/>
      <c r="AQ247" s="49"/>
      <c r="AR247" s="49"/>
      <c r="AS247" s="137"/>
      <c r="AT247" s="49"/>
      <c r="AU247" s="137"/>
      <c r="AV247" s="49"/>
      <c r="AW247" s="49"/>
      <c r="AX247" s="49"/>
      <c r="AY247" s="137"/>
      <c r="AZ247" s="49"/>
      <c r="BA247" s="137"/>
      <c r="BB247" s="49"/>
      <c r="BC247" s="49"/>
      <c r="BD247" s="49"/>
      <c r="BE247" s="49"/>
      <c r="BF247" s="49"/>
      <c r="BG247" s="49"/>
      <c r="BH247" s="49"/>
      <c r="BI247" s="47"/>
      <c r="BJ247" s="49"/>
      <c r="BK247" s="49"/>
      <c r="BL247" s="49"/>
      <c r="BM247" s="49"/>
    </row>
    <row r="248" spans="4:65" ht="70.5" customHeight="1" x14ac:dyDescent="0.2">
      <c r="D248" s="47"/>
      <c r="E248" s="49"/>
      <c r="F248" s="49"/>
      <c r="G248" s="49"/>
      <c r="H248" s="49"/>
      <c r="I248" s="49"/>
      <c r="J248" s="49"/>
      <c r="K248" s="49"/>
      <c r="L248" s="49"/>
      <c r="M248" s="49"/>
      <c r="N248" s="49"/>
      <c r="O248" s="49"/>
      <c r="P248" s="49"/>
      <c r="Q248" s="49"/>
      <c r="R248" s="49"/>
      <c r="S248" s="49"/>
      <c r="T248" s="49"/>
      <c r="U248" s="49"/>
      <c r="V248" s="49"/>
      <c r="W248" s="49"/>
      <c r="X248" s="49"/>
      <c r="Y248" s="49"/>
      <c r="Z248" s="49"/>
      <c r="AA248" s="137"/>
      <c r="AB248" s="49"/>
      <c r="AC248" s="137"/>
      <c r="AD248" s="49"/>
      <c r="AE248" s="49"/>
      <c r="AF248" s="49"/>
      <c r="AG248" s="137"/>
      <c r="AH248" s="49"/>
      <c r="AI248" s="137"/>
      <c r="AJ248" s="49"/>
      <c r="AK248" s="49"/>
      <c r="AL248" s="49"/>
      <c r="AM248" s="137"/>
      <c r="AN248" s="49"/>
      <c r="AO248" s="137"/>
      <c r="AP248" s="49"/>
      <c r="AQ248" s="49"/>
      <c r="AR248" s="49"/>
      <c r="AS248" s="137"/>
      <c r="AT248" s="49"/>
      <c r="AU248" s="137"/>
      <c r="AV248" s="49"/>
      <c r="AW248" s="49"/>
      <c r="AX248" s="49"/>
      <c r="AY248" s="137"/>
      <c r="AZ248" s="49"/>
      <c r="BA248" s="137"/>
      <c r="BB248" s="49"/>
      <c r="BC248" s="49"/>
      <c r="BD248" s="49"/>
      <c r="BE248" s="49"/>
      <c r="BF248" s="49"/>
      <c r="BG248" s="49"/>
      <c r="BH248" s="49"/>
      <c r="BI248" s="47"/>
      <c r="BJ248" s="49"/>
      <c r="BK248" s="49"/>
      <c r="BL248" s="49"/>
      <c r="BM248" s="49"/>
    </row>
    <row r="249" spans="4:65" ht="70.5" customHeight="1" x14ac:dyDescent="0.2">
      <c r="D249" s="47"/>
      <c r="E249" s="49"/>
      <c r="F249" s="49"/>
      <c r="G249" s="49"/>
      <c r="H249" s="49"/>
      <c r="I249" s="49"/>
      <c r="J249" s="49"/>
      <c r="K249" s="49"/>
      <c r="L249" s="49"/>
      <c r="M249" s="49"/>
      <c r="N249" s="49"/>
      <c r="O249" s="49"/>
      <c r="P249" s="49"/>
      <c r="Q249" s="49"/>
      <c r="R249" s="49"/>
      <c r="S249" s="49"/>
      <c r="T249" s="49"/>
      <c r="U249" s="49"/>
      <c r="V249" s="49"/>
      <c r="W249" s="49"/>
      <c r="X249" s="49"/>
      <c r="Y249" s="49"/>
      <c r="Z249" s="49"/>
      <c r="AA249" s="137"/>
      <c r="AB249" s="49"/>
      <c r="AC249" s="137"/>
      <c r="AD249" s="49"/>
      <c r="AE249" s="49"/>
      <c r="AF249" s="49"/>
      <c r="AG249" s="137"/>
      <c r="AH249" s="49"/>
      <c r="AI249" s="137"/>
      <c r="AJ249" s="49"/>
      <c r="AK249" s="49"/>
      <c r="AL249" s="49"/>
      <c r="AM249" s="137"/>
      <c r="AN249" s="49"/>
      <c r="AO249" s="137"/>
      <c r="AP249" s="49"/>
      <c r="AQ249" s="49"/>
      <c r="AR249" s="49"/>
      <c r="AS249" s="137"/>
      <c r="AT249" s="49"/>
      <c r="AU249" s="137"/>
      <c r="AV249" s="49"/>
      <c r="AW249" s="49"/>
      <c r="AX249" s="49"/>
      <c r="AY249" s="137"/>
      <c r="AZ249" s="49"/>
      <c r="BA249" s="137"/>
      <c r="BB249" s="49"/>
      <c r="BC249" s="49"/>
      <c r="BD249" s="49"/>
      <c r="BE249" s="49"/>
      <c r="BF249" s="49"/>
      <c r="BG249" s="49"/>
      <c r="BH249" s="49"/>
      <c r="BI249" s="47"/>
      <c r="BJ249" s="49"/>
      <c r="BK249" s="49"/>
      <c r="BL249" s="49"/>
      <c r="BM249" s="49"/>
    </row>
    <row r="250" spans="4:65" ht="70.5" customHeight="1" x14ac:dyDescent="0.2">
      <c r="D250" s="47"/>
      <c r="E250" s="49"/>
      <c r="F250" s="49"/>
      <c r="G250" s="49"/>
      <c r="H250" s="49"/>
      <c r="I250" s="49"/>
      <c r="J250" s="49"/>
      <c r="K250" s="49"/>
      <c r="L250" s="49"/>
      <c r="M250" s="49"/>
      <c r="N250" s="49"/>
      <c r="O250" s="49"/>
      <c r="P250" s="49"/>
      <c r="Q250" s="49"/>
      <c r="R250" s="49"/>
      <c r="S250" s="49"/>
      <c r="T250" s="49"/>
      <c r="U250" s="49"/>
      <c r="V250" s="49"/>
      <c r="W250" s="49"/>
      <c r="X250" s="49"/>
      <c r="Y250" s="49"/>
      <c r="Z250" s="49"/>
      <c r="AA250" s="137"/>
      <c r="AB250" s="49"/>
      <c r="AC250" s="137"/>
      <c r="AD250" s="49"/>
      <c r="AE250" s="49"/>
      <c r="AF250" s="49"/>
      <c r="AG250" s="137"/>
      <c r="AH250" s="49"/>
      <c r="AI250" s="137"/>
      <c r="AJ250" s="49"/>
      <c r="AK250" s="49"/>
      <c r="AL250" s="49"/>
      <c r="AM250" s="137"/>
      <c r="AN250" s="49"/>
      <c r="AO250" s="137"/>
      <c r="AP250" s="49"/>
      <c r="AQ250" s="49"/>
      <c r="AR250" s="49"/>
      <c r="AS250" s="137"/>
      <c r="AT250" s="49"/>
      <c r="AU250" s="137"/>
      <c r="AV250" s="49"/>
      <c r="AW250" s="49"/>
      <c r="AX250" s="49"/>
      <c r="AY250" s="137"/>
      <c r="AZ250" s="49"/>
      <c r="BA250" s="137"/>
      <c r="BB250" s="49"/>
      <c r="BC250" s="49"/>
      <c r="BD250" s="49"/>
      <c r="BE250" s="49"/>
      <c r="BF250" s="49"/>
      <c r="BG250" s="49"/>
      <c r="BH250" s="49"/>
      <c r="BI250" s="47"/>
      <c r="BJ250" s="49"/>
      <c r="BK250" s="49"/>
      <c r="BL250" s="49"/>
      <c r="BM250" s="49"/>
    </row>
    <row r="251" spans="4:65" ht="70.5" customHeight="1" x14ac:dyDescent="0.2">
      <c r="D251" s="47"/>
      <c r="E251" s="49"/>
      <c r="F251" s="49"/>
      <c r="G251" s="49"/>
      <c r="H251" s="49"/>
      <c r="I251" s="49"/>
      <c r="J251" s="49"/>
      <c r="K251" s="49"/>
      <c r="L251" s="49"/>
      <c r="M251" s="49"/>
      <c r="N251" s="49"/>
      <c r="O251" s="49"/>
      <c r="P251" s="49"/>
      <c r="Q251" s="49"/>
      <c r="R251" s="49"/>
      <c r="S251" s="49"/>
      <c r="T251" s="49"/>
      <c r="U251" s="49"/>
      <c r="V251" s="49"/>
      <c r="W251" s="49"/>
      <c r="X251" s="49"/>
      <c r="Y251" s="49"/>
      <c r="Z251" s="49"/>
      <c r="AA251" s="137"/>
      <c r="AB251" s="49"/>
      <c r="AC251" s="137"/>
      <c r="AD251" s="49"/>
      <c r="AE251" s="49"/>
      <c r="AF251" s="49"/>
      <c r="AG251" s="137"/>
      <c r="AH251" s="49"/>
      <c r="AI251" s="137"/>
      <c r="AJ251" s="49"/>
      <c r="AK251" s="49"/>
      <c r="AL251" s="49"/>
      <c r="AM251" s="137"/>
      <c r="AN251" s="49"/>
      <c r="AO251" s="137"/>
      <c r="AP251" s="49"/>
      <c r="AQ251" s="49"/>
      <c r="AR251" s="49"/>
      <c r="AS251" s="137"/>
      <c r="AT251" s="49"/>
      <c r="AU251" s="137"/>
      <c r="AV251" s="49"/>
      <c r="AW251" s="49"/>
      <c r="AX251" s="49"/>
      <c r="AY251" s="137"/>
      <c r="AZ251" s="49"/>
      <c r="BA251" s="137"/>
      <c r="BB251" s="49"/>
      <c r="BC251" s="49"/>
      <c r="BD251" s="49"/>
      <c r="BE251" s="49"/>
      <c r="BF251" s="49"/>
      <c r="BG251" s="49"/>
      <c r="BH251" s="49"/>
      <c r="BI251" s="47"/>
      <c r="BJ251" s="49"/>
      <c r="BK251" s="49"/>
      <c r="BL251" s="49"/>
      <c r="BM251" s="49"/>
    </row>
    <row r="252" spans="4:65" ht="70.5" customHeight="1" x14ac:dyDescent="0.2">
      <c r="D252" s="47"/>
      <c r="E252" s="49"/>
      <c r="F252" s="49"/>
      <c r="G252" s="49"/>
      <c r="H252" s="49"/>
      <c r="I252" s="49"/>
      <c r="J252" s="49"/>
      <c r="K252" s="49"/>
      <c r="L252" s="49"/>
      <c r="M252" s="49"/>
      <c r="N252" s="49"/>
      <c r="O252" s="49"/>
      <c r="P252" s="49"/>
      <c r="Q252" s="49"/>
      <c r="R252" s="49"/>
      <c r="S252" s="49"/>
      <c r="T252" s="49"/>
      <c r="U252" s="49"/>
      <c r="V252" s="49"/>
      <c r="W252" s="49"/>
      <c r="X252" s="49"/>
      <c r="Y252" s="49"/>
      <c r="Z252" s="49"/>
      <c r="AA252" s="137"/>
      <c r="AB252" s="49"/>
      <c r="AC252" s="137"/>
      <c r="AD252" s="49"/>
      <c r="AE252" s="49"/>
      <c r="AF252" s="49"/>
      <c r="AG252" s="137"/>
      <c r="AH252" s="49"/>
      <c r="AI252" s="137"/>
      <c r="AJ252" s="49"/>
      <c r="AK252" s="49"/>
      <c r="AL252" s="49"/>
      <c r="AM252" s="137"/>
      <c r="AN252" s="49"/>
      <c r="AO252" s="137"/>
      <c r="AP252" s="49"/>
      <c r="AQ252" s="49"/>
      <c r="AR252" s="49"/>
      <c r="AS252" s="137"/>
      <c r="AT252" s="49"/>
      <c r="AU252" s="137"/>
      <c r="AV252" s="49"/>
      <c r="AW252" s="49"/>
      <c r="AX252" s="49"/>
      <c r="AY252" s="137"/>
      <c r="AZ252" s="49"/>
      <c r="BA252" s="137"/>
      <c r="BB252" s="49"/>
      <c r="BC252" s="49"/>
      <c r="BD252" s="49"/>
      <c r="BE252" s="49"/>
      <c r="BF252" s="49"/>
      <c r="BG252" s="49"/>
      <c r="BH252" s="49"/>
      <c r="BI252" s="47"/>
      <c r="BJ252" s="49"/>
      <c r="BK252" s="49"/>
      <c r="BL252" s="49"/>
      <c r="BM252" s="49"/>
    </row>
    <row r="253" spans="4:65" ht="70.5" customHeight="1" x14ac:dyDescent="0.2">
      <c r="D253" s="47"/>
      <c r="E253" s="49"/>
      <c r="F253" s="49"/>
      <c r="G253" s="49"/>
      <c r="H253" s="49"/>
      <c r="I253" s="49"/>
      <c r="J253" s="49"/>
      <c r="K253" s="49"/>
      <c r="L253" s="49"/>
      <c r="M253" s="49"/>
      <c r="N253" s="49"/>
      <c r="O253" s="49"/>
      <c r="P253" s="49"/>
      <c r="Q253" s="49"/>
      <c r="R253" s="49"/>
      <c r="S253" s="49"/>
      <c r="T253" s="49"/>
      <c r="U253" s="49"/>
      <c r="V253" s="49"/>
      <c r="W253" s="49"/>
      <c r="X253" s="49"/>
      <c r="Y253" s="49"/>
      <c r="Z253" s="49"/>
      <c r="AA253" s="137"/>
      <c r="AB253" s="49"/>
      <c r="AC253" s="137"/>
      <c r="AD253" s="49"/>
      <c r="AE253" s="49"/>
      <c r="AF253" s="49"/>
      <c r="AG253" s="137"/>
      <c r="AH253" s="49"/>
      <c r="AI253" s="137"/>
      <c r="AJ253" s="49"/>
      <c r="AK253" s="49"/>
      <c r="AL253" s="49"/>
      <c r="AM253" s="137"/>
      <c r="AN253" s="49"/>
      <c r="AO253" s="137"/>
      <c r="AP253" s="49"/>
      <c r="AQ253" s="49"/>
      <c r="AR253" s="49"/>
      <c r="AS253" s="137"/>
      <c r="AT253" s="49"/>
      <c r="AU253" s="137"/>
      <c r="AV253" s="49"/>
      <c r="AW253" s="49"/>
      <c r="AX253" s="49"/>
      <c r="AY253" s="137"/>
      <c r="AZ253" s="49"/>
      <c r="BA253" s="137"/>
      <c r="BB253" s="49"/>
      <c r="BC253" s="49"/>
      <c r="BD253" s="49"/>
      <c r="BE253" s="49"/>
      <c r="BF253" s="49"/>
      <c r="BG253" s="49"/>
      <c r="BH253" s="49"/>
      <c r="BI253" s="47"/>
      <c r="BJ253" s="49"/>
      <c r="BK253" s="49"/>
      <c r="BL253" s="49"/>
      <c r="BM253" s="49"/>
    </row>
    <row r="254" spans="4:65" ht="70.5" customHeight="1" x14ac:dyDescent="0.2">
      <c r="D254" s="47"/>
      <c r="E254" s="49"/>
      <c r="F254" s="49"/>
      <c r="G254" s="49"/>
      <c r="H254" s="49"/>
      <c r="I254" s="49"/>
      <c r="J254" s="49"/>
      <c r="K254" s="49"/>
      <c r="L254" s="49"/>
      <c r="M254" s="49"/>
      <c r="N254" s="49"/>
      <c r="O254" s="49"/>
      <c r="P254" s="49"/>
      <c r="Q254" s="49"/>
      <c r="R254" s="49"/>
      <c r="S254" s="49"/>
      <c r="T254" s="49"/>
      <c r="U254" s="49"/>
      <c r="V254" s="49"/>
      <c r="W254" s="49"/>
      <c r="X254" s="49"/>
      <c r="Y254" s="49"/>
      <c r="Z254" s="49"/>
      <c r="AA254" s="137"/>
      <c r="AB254" s="49"/>
      <c r="AC254" s="137"/>
      <c r="AD254" s="49"/>
      <c r="AE254" s="49"/>
      <c r="AF254" s="49"/>
      <c r="AG254" s="137"/>
      <c r="AH254" s="49"/>
      <c r="AI254" s="137"/>
      <c r="AJ254" s="49"/>
      <c r="AK254" s="49"/>
      <c r="AL254" s="49"/>
      <c r="AM254" s="137"/>
      <c r="AN254" s="49"/>
      <c r="AO254" s="137"/>
      <c r="AP254" s="49"/>
      <c r="AQ254" s="49"/>
      <c r="AR254" s="49"/>
      <c r="AS254" s="137"/>
      <c r="AT254" s="49"/>
      <c r="AU254" s="137"/>
      <c r="AV254" s="49"/>
      <c r="AW254" s="49"/>
      <c r="AX254" s="49"/>
      <c r="AY254" s="137"/>
      <c r="AZ254" s="49"/>
      <c r="BA254" s="137"/>
      <c r="BB254" s="49"/>
      <c r="BC254" s="49"/>
      <c r="BD254" s="49"/>
      <c r="BE254" s="49"/>
      <c r="BF254" s="49"/>
      <c r="BG254" s="49"/>
      <c r="BH254" s="49"/>
      <c r="BI254" s="47"/>
      <c r="BJ254" s="49"/>
      <c r="BK254" s="49"/>
      <c r="BL254" s="49"/>
      <c r="BM254" s="49"/>
    </row>
    <row r="255" spans="4:65" ht="70.5" customHeight="1" x14ac:dyDescent="0.2">
      <c r="D255" s="47"/>
      <c r="E255" s="49"/>
      <c r="F255" s="49"/>
      <c r="G255" s="49"/>
      <c r="H255" s="49"/>
      <c r="I255" s="49"/>
      <c r="J255" s="49"/>
      <c r="K255" s="49"/>
      <c r="L255" s="49"/>
      <c r="M255" s="49"/>
      <c r="N255" s="49"/>
      <c r="O255" s="49"/>
      <c r="P255" s="49"/>
      <c r="Q255" s="49"/>
      <c r="R255" s="49"/>
      <c r="S255" s="49"/>
      <c r="T255" s="49"/>
      <c r="U255" s="49"/>
      <c r="V255" s="49"/>
      <c r="W255" s="49"/>
      <c r="X255" s="49"/>
      <c r="Y255" s="49"/>
      <c r="Z255" s="49"/>
      <c r="AA255" s="137"/>
      <c r="AB255" s="49"/>
      <c r="AC255" s="137"/>
      <c r="AD255" s="49"/>
      <c r="AE255" s="49"/>
      <c r="AF255" s="49"/>
      <c r="AG255" s="137"/>
      <c r="AH255" s="49"/>
      <c r="AI255" s="137"/>
      <c r="AJ255" s="49"/>
      <c r="AK255" s="49"/>
      <c r="AL255" s="49"/>
      <c r="AM255" s="137"/>
      <c r="AN255" s="49"/>
      <c r="AO255" s="137"/>
      <c r="AP255" s="49"/>
      <c r="AQ255" s="49"/>
      <c r="AR255" s="49"/>
      <c r="AS255" s="137"/>
      <c r="AT255" s="49"/>
      <c r="AU255" s="137"/>
      <c r="AV255" s="49"/>
      <c r="AW255" s="49"/>
      <c r="AX255" s="49"/>
      <c r="AY255" s="137"/>
      <c r="AZ255" s="49"/>
      <c r="BA255" s="137"/>
      <c r="BB255" s="49"/>
      <c r="BC255" s="49"/>
      <c r="BD255" s="49"/>
      <c r="BE255" s="49"/>
      <c r="BF255" s="49"/>
      <c r="BG255" s="49"/>
      <c r="BH255" s="49"/>
      <c r="BI255" s="47"/>
      <c r="BJ255" s="49"/>
      <c r="BK255" s="49"/>
      <c r="BL255" s="49"/>
      <c r="BM255" s="49"/>
    </row>
    <row r="256" spans="4:65" ht="70.5" customHeight="1" x14ac:dyDescent="0.2">
      <c r="D256" s="47"/>
      <c r="E256" s="49"/>
      <c r="F256" s="49"/>
      <c r="G256" s="49"/>
      <c r="H256" s="49"/>
      <c r="I256" s="49"/>
      <c r="J256" s="49"/>
      <c r="K256" s="49"/>
      <c r="L256" s="49"/>
      <c r="M256" s="49"/>
      <c r="N256" s="49"/>
      <c r="O256" s="49"/>
      <c r="P256" s="49"/>
      <c r="Q256" s="49"/>
      <c r="R256" s="49"/>
      <c r="S256" s="49"/>
      <c r="T256" s="49"/>
      <c r="U256" s="49"/>
      <c r="V256" s="49"/>
      <c r="W256" s="49"/>
      <c r="X256" s="49"/>
      <c r="Y256" s="49"/>
      <c r="Z256" s="49"/>
      <c r="AA256" s="137"/>
      <c r="AB256" s="49"/>
      <c r="AC256" s="137"/>
      <c r="AD256" s="49"/>
      <c r="AE256" s="49"/>
      <c r="AF256" s="49"/>
      <c r="AG256" s="137"/>
      <c r="AH256" s="49"/>
      <c r="AI256" s="137"/>
      <c r="AJ256" s="49"/>
      <c r="AK256" s="49"/>
      <c r="AL256" s="49"/>
      <c r="AM256" s="137"/>
      <c r="AN256" s="49"/>
      <c r="AO256" s="137"/>
      <c r="AP256" s="49"/>
      <c r="AQ256" s="49"/>
      <c r="AR256" s="49"/>
      <c r="AS256" s="137"/>
      <c r="AT256" s="49"/>
      <c r="AU256" s="137"/>
      <c r="AV256" s="49"/>
      <c r="AW256" s="49"/>
      <c r="AX256" s="49"/>
      <c r="AY256" s="137"/>
      <c r="AZ256" s="49"/>
      <c r="BA256" s="137"/>
      <c r="BB256" s="49"/>
      <c r="BC256" s="49"/>
      <c r="BD256" s="49"/>
      <c r="BE256" s="49"/>
      <c r="BF256" s="49"/>
      <c r="BG256" s="49"/>
      <c r="BH256" s="49"/>
      <c r="BI256" s="47"/>
      <c r="BJ256" s="49"/>
      <c r="BK256" s="49"/>
      <c r="BL256" s="49"/>
      <c r="BM256" s="49"/>
    </row>
    <row r="257" spans="4:65" ht="70.5" customHeight="1" x14ac:dyDescent="0.2">
      <c r="D257" s="47"/>
      <c r="E257" s="49"/>
      <c r="F257" s="49"/>
      <c r="G257" s="49"/>
      <c r="H257" s="49"/>
      <c r="I257" s="49"/>
      <c r="J257" s="49"/>
      <c r="K257" s="49"/>
      <c r="L257" s="49"/>
      <c r="M257" s="49"/>
      <c r="N257" s="49"/>
      <c r="O257" s="49"/>
      <c r="P257" s="49"/>
      <c r="Q257" s="49"/>
      <c r="R257" s="49"/>
      <c r="S257" s="49"/>
      <c r="T257" s="49"/>
      <c r="U257" s="49"/>
      <c r="V257" s="49"/>
      <c r="W257" s="49"/>
      <c r="X257" s="49"/>
      <c r="Y257" s="49"/>
      <c r="Z257" s="49"/>
      <c r="AA257" s="137"/>
      <c r="AB257" s="49"/>
      <c r="AC257" s="137"/>
      <c r="AD257" s="49"/>
      <c r="AE257" s="49"/>
      <c r="AF257" s="49"/>
      <c r="AG257" s="137"/>
      <c r="AH257" s="49"/>
      <c r="AI257" s="137"/>
      <c r="AJ257" s="49"/>
      <c r="AK257" s="49"/>
      <c r="AL257" s="49"/>
      <c r="AM257" s="137"/>
      <c r="AN257" s="49"/>
      <c r="AO257" s="137"/>
      <c r="AP257" s="49"/>
      <c r="AQ257" s="49"/>
      <c r="AR257" s="49"/>
      <c r="AS257" s="137"/>
      <c r="AT257" s="49"/>
      <c r="AU257" s="137"/>
      <c r="AV257" s="49"/>
      <c r="AW257" s="49"/>
      <c r="AX257" s="49"/>
      <c r="AY257" s="137"/>
      <c r="AZ257" s="49"/>
      <c r="BA257" s="137"/>
      <c r="BB257" s="49"/>
      <c r="BC257" s="49"/>
      <c r="BD257" s="49"/>
      <c r="BE257" s="49"/>
      <c r="BF257" s="49"/>
      <c r="BG257" s="49"/>
      <c r="BH257" s="49"/>
      <c r="BI257" s="47"/>
      <c r="BJ257" s="49"/>
      <c r="BK257" s="49"/>
      <c r="BL257" s="49"/>
      <c r="BM257" s="49"/>
    </row>
    <row r="258" spans="4:65" ht="70.5" customHeight="1" x14ac:dyDescent="0.2">
      <c r="D258" s="47"/>
      <c r="E258" s="49"/>
      <c r="F258" s="49"/>
      <c r="G258" s="49"/>
      <c r="H258" s="49"/>
      <c r="I258" s="49"/>
      <c r="J258" s="49"/>
      <c r="K258" s="49"/>
      <c r="L258" s="49"/>
      <c r="M258" s="49"/>
      <c r="N258" s="49"/>
      <c r="O258" s="49"/>
      <c r="P258" s="49"/>
      <c r="Q258" s="49"/>
      <c r="R258" s="49"/>
      <c r="S258" s="49"/>
      <c r="T258" s="49"/>
      <c r="U258" s="49"/>
      <c r="V258" s="49"/>
      <c r="W258" s="49"/>
      <c r="X258" s="49"/>
      <c r="Y258" s="49"/>
      <c r="Z258" s="49"/>
      <c r="AA258" s="137"/>
      <c r="AB258" s="49"/>
      <c r="AC258" s="137"/>
      <c r="AD258" s="49"/>
      <c r="AE258" s="49"/>
      <c r="AF258" s="49"/>
      <c r="AG258" s="137"/>
      <c r="AH258" s="49"/>
      <c r="AI258" s="137"/>
      <c r="AJ258" s="49"/>
      <c r="AK258" s="49"/>
      <c r="AL258" s="49"/>
      <c r="AM258" s="137"/>
      <c r="AN258" s="49"/>
      <c r="AO258" s="137"/>
      <c r="AP258" s="49"/>
      <c r="AQ258" s="49"/>
      <c r="AR258" s="49"/>
      <c r="AS258" s="137"/>
      <c r="AT258" s="49"/>
      <c r="AU258" s="137"/>
      <c r="AV258" s="49"/>
      <c r="AW258" s="49"/>
      <c r="AX258" s="49"/>
      <c r="AY258" s="137"/>
      <c r="AZ258" s="49"/>
      <c r="BA258" s="137"/>
      <c r="BB258" s="49"/>
      <c r="BC258" s="49"/>
      <c r="BD258" s="49"/>
      <c r="BE258" s="49"/>
      <c r="BF258" s="49"/>
      <c r="BG258" s="49"/>
      <c r="BH258" s="49"/>
      <c r="BI258" s="47"/>
      <c r="BJ258" s="49"/>
      <c r="BK258" s="49"/>
      <c r="BL258" s="49"/>
      <c r="BM258" s="49"/>
    </row>
    <row r="259" spans="4:65" ht="70.5" customHeight="1" x14ac:dyDescent="0.2">
      <c r="D259" s="47"/>
      <c r="E259" s="49"/>
      <c r="F259" s="49"/>
      <c r="G259" s="49"/>
      <c r="H259" s="49"/>
      <c r="I259" s="49"/>
      <c r="J259" s="49"/>
      <c r="K259" s="49"/>
      <c r="L259" s="49"/>
      <c r="M259" s="49"/>
      <c r="N259" s="49"/>
      <c r="O259" s="49"/>
      <c r="P259" s="49"/>
      <c r="Q259" s="49"/>
      <c r="R259" s="49"/>
      <c r="S259" s="49"/>
      <c r="T259" s="49"/>
      <c r="U259" s="49"/>
      <c r="V259" s="49"/>
      <c r="W259" s="49"/>
      <c r="X259" s="49"/>
      <c r="Y259" s="49"/>
      <c r="Z259" s="49"/>
      <c r="AA259" s="137"/>
      <c r="AB259" s="49"/>
      <c r="AC259" s="137"/>
      <c r="AD259" s="49"/>
      <c r="AE259" s="49"/>
      <c r="AF259" s="49"/>
      <c r="AG259" s="137"/>
      <c r="AH259" s="49"/>
      <c r="AI259" s="137"/>
      <c r="AJ259" s="49"/>
      <c r="AK259" s="49"/>
      <c r="AL259" s="49"/>
      <c r="AM259" s="137"/>
      <c r="AN259" s="49"/>
      <c r="AO259" s="137"/>
      <c r="AP259" s="49"/>
      <c r="AQ259" s="49"/>
      <c r="AR259" s="49"/>
      <c r="AS259" s="137"/>
      <c r="AT259" s="49"/>
      <c r="AU259" s="137"/>
      <c r="AV259" s="49"/>
      <c r="AW259" s="49"/>
      <c r="AX259" s="49"/>
      <c r="AY259" s="137"/>
      <c r="AZ259" s="49"/>
      <c r="BA259" s="137"/>
      <c r="BB259" s="49"/>
      <c r="BC259" s="49"/>
      <c r="BD259" s="49"/>
      <c r="BE259" s="49"/>
      <c r="BF259" s="49"/>
      <c r="BG259" s="49"/>
      <c r="BH259" s="49"/>
      <c r="BI259" s="47"/>
      <c r="BJ259" s="49"/>
      <c r="BK259" s="49"/>
      <c r="BL259" s="49"/>
      <c r="BM259" s="49"/>
    </row>
    <row r="260" spans="4:65" ht="70.5" customHeight="1" x14ac:dyDescent="0.2">
      <c r="D260" s="47"/>
      <c r="E260" s="49"/>
      <c r="F260" s="49"/>
      <c r="G260" s="49"/>
      <c r="H260" s="49"/>
      <c r="I260" s="49"/>
      <c r="J260" s="49"/>
      <c r="K260" s="49"/>
      <c r="L260" s="49"/>
      <c r="M260" s="49"/>
      <c r="N260" s="49"/>
      <c r="O260" s="49"/>
      <c r="P260" s="49"/>
      <c r="Q260" s="49"/>
      <c r="R260" s="49"/>
      <c r="S260" s="49"/>
      <c r="T260" s="49"/>
      <c r="U260" s="49"/>
      <c r="V260" s="49"/>
      <c r="W260" s="49"/>
      <c r="X260" s="49"/>
      <c r="Y260" s="49"/>
      <c r="Z260" s="49"/>
      <c r="AA260" s="137"/>
      <c r="AB260" s="49"/>
      <c r="AC260" s="137"/>
      <c r="AD260" s="49"/>
      <c r="AE260" s="49"/>
      <c r="AF260" s="49"/>
      <c r="AG260" s="137"/>
      <c r="AH260" s="49"/>
      <c r="AI260" s="137"/>
      <c r="AJ260" s="49"/>
      <c r="AK260" s="49"/>
      <c r="AL260" s="49"/>
      <c r="AM260" s="137"/>
      <c r="AN260" s="49"/>
      <c r="AO260" s="137"/>
      <c r="AP260" s="49"/>
      <c r="AQ260" s="49"/>
      <c r="AR260" s="49"/>
      <c r="AS260" s="137"/>
      <c r="AT260" s="49"/>
      <c r="AU260" s="137"/>
      <c r="AV260" s="49"/>
      <c r="AW260" s="49"/>
      <c r="AX260" s="49"/>
      <c r="AY260" s="137"/>
      <c r="AZ260" s="49"/>
      <c r="BA260" s="137"/>
      <c r="BB260" s="49"/>
      <c r="BC260" s="49"/>
      <c r="BD260" s="49"/>
      <c r="BE260" s="49"/>
      <c r="BF260" s="49"/>
      <c r="BG260" s="49"/>
      <c r="BH260" s="49"/>
      <c r="BI260" s="47"/>
      <c r="BJ260" s="49"/>
      <c r="BK260" s="49"/>
      <c r="BL260" s="49"/>
      <c r="BM260" s="49"/>
    </row>
    <row r="261" spans="4:65" ht="70.5" customHeight="1" x14ac:dyDescent="0.2">
      <c r="D261" s="47"/>
      <c r="E261" s="49"/>
      <c r="F261" s="49"/>
      <c r="G261" s="49"/>
      <c r="H261" s="49"/>
      <c r="I261" s="49"/>
      <c r="J261" s="49"/>
      <c r="K261" s="49"/>
      <c r="L261" s="49"/>
      <c r="M261" s="49"/>
      <c r="N261" s="49"/>
      <c r="O261" s="49"/>
      <c r="P261" s="49"/>
      <c r="Q261" s="49"/>
      <c r="R261" s="49"/>
      <c r="S261" s="49"/>
      <c r="T261" s="49"/>
      <c r="U261" s="49"/>
      <c r="V261" s="49"/>
      <c r="W261" s="49"/>
      <c r="X261" s="49"/>
      <c r="Y261" s="49"/>
      <c r="Z261" s="49"/>
      <c r="AA261" s="137"/>
      <c r="AB261" s="49"/>
      <c r="AC261" s="137"/>
      <c r="AD261" s="49"/>
      <c r="AE261" s="49"/>
      <c r="AF261" s="49"/>
      <c r="AG261" s="137"/>
      <c r="AH261" s="49"/>
      <c r="AI261" s="137"/>
      <c r="AJ261" s="49"/>
      <c r="AK261" s="49"/>
      <c r="AL261" s="49"/>
      <c r="AM261" s="137"/>
      <c r="AN261" s="49"/>
      <c r="AO261" s="137"/>
      <c r="AP261" s="49"/>
      <c r="AQ261" s="49"/>
      <c r="AR261" s="49"/>
      <c r="AS261" s="137"/>
      <c r="AT261" s="49"/>
      <c r="AU261" s="137"/>
      <c r="AV261" s="49"/>
      <c r="AW261" s="49"/>
      <c r="AX261" s="49"/>
      <c r="AY261" s="137"/>
      <c r="AZ261" s="49"/>
      <c r="BA261" s="137"/>
      <c r="BB261" s="49"/>
      <c r="BC261" s="49"/>
      <c r="BD261" s="49"/>
      <c r="BE261" s="49"/>
      <c r="BF261" s="49"/>
      <c r="BG261" s="49"/>
      <c r="BH261" s="49"/>
      <c r="BI261" s="47"/>
      <c r="BJ261" s="49"/>
      <c r="BK261" s="49"/>
      <c r="BL261" s="49"/>
      <c r="BM261" s="49"/>
    </row>
    <row r="262" spans="4:65" ht="70.5" customHeight="1" x14ac:dyDescent="0.2">
      <c r="D262" s="47"/>
      <c r="E262" s="49"/>
      <c r="F262" s="49"/>
      <c r="G262" s="49"/>
      <c r="H262" s="49"/>
      <c r="I262" s="49"/>
      <c r="J262" s="49"/>
      <c r="K262" s="49"/>
      <c r="L262" s="49"/>
      <c r="M262" s="49"/>
      <c r="N262" s="49"/>
      <c r="O262" s="49"/>
      <c r="P262" s="49"/>
      <c r="Q262" s="49"/>
      <c r="R262" s="49"/>
      <c r="S262" s="49"/>
      <c r="T262" s="49"/>
      <c r="U262" s="49"/>
      <c r="V262" s="49"/>
      <c r="W262" s="49"/>
      <c r="X262" s="49"/>
      <c r="Y262" s="49"/>
      <c r="Z262" s="49"/>
      <c r="AA262" s="137"/>
      <c r="AB262" s="49"/>
      <c r="AC262" s="137"/>
      <c r="AD262" s="49"/>
      <c r="AE262" s="49"/>
      <c r="AF262" s="49"/>
      <c r="AG262" s="137"/>
      <c r="AH262" s="49"/>
      <c r="AI262" s="137"/>
      <c r="AJ262" s="49"/>
      <c r="AK262" s="49"/>
      <c r="AL262" s="49"/>
      <c r="AM262" s="137"/>
      <c r="AN262" s="49"/>
      <c r="AO262" s="137"/>
      <c r="AP262" s="49"/>
      <c r="AQ262" s="49"/>
      <c r="AR262" s="49"/>
      <c r="AS262" s="137"/>
      <c r="AT262" s="49"/>
      <c r="AU262" s="137"/>
      <c r="AV262" s="49"/>
      <c r="AW262" s="49"/>
      <c r="AX262" s="49"/>
      <c r="AY262" s="137"/>
      <c r="AZ262" s="49"/>
      <c r="BA262" s="137"/>
      <c r="BB262" s="49"/>
      <c r="BC262" s="49"/>
      <c r="BD262" s="49"/>
      <c r="BE262" s="49"/>
      <c r="BF262" s="49"/>
      <c r="BG262" s="49"/>
      <c r="BH262" s="49"/>
      <c r="BI262" s="47"/>
      <c r="BJ262" s="49"/>
      <c r="BK262" s="49"/>
      <c r="BL262" s="49"/>
      <c r="BM262" s="49"/>
    </row>
    <row r="263" spans="4:65" ht="70.5" customHeight="1" x14ac:dyDescent="0.2">
      <c r="D263" s="47"/>
      <c r="E263" s="49"/>
      <c r="F263" s="49"/>
      <c r="G263" s="49"/>
      <c r="H263" s="49"/>
      <c r="I263" s="49"/>
      <c r="J263" s="49"/>
      <c r="K263" s="49"/>
      <c r="L263" s="49"/>
      <c r="M263" s="49"/>
      <c r="N263" s="49"/>
      <c r="O263" s="49"/>
      <c r="P263" s="49"/>
      <c r="Q263" s="49"/>
      <c r="R263" s="49"/>
      <c r="S263" s="49"/>
      <c r="T263" s="49"/>
      <c r="U263" s="49"/>
      <c r="V263" s="49"/>
      <c r="W263" s="49"/>
      <c r="X263" s="49"/>
      <c r="Y263" s="49"/>
      <c r="Z263" s="49"/>
      <c r="AA263" s="137"/>
      <c r="AB263" s="49"/>
      <c r="AC263" s="137"/>
      <c r="AD263" s="49"/>
      <c r="AE263" s="49"/>
      <c r="AF263" s="49"/>
      <c r="AG263" s="137"/>
      <c r="AH263" s="49"/>
      <c r="AI263" s="137"/>
      <c r="AJ263" s="49"/>
      <c r="AK263" s="49"/>
      <c r="AL263" s="49"/>
      <c r="AM263" s="137"/>
      <c r="AN263" s="49"/>
      <c r="AO263" s="137"/>
      <c r="AP263" s="49"/>
      <c r="AQ263" s="49"/>
      <c r="AR263" s="49"/>
      <c r="AS263" s="137"/>
      <c r="AT263" s="49"/>
      <c r="AU263" s="137"/>
      <c r="AV263" s="49"/>
      <c r="AW263" s="49"/>
      <c r="AX263" s="49"/>
      <c r="AY263" s="137"/>
      <c r="AZ263" s="49"/>
      <c r="BA263" s="137"/>
      <c r="BB263" s="49"/>
      <c r="BC263" s="49"/>
      <c r="BD263" s="49"/>
      <c r="BE263" s="49"/>
      <c r="BF263" s="49"/>
      <c r="BG263" s="49"/>
      <c r="BH263" s="49"/>
      <c r="BI263" s="47"/>
      <c r="BJ263" s="49"/>
      <c r="BK263" s="49"/>
      <c r="BL263" s="49"/>
      <c r="BM263" s="49"/>
    </row>
    <row r="264" spans="4:65" ht="70.5" customHeight="1" x14ac:dyDescent="0.2">
      <c r="D264" s="47"/>
      <c r="E264" s="49"/>
      <c r="F264" s="49"/>
      <c r="G264" s="49"/>
      <c r="H264" s="49"/>
      <c r="I264" s="49"/>
      <c r="J264" s="49"/>
      <c r="K264" s="49"/>
      <c r="L264" s="49"/>
      <c r="M264" s="49"/>
      <c r="N264" s="49"/>
      <c r="O264" s="49"/>
      <c r="P264" s="49"/>
      <c r="Q264" s="49"/>
      <c r="R264" s="49"/>
      <c r="S264" s="49"/>
      <c r="T264" s="49"/>
      <c r="U264" s="49"/>
      <c r="V264" s="49"/>
      <c r="W264" s="49"/>
      <c r="X264" s="49"/>
      <c r="Y264" s="49"/>
      <c r="Z264" s="49"/>
      <c r="AA264" s="137"/>
      <c r="AB264" s="49"/>
      <c r="AC264" s="137"/>
      <c r="AD264" s="49"/>
      <c r="AE264" s="49"/>
      <c r="AF264" s="49"/>
      <c r="AG264" s="137"/>
      <c r="AH264" s="49"/>
      <c r="AI264" s="137"/>
      <c r="AJ264" s="49"/>
      <c r="AK264" s="49"/>
      <c r="AL264" s="49"/>
      <c r="AM264" s="137"/>
      <c r="AN264" s="49"/>
      <c r="AO264" s="137"/>
      <c r="AP264" s="49"/>
      <c r="AQ264" s="49"/>
      <c r="AR264" s="49"/>
      <c r="AS264" s="137"/>
      <c r="AT264" s="49"/>
      <c r="AU264" s="137"/>
      <c r="AV264" s="49"/>
      <c r="AW264" s="49"/>
      <c r="AX264" s="49"/>
      <c r="AY264" s="137"/>
      <c r="AZ264" s="49"/>
      <c r="BA264" s="137"/>
      <c r="BB264" s="49"/>
      <c r="BC264" s="49"/>
      <c r="BD264" s="49"/>
      <c r="BE264" s="49"/>
      <c r="BF264" s="49"/>
      <c r="BG264" s="49"/>
      <c r="BH264" s="49"/>
      <c r="BI264" s="47"/>
      <c r="BJ264" s="49"/>
      <c r="BK264" s="49"/>
      <c r="BL264" s="49"/>
      <c r="BM264" s="49"/>
    </row>
    <row r="265" spans="4:65" ht="70.5" customHeight="1" x14ac:dyDescent="0.2">
      <c r="D265" s="47"/>
      <c r="E265" s="49"/>
      <c r="F265" s="49"/>
      <c r="G265" s="49"/>
      <c r="H265" s="49"/>
      <c r="I265" s="49"/>
      <c r="J265" s="49"/>
      <c r="K265" s="49"/>
      <c r="L265" s="49"/>
      <c r="M265" s="49"/>
      <c r="N265" s="49"/>
      <c r="O265" s="49"/>
      <c r="P265" s="49"/>
      <c r="Q265" s="49"/>
      <c r="R265" s="49"/>
      <c r="S265" s="49"/>
      <c r="T265" s="49"/>
      <c r="U265" s="49"/>
      <c r="V265" s="49"/>
      <c r="W265" s="49"/>
      <c r="X265" s="49"/>
      <c r="Y265" s="49"/>
      <c r="Z265" s="49"/>
      <c r="AA265" s="137"/>
      <c r="AB265" s="49"/>
      <c r="AC265" s="137"/>
      <c r="AD265" s="49"/>
      <c r="AE265" s="49"/>
      <c r="AF265" s="49"/>
      <c r="AG265" s="137"/>
      <c r="AH265" s="49"/>
      <c r="AI265" s="137"/>
      <c r="AJ265" s="49"/>
      <c r="AK265" s="49"/>
      <c r="AL265" s="49"/>
      <c r="AM265" s="137"/>
      <c r="AN265" s="49"/>
      <c r="AO265" s="137"/>
      <c r="AP265" s="49"/>
      <c r="AQ265" s="49"/>
      <c r="AR265" s="49"/>
      <c r="AS265" s="137"/>
      <c r="AT265" s="49"/>
      <c r="AU265" s="137"/>
      <c r="AV265" s="49"/>
      <c r="AW265" s="49"/>
      <c r="AX265" s="49"/>
      <c r="AY265" s="137"/>
      <c r="AZ265" s="49"/>
      <c r="BA265" s="137"/>
      <c r="BB265" s="49"/>
      <c r="BC265" s="49"/>
      <c r="BD265" s="49"/>
      <c r="BE265" s="49"/>
      <c r="BF265" s="49"/>
      <c r="BG265" s="49"/>
      <c r="BH265" s="49"/>
      <c r="BI265" s="47"/>
      <c r="BJ265" s="49"/>
      <c r="BK265" s="49"/>
      <c r="BL265" s="49"/>
      <c r="BM265" s="49"/>
    </row>
    <row r="266" spans="4:65" ht="70.5" customHeight="1" x14ac:dyDescent="0.2">
      <c r="D266" s="47"/>
      <c r="E266" s="49"/>
      <c r="F266" s="49"/>
      <c r="G266" s="49"/>
      <c r="H266" s="49"/>
      <c r="I266" s="49"/>
      <c r="J266" s="49"/>
      <c r="K266" s="49"/>
      <c r="L266" s="49"/>
      <c r="M266" s="49"/>
      <c r="N266" s="49"/>
      <c r="O266" s="49"/>
      <c r="P266" s="49"/>
      <c r="Q266" s="49"/>
      <c r="R266" s="49"/>
      <c r="S266" s="49"/>
      <c r="T266" s="49"/>
      <c r="U266" s="49"/>
      <c r="V266" s="49"/>
      <c r="W266" s="49"/>
      <c r="X266" s="49"/>
      <c r="Y266" s="49"/>
      <c r="Z266" s="49"/>
      <c r="AA266" s="137"/>
      <c r="AB266" s="49"/>
      <c r="AC266" s="137"/>
      <c r="AD266" s="49"/>
      <c r="AE266" s="49"/>
      <c r="AF266" s="49"/>
      <c r="AG266" s="137"/>
      <c r="AH266" s="49"/>
      <c r="AI266" s="137"/>
      <c r="AJ266" s="49"/>
      <c r="AK266" s="49"/>
      <c r="AL266" s="49"/>
      <c r="AM266" s="137"/>
      <c r="AN266" s="49"/>
      <c r="AO266" s="137"/>
      <c r="AP266" s="49"/>
      <c r="AQ266" s="49"/>
      <c r="AR266" s="49"/>
      <c r="AS266" s="137"/>
      <c r="AT266" s="49"/>
      <c r="AU266" s="137"/>
      <c r="AV266" s="49"/>
      <c r="AW266" s="49"/>
      <c r="AX266" s="49"/>
      <c r="AY266" s="137"/>
      <c r="AZ266" s="49"/>
      <c r="BA266" s="137"/>
      <c r="BB266" s="49"/>
      <c r="BC266" s="49"/>
      <c r="BD266" s="49"/>
      <c r="BE266" s="49"/>
      <c r="BF266" s="49"/>
      <c r="BG266" s="49"/>
      <c r="BH266" s="49"/>
      <c r="BI266" s="47"/>
      <c r="BJ266" s="49"/>
      <c r="BK266" s="49"/>
      <c r="BL266" s="49"/>
      <c r="BM266" s="49"/>
    </row>
    <row r="267" spans="4:65" ht="70.5" customHeight="1" x14ac:dyDescent="0.2">
      <c r="D267" s="47"/>
      <c r="E267" s="49"/>
      <c r="F267" s="49"/>
      <c r="G267" s="49"/>
      <c r="H267" s="49"/>
      <c r="I267" s="49"/>
      <c r="J267" s="49"/>
      <c r="K267" s="49"/>
      <c r="L267" s="49"/>
      <c r="M267" s="49"/>
      <c r="N267" s="49"/>
      <c r="O267" s="49"/>
      <c r="P267" s="49"/>
      <c r="Q267" s="49"/>
      <c r="R267" s="49"/>
      <c r="S267" s="49"/>
      <c r="T267" s="49"/>
      <c r="U267" s="49"/>
      <c r="V267" s="49"/>
      <c r="W267" s="49"/>
      <c r="X267" s="49"/>
      <c r="Y267" s="49"/>
      <c r="Z267" s="49"/>
      <c r="AA267" s="137"/>
      <c r="AB267" s="49"/>
      <c r="AC267" s="137"/>
      <c r="AD267" s="49"/>
      <c r="AE267" s="49"/>
      <c r="AF267" s="49"/>
      <c r="AG267" s="137"/>
      <c r="AH267" s="49"/>
      <c r="AI267" s="137"/>
      <c r="AJ267" s="49"/>
      <c r="AK267" s="49"/>
      <c r="AL267" s="49"/>
      <c r="AM267" s="137"/>
      <c r="AN267" s="49"/>
      <c r="AO267" s="137"/>
      <c r="AP267" s="49"/>
      <c r="AQ267" s="49"/>
      <c r="AR267" s="49"/>
      <c r="AS267" s="137"/>
      <c r="AT267" s="49"/>
      <c r="AU267" s="137"/>
      <c r="AV267" s="49"/>
      <c r="AW267" s="49"/>
      <c r="AX267" s="49"/>
      <c r="AY267" s="137"/>
      <c r="AZ267" s="49"/>
      <c r="BA267" s="137"/>
      <c r="BB267" s="49"/>
      <c r="BC267" s="49"/>
      <c r="BD267" s="49"/>
      <c r="BE267" s="49"/>
      <c r="BF267" s="49"/>
      <c r="BG267" s="49"/>
      <c r="BH267" s="49"/>
      <c r="BI267" s="47"/>
      <c r="BJ267" s="49"/>
      <c r="BK267" s="49"/>
      <c r="BL267" s="49"/>
      <c r="BM267" s="49"/>
    </row>
    <row r="268" spans="4:65" ht="70.5" customHeight="1" x14ac:dyDescent="0.2">
      <c r="D268" s="47"/>
      <c r="E268" s="49"/>
      <c r="F268" s="49"/>
      <c r="G268" s="49"/>
      <c r="H268" s="49"/>
      <c r="I268" s="49"/>
      <c r="J268" s="49"/>
      <c r="K268" s="49"/>
      <c r="L268" s="49"/>
      <c r="M268" s="49"/>
      <c r="N268" s="49"/>
      <c r="O268" s="49"/>
      <c r="P268" s="49"/>
      <c r="Q268" s="49"/>
      <c r="R268" s="49"/>
      <c r="S268" s="49"/>
      <c r="T268" s="49"/>
      <c r="U268" s="49"/>
      <c r="V268" s="49"/>
      <c r="W268" s="49"/>
      <c r="X268" s="49"/>
      <c r="Y268" s="49"/>
      <c r="Z268" s="49"/>
      <c r="AA268" s="137"/>
      <c r="AB268" s="49"/>
      <c r="AC268" s="137"/>
      <c r="AD268" s="49"/>
      <c r="AE268" s="49"/>
      <c r="AF268" s="49"/>
      <c r="AG268" s="137"/>
      <c r="AH268" s="49"/>
      <c r="AI268" s="137"/>
      <c r="AJ268" s="49"/>
      <c r="AK268" s="49"/>
      <c r="AL268" s="49"/>
      <c r="AM268" s="137"/>
      <c r="AN268" s="49"/>
      <c r="AO268" s="137"/>
      <c r="AP268" s="49"/>
      <c r="AQ268" s="49"/>
      <c r="AR268" s="49"/>
      <c r="AS268" s="137"/>
      <c r="AT268" s="49"/>
      <c r="AU268" s="137"/>
      <c r="AV268" s="49"/>
      <c r="AW268" s="49"/>
      <c r="AX268" s="49"/>
      <c r="AY268" s="137"/>
      <c r="AZ268" s="49"/>
      <c r="BA268" s="137"/>
      <c r="BB268" s="49"/>
      <c r="BC268" s="49"/>
      <c r="BD268" s="49"/>
      <c r="BE268" s="49"/>
      <c r="BF268" s="49"/>
      <c r="BG268" s="49"/>
      <c r="BH268" s="49"/>
      <c r="BI268" s="47"/>
      <c r="BJ268" s="49"/>
      <c r="BK268" s="49"/>
      <c r="BL268" s="49"/>
      <c r="BM268" s="49"/>
    </row>
    <row r="269" spans="4:65" ht="70.5" customHeight="1" x14ac:dyDescent="0.2">
      <c r="D269" s="47"/>
      <c r="E269" s="49"/>
      <c r="F269" s="49"/>
      <c r="G269" s="49"/>
      <c r="H269" s="49"/>
      <c r="I269" s="49"/>
      <c r="J269" s="49"/>
      <c r="K269" s="49"/>
      <c r="L269" s="49"/>
      <c r="M269" s="49"/>
      <c r="N269" s="49"/>
      <c r="O269" s="49"/>
      <c r="P269" s="49"/>
      <c r="Q269" s="49"/>
      <c r="R269" s="49"/>
      <c r="S269" s="49"/>
      <c r="T269" s="49"/>
      <c r="U269" s="49"/>
      <c r="V269" s="49"/>
      <c r="W269" s="49"/>
      <c r="X269" s="49"/>
      <c r="Y269" s="49"/>
      <c r="Z269" s="49"/>
      <c r="AA269" s="137"/>
      <c r="AB269" s="49"/>
      <c r="AC269" s="137"/>
      <c r="AD269" s="49"/>
      <c r="AE269" s="49"/>
      <c r="AF269" s="49"/>
      <c r="AG269" s="137"/>
      <c r="AH269" s="49"/>
      <c r="AI269" s="137"/>
      <c r="AJ269" s="49"/>
      <c r="AK269" s="49"/>
      <c r="AL269" s="49"/>
      <c r="AM269" s="137"/>
      <c r="AN269" s="49"/>
      <c r="AO269" s="137"/>
      <c r="AP269" s="49"/>
      <c r="AQ269" s="49"/>
      <c r="AR269" s="49"/>
      <c r="AS269" s="137"/>
      <c r="AT269" s="49"/>
      <c r="AU269" s="137"/>
      <c r="AV269" s="49"/>
      <c r="AW269" s="49"/>
      <c r="AX269" s="49"/>
      <c r="AY269" s="137"/>
      <c r="AZ269" s="49"/>
      <c r="BA269" s="137"/>
      <c r="BB269" s="49"/>
      <c r="BC269" s="49"/>
      <c r="BD269" s="49"/>
      <c r="BE269" s="49"/>
      <c r="BF269" s="49"/>
      <c r="BG269" s="49"/>
      <c r="BH269" s="49"/>
      <c r="BI269" s="47"/>
      <c r="BJ269" s="49"/>
      <c r="BK269" s="49"/>
      <c r="BL269" s="49"/>
      <c r="BM269" s="49"/>
    </row>
    <row r="270" spans="4:65" ht="70.5" customHeight="1" x14ac:dyDescent="0.2">
      <c r="D270" s="47"/>
      <c r="E270" s="49"/>
      <c r="F270" s="49"/>
      <c r="G270" s="49"/>
      <c r="H270" s="49"/>
      <c r="I270" s="49"/>
      <c r="J270" s="49"/>
      <c r="K270" s="49"/>
      <c r="L270" s="49"/>
      <c r="M270" s="49"/>
      <c r="N270" s="49"/>
      <c r="O270" s="49"/>
      <c r="P270" s="49"/>
      <c r="Q270" s="49"/>
      <c r="R270" s="49"/>
      <c r="S270" s="49"/>
      <c r="T270" s="49"/>
      <c r="U270" s="49"/>
      <c r="V270" s="49"/>
      <c r="W270" s="49"/>
      <c r="X270" s="49"/>
      <c r="Y270" s="49"/>
      <c r="Z270" s="49"/>
      <c r="AA270" s="137"/>
      <c r="AB270" s="49"/>
      <c r="AC270" s="137"/>
      <c r="AD270" s="49"/>
      <c r="AE270" s="49"/>
      <c r="AF270" s="49"/>
      <c r="AG270" s="137"/>
      <c r="AH270" s="49"/>
      <c r="AI270" s="137"/>
      <c r="AJ270" s="49"/>
      <c r="AK270" s="49"/>
      <c r="AL270" s="49"/>
      <c r="AM270" s="137"/>
      <c r="AN270" s="49"/>
      <c r="AO270" s="137"/>
      <c r="AP270" s="49"/>
      <c r="AQ270" s="49"/>
      <c r="AR270" s="49"/>
      <c r="AS270" s="137"/>
      <c r="AT270" s="49"/>
      <c r="AU270" s="137"/>
      <c r="AV270" s="49"/>
      <c r="AW270" s="49"/>
      <c r="AX270" s="49"/>
      <c r="AY270" s="137"/>
      <c r="AZ270" s="49"/>
      <c r="BA270" s="137"/>
      <c r="BB270" s="49"/>
      <c r="BC270" s="49"/>
      <c r="BD270" s="49"/>
      <c r="BE270" s="49"/>
      <c r="BF270" s="49"/>
      <c r="BG270" s="49"/>
      <c r="BH270" s="49"/>
      <c r="BI270" s="47"/>
      <c r="BJ270" s="49"/>
      <c r="BK270" s="49"/>
      <c r="BL270" s="49"/>
      <c r="BM270" s="49"/>
    </row>
    <row r="271" spans="4:65" ht="70.5" customHeight="1" x14ac:dyDescent="0.2">
      <c r="D271" s="47"/>
      <c r="E271" s="49"/>
      <c r="F271" s="49"/>
      <c r="G271" s="49"/>
      <c r="H271" s="49"/>
      <c r="I271" s="49"/>
      <c r="J271" s="49"/>
      <c r="K271" s="49"/>
      <c r="L271" s="49"/>
      <c r="M271" s="49"/>
      <c r="N271" s="49"/>
      <c r="O271" s="49"/>
      <c r="P271" s="49"/>
      <c r="Q271" s="49"/>
      <c r="R271" s="49"/>
      <c r="S271" s="49"/>
      <c r="T271" s="49"/>
      <c r="U271" s="49"/>
      <c r="V271" s="49"/>
      <c r="W271" s="49"/>
      <c r="X271" s="49"/>
      <c r="Y271" s="49"/>
      <c r="Z271" s="49"/>
      <c r="AA271" s="137"/>
      <c r="AB271" s="49"/>
      <c r="AC271" s="137"/>
      <c r="AD271" s="49"/>
      <c r="AE271" s="49"/>
      <c r="AF271" s="49"/>
      <c r="AG271" s="137"/>
      <c r="AH271" s="49"/>
      <c r="AI271" s="137"/>
      <c r="AJ271" s="49"/>
      <c r="AK271" s="49"/>
      <c r="AL271" s="49"/>
      <c r="AM271" s="137"/>
      <c r="AN271" s="49"/>
      <c r="AO271" s="137"/>
      <c r="AP271" s="49"/>
      <c r="AQ271" s="49"/>
      <c r="AR271" s="49"/>
      <c r="AS271" s="137"/>
      <c r="AT271" s="49"/>
      <c r="AU271" s="137"/>
      <c r="AV271" s="49"/>
      <c r="AW271" s="49"/>
      <c r="AX271" s="49"/>
      <c r="AY271" s="137"/>
      <c r="AZ271" s="49"/>
      <c r="BA271" s="137"/>
      <c r="BB271" s="49"/>
      <c r="BC271" s="49"/>
      <c r="BD271" s="49"/>
      <c r="BE271" s="49"/>
      <c r="BF271" s="49"/>
      <c r="BG271" s="49"/>
      <c r="BH271" s="49"/>
      <c r="BI271" s="47"/>
      <c r="BJ271" s="49"/>
      <c r="BK271" s="49"/>
      <c r="BL271" s="49"/>
      <c r="BM271" s="49"/>
    </row>
    <row r="272" spans="4:65" ht="70.5" customHeight="1" x14ac:dyDescent="0.2">
      <c r="D272" s="47"/>
      <c r="E272" s="49"/>
      <c r="F272" s="49"/>
      <c r="G272" s="49"/>
      <c r="H272" s="49"/>
      <c r="I272" s="49"/>
      <c r="J272" s="49"/>
      <c r="K272" s="49"/>
      <c r="L272" s="49"/>
      <c r="M272" s="49"/>
      <c r="N272" s="49"/>
      <c r="O272" s="49"/>
      <c r="P272" s="49"/>
      <c r="Q272" s="49"/>
      <c r="R272" s="49"/>
      <c r="S272" s="49"/>
      <c r="T272" s="49"/>
      <c r="U272" s="49"/>
      <c r="V272" s="49"/>
      <c r="W272" s="49"/>
      <c r="X272" s="49"/>
      <c r="Y272" s="49"/>
      <c r="Z272" s="49"/>
      <c r="AA272" s="137"/>
      <c r="AB272" s="49"/>
      <c r="AC272" s="137"/>
      <c r="AD272" s="49"/>
      <c r="AE272" s="49"/>
      <c r="AF272" s="49"/>
      <c r="AG272" s="137"/>
      <c r="AH272" s="49"/>
      <c r="AI272" s="137"/>
      <c r="AJ272" s="49"/>
      <c r="AK272" s="49"/>
      <c r="AL272" s="49"/>
      <c r="AM272" s="137"/>
      <c r="AN272" s="49"/>
      <c r="AO272" s="137"/>
      <c r="AP272" s="49"/>
      <c r="AQ272" s="49"/>
      <c r="AR272" s="49"/>
      <c r="AS272" s="137"/>
      <c r="AT272" s="49"/>
      <c r="AU272" s="137"/>
      <c r="AV272" s="49"/>
      <c r="AW272" s="49"/>
      <c r="AX272" s="49"/>
      <c r="AY272" s="137"/>
      <c r="AZ272" s="49"/>
      <c r="BA272" s="137"/>
      <c r="BB272" s="49"/>
      <c r="BC272" s="49"/>
      <c r="BD272" s="49"/>
      <c r="BE272" s="49"/>
      <c r="BF272" s="49"/>
      <c r="BG272" s="49"/>
      <c r="BH272" s="49"/>
      <c r="BI272" s="47"/>
      <c r="BJ272" s="49"/>
      <c r="BK272" s="49"/>
      <c r="BL272" s="49"/>
      <c r="BM272" s="49"/>
    </row>
    <row r="273" spans="4:65" ht="70.5" customHeight="1" x14ac:dyDescent="0.2">
      <c r="D273" s="47"/>
      <c r="E273" s="49"/>
      <c r="F273" s="49"/>
      <c r="G273" s="49"/>
      <c r="H273" s="49"/>
      <c r="I273" s="49"/>
      <c r="J273" s="49"/>
      <c r="K273" s="49"/>
      <c r="L273" s="49"/>
      <c r="M273" s="49"/>
      <c r="N273" s="49"/>
      <c r="O273" s="49"/>
      <c r="P273" s="49"/>
      <c r="Q273" s="49"/>
      <c r="R273" s="49"/>
      <c r="S273" s="49"/>
      <c r="T273" s="49"/>
      <c r="U273" s="49"/>
      <c r="V273" s="49"/>
      <c r="W273" s="49"/>
      <c r="X273" s="49"/>
      <c r="Y273" s="49"/>
      <c r="Z273" s="49"/>
      <c r="AA273" s="137"/>
      <c r="AB273" s="49"/>
      <c r="AC273" s="137"/>
      <c r="AD273" s="49"/>
      <c r="AE273" s="49"/>
      <c r="AF273" s="49"/>
      <c r="AG273" s="137"/>
      <c r="AH273" s="49"/>
      <c r="AI273" s="137"/>
      <c r="AJ273" s="49"/>
      <c r="AK273" s="49"/>
      <c r="AL273" s="49"/>
      <c r="AM273" s="137"/>
      <c r="AN273" s="49"/>
      <c r="AO273" s="137"/>
      <c r="AP273" s="49"/>
      <c r="AQ273" s="49"/>
      <c r="AR273" s="49"/>
      <c r="AS273" s="137"/>
      <c r="AT273" s="49"/>
      <c r="AU273" s="137"/>
      <c r="AV273" s="49"/>
      <c r="AW273" s="49"/>
      <c r="AX273" s="49"/>
      <c r="AY273" s="137"/>
      <c r="AZ273" s="49"/>
      <c r="BA273" s="137"/>
      <c r="BB273" s="49"/>
      <c r="BC273" s="49"/>
      <c r="BD273" s="49"/>
      <c r="BE273" s="49"/>
      <c r="BF273" s="49"/>
      <c r="BG273" s="49"/>
      <c r="BH273" s="49"/>
      <c r="BI273" s="47"/>
      <c r="BJ273" s="49"/>
      <c r="BK273" s="49"/>
      <c r="BL273" s="49"/>
      <c r="BM273" s="49"/>
    </row>
    <row r="274" spans="4:65" ht="70.5" customHeight="1" x14ac:dyDescent="0.2">
      <c r="D274" s="47"/>
      <c r="E274" s="49"/>
      <c r="F274" s="49"/>
      <c r="G274" s="49"/>
      <c r="H274" s="49"/>
      <c r="I274" s="49"/>
      <c r="J274" s="49"/>
      <c r="K274" s="49"/>
      <c r="L274" s="49"/>
      <c r="M274" s="49"/>
      <c r="N274" s="49"/>
      <c r="O274" s="49"/>
      <c r="P274" s="49"/>
      <c r="Q274" s="49"/>
      <c r="R274" s="49"/>
      <c r="S274" s="49"/>
      <c r="T274" s="49"/>
      <c r="U274" s="49"/>
      <c r="V274" s="49"/>
      <c r="W274" s="49"/>
      <c r="X274" s="49"/>
      <c r="Y274" s="49"/>
      <c r="Z274" s="49"/>
      <c r="AA274" s="137"/>
      <c r="AB274" s="49"/>
      <c r="AC274" s="137"/>
      <c r="AD274" s="49"/>
      <c r="AE274" s="49"/>
      <c r="AF274" s="49"/>
      <c r="AG274" s="137"/>
      <c r="AH274" s="49"/>
      <c r="AI274" s="137"/>
      <c r="AJ274" s="49"/>
      <c r="AK274" s="49"/>
      <c r="AL274" s="49"/>
      <c r="AM274" s="137"/>
      <c r="AN274" s="49"/>
      <c r="AO274" s="137"/>
      <c r="AP274" s="49"/>
      <c r="AQ274" s="49"/>
      <c r="AR274" s="49"/>
      <c r="AS274" s="137"/>
      <c r="AT274" s="49"/>
      <c r="AU274" s="137"/>
      <c r="AV274" s="49"/>
      <c r="AW274" s="49"/>
      <c r="AX274" s="49"/>
      <c r="AY274" s="137"/>
      <c r="AZ274" s="49"/>
      <c r="BA274" s="137"/>
      <c r="BB274" s="49"/>
      <c r="BC274" s="49"/>
      <c r="BD274" s="49"/>
      <c r="BE274" s="49"/>
      <c r="BF274" s="49"/>
      <c r="BG274" s="49"/>
      <c r="BH274" s="49"/>
      <c r="BI274" s="47"/>
      <c r="BJ274" s="49"/>
      <c r="BK274" s="49"/>
      <c r="BL274" s="49"/>
      <c r="BM274" s="49"/>
    </row>
    <row r="275" spans="4:65" ht="70.5" customHeight="1" x14ac:dyDescent="0.2">
      <c r="D275" s="47"/>
      <c r="E275" s="49"/>
      <c r="F275" s="49"/>
      <c r="G275" s="49"/>
      <c r="H275" s="49"/>
      <c r="I275" s="49"/>
      <c r="J275" s="49"/>
      <c r="K275" s="49"/>
      <c r="L275" s="49"/>
      <c r="M275" s="49"/>
      <c r="N275" s="49"/>
      <c r="O275" s="49"/>
      <c r="P275" s="49"/>
      <c r="Q275" s="49"/>
      <c r="R275" s="49"/>
      <c r="S275" s="49"/>
      <c r="T275" s="49"/>
      <c r="U275" s="49"/>
      <c r="V275" s="49"/>
      <c r="W275" s="49"/>
      <c r="X275" s="49"/>
      <c r="Y275" s="49"/>
      <c r="Z275" s="49"/>
      <c r="AA275" s="137"/>
      <c r="AB275" s="49"/>
      <c r="AC275" s="137"/>
      <c r="AD275" s="49"/>
      <c r="AE275" s="49"/>
      <c r="AF275" s="49"/>
      <c r="AG275" s="137"/>
      <c r="AH275" s="49"/>
      <c r="AI275" s="137"/>
      <c r="AJ275" s="49"/>
      <c r="AK275" s="49"/>
      <c r="AL275" s="49"/>
      <c r="AM275" s="137"/>
      <c r="AN275" s="49"/>
      <c r="AO275" s="137"/>
      <c r="AP275" s="49"/>
      <c r="AQ275" s="49"/>
      <c r="AR275" s="49"/>
      <c r="AS275" s="137"/>
      <c r="AT275" s="49"/>
      <c r="AU275" s="137"/>
      <c r="AV275" s="49"/>
      <c r="AW275" s="49"/>
      <c r="AX275" s="49"/>
      <c r="AY275" s="137"/>
      <c r="AZ275" s="49"/>
      <c r="BA275" s="137"/>
      <c r="BB275" s="49"/>
      <c r="BC275" s="49"/>
      <c r="BD275" s="49"/>
      <c r="BE275" s="49"/>
      <c r="BF275" s="49"/>
      <c r="BG275" s="49"/>
      <c r="BH275" s="49"/>
      <c r="BI275" s="47"/>
      <c r="BJ275" s="49"/>
      <c r="BK275" s="49"/>
      <c r="BL275" s="49"/>
      <c r="BM275" s="49"/>
    </row>
    <row r="276" spans="4:65" ht="70.5" customHeight="1" x14ac:dyDescent="0.2">
      <c r="D276" s="47"/>
      <c r="E276" s="49"/>
      <c r="F276" s="49"/>
      <c r="G276" s="49"/>
      <c r="H276" s="49"/>
      <c r="I276" s="49"/>
      <c r="J276" s="49"/>
      <c r="K276" s="49"/>
      <c r="L276" s="49"/>
      <c r="M276" s="49"/>
      <c r="N276" s="49"/>
      <c r="O276" s="49"/>
      <c r="P276" s="49"/>
      <c r="Q276" s="49"/>
      <c r="R276" s="49"/>
      <c r="S276" s="49"/>
      <c r="T276" s="49"/>
      <c r="U276" s="49"/>
      <c r="V276" s="49"/>
      <c r="W276" s="49"/>
      <c r="X276" s="49"/>
      <c r="Y276" s="49"/>
      <c r="Z276" s="49"/>
      <c r="AA276" s="137"/>
      <c r="AB276" s="49"/>
      <c r="AC276" s="137"/>
      <c r="AD276" s="49"/>
      <c r="AE276" s="49"/>
      <c r="AF276" s="49"/>
      <c r="AG276" s="137"/>
      <c r="AH276" s="49"/>
      <c r="AI276" s="137"/>
      <c r="AJ276" s="49"/>
      <c r="AK276" s="49"/>
      <c r="AL276" s="49"/>
      <c r="AM276" s="137"/>
      <c r="AN276" s="49"/>
      <c r="AO276" s="137"/>
      <c r="AP276" s="49"/>
      <c r="AQ276" s="49"/>
      <c r="AR276" s="49"/>
      <c r="AS276" s="137"/>
      <c r="AT276" s="49"/>
      <c r="AU276" s="137"/>
      <c r="AV276" s="49"/>
      <c r="AW276" s="49"/>
      <c r="AX276" s="49"/>
      <c r="AY276" s="137"/>
      <c r="AZ276" s="49"/>
      <c r="BA276" s="137"/>
      <c r="BB276" s="49"/>
      <c r="BC276" s="49"/>
      <c r="BD276" s="49"/>
      <c r="BE276" s="49"/>
      <c r="BF276" s="49"/>
      <c r="BG276" s="49"/>
      <c r="BH276" s="49"/>
      <c r="BI276" s="47"/>
      <c r="BJ276" s="49"/>
      <c r="BK276" s="49"/>
      <c r="BL276" s="49"/>
      <c r="BM276" s="49"/>
    </row>
    <row r="277" spans="4:65" ht="70.5" customHeight="1" x14ac:dyDescent="0.2">
      <c r="D277" s="47"/>
      <c r="E277" s="49"/>
      <c r="F277" s="49"/>
      <c r="G277" s="49"/>
      <c r="H277" s="49"/>
      <c r="I277" s="49"/>
      <c r="J277" s="49"/>
      <c r="K277" s="49"/>
      <c r="L277" s="49"/>
      <c r="M277" s="49"/>
      <c r="N277" s="49"/>
      <c r="O277" s="49"/>
      <c r="P277" s="49"/>
      <c r="Q277" s="49"/>
      <c r="R277" s="49"/>
      <c r="S277" s="49"/>
      <c r="T277" s="49"/>
      <c r="U277" s="49"/>
      <c r="V277" s="49"/>
      <c r="W277" s="49"/>
      <c r="X277" s="49"/>
      <c r="Y277" s="49"/>
      <c r="Z277" s="49"/>
      <c r="AA277" s="137"/>
      <c r="AB277" s="49"/>
      <c r="AC277" s="137"/>
      <c r="AD277" s="49"/>
      <c r="AE277" s="49"/>
      <c r="AF277" s="49"/>
      <c r="AG277" s="137"/>
      <c r="AH277" s="49"/>
      <c r="AI277" s="137"/>
      <c r="AJ277" s="49"/>
      <c r="AK277" s="49"/>
      <c r="AL277" s="49"/>
      <c r="AM277" s="137"/>
      <c r="AN277" s="49"/>
      <c r="AO277" s="137"/>
      <c r="AP277" s="49"/>
      <c r="AQ277" s="49"/>
      <c r="AR277" s="49"/>
      <c r="AS277" s="137"/>
      <c r="AT277" s="49"/>
      <c r="AU277" s="137"/>
      <c r="AV277" s="49"/>
      <c r="AW277" s="49"/>
      <c r="AX277" s="49"/>
      <c r="AY277" s="137"/>
      <c r="AZ277" s="49"/>
      <c r="BA277" s="137"/>
      <c r="BB277" s="49"/>
      <c r="BC277" s="49"/>
      <c r="BD277" s="49"/>
      <c r="BE277" s="49"/>
      <c r="BF277" s="49"/>
      <c r="BG277" s="49"/>
      <c r="BH277" s="49"/>
      <c r="BI277" s="47"/>
      <c r="BJ277" s="49"/>
      <c r="BK277" s="49"/>
      <c r="BL277" s="49"/>
      <c r="BM277" s="49"/>
    </row>
    <row r="278" spans="4:65" ht="70.5" customHeight="1" x14ac:dyDescent="0.2">
      <c r="D278" s="47"/>
      <c r="E278" s="49"/>
      <c r="F278" s="49"/>
      <c r="G278" s="49"/>
      <c r="H278" s="49"/>
      <c r="I278" s="49"/>
      <c r="J278" s="49"/>
      <c r="K278" s="49"/>
      <c r="L278" s="49"/>
      <c r="M278" s="49"/>
      <c r="N278" s="49"/>
      <c r="O278" s="49"/>
      <c r="P278" s="49"/>
      <c r="Q278" s="49"/>
      <c r="R278" s="49"/>
      <c r="S278" s="49"/>
      <c r="T278" s="49"/>
      <c r="U278" s="49"/>
      <c r="V278" s="49"/>
      <c r="W278" s="49"/>
      <c r="X278" s="49"/>
      <c r="Y278" s="49"/>
      <c r="Z278" s="49"/>
      <c r="AA278" s="137"/>
      <c r="AB278" s="49"/>
      <c r="AC278" s="137"/>
      <c r="AD278" s="49"/>
      <c r="AE278" s="49"/>
      <c r="AF278" s="49"/>
      <c r="AG278" s="137"/>
      <c r="AH278" s="49"/>
      <c r="AI278" s="137"/>
      <c r="AJ278" s="49"/>
      <c r="AK278" s="49"/>
      <c r="AL278" s="49"/>
      <c r="AM278" s="137"/>
      <c r="AN278" s="49"/>
      <c r="AO278" s="137"/>
      <c r="AP278" s="49"/>
      <c r="AQ278" s="49"/>
      <c r="AR278" s="49"/>
      <c r="AS278" s="137"/>
      <c r="AT278" s="49"/>
      <c r="AU278" s="137"/>
      <c r="AV278" s="49"/>
      <c r="AW278" s="49"/>
      <c r="AX278" s="49"/>
      <c r="AY278" s="137"/>
      <c r="AZ278" s="49"/>
      <c r="BA278" s="137"/>
      <c r="BB278" s="49"/>
      <c r="BC278" s="49"/>
      <c r="BD278" s="49"/>
      <c r="BE278" s="49"/>
      <c r="BF278" s="49"/>
      <c r="BG278" s="49"/>
      <c r="BH278" s="49"/>
      <c r="BI278" s="47"/>
      <c r="BJ278" s="49"/>
      <c r="BK278" s="49"/>
      <c r="BL278" s="49"/>
      <c r="BM278" s="49"/>
    </row>
    <row r="279" spans="4:65" ht="70.5" customHeight="1" x14ac:dyDescent="0.2">
      <c r="D279" s="47"/>
      <c r="E279" s="49"/>
      <c r="F279" s="49"/>
      <c r="G279" s="49"/>
      <c r="H279" s="49"/>
      <c r="I279" s="49"/>
      <c r="J279" s="49"/>
      <c r="K279" s="49"/>
      <c r="L279" s="49"/>
      <c r="M279" s="49"/>
      <c r="N279" s="49"/>
      <c r="O279" s="49"/>
      <c r="P279" s="49"/>
      <c r="Q279" s="49"/>
      <c r="R279" s="49"/>
      <c r="S279" s="49"/>
      <c r="T279" s="49"/>
      <c r="U279" s="49"/>
      <c r="V279" s="49"/>
      <c r="W279" s="49"/>
      <c r="X279" s="49"/>
      <c r="Y279" s="49"/>
      <c r="Z279" s="49"/>
      <c r="AA279" s="137"/>
      <c r="AB279" s="49"/>
      <c r="AC279" s="137"/>
      <c r="AD279" s="49"/>
      <c r="AE279" s="49"/>
      <c r="AF279" s="49"/>
      <c r="AG279" s="137"/>
      <c r="AH279" s="49"/>
      <c r="AI279" s="137"/>
      <c r="AJ279" s="49"/>
      <c r="AK279" s="49"/>
      <c r="AL279" s="49"/>
      <c r="AM279" s="137"/>
      <c r="AN279" s="49"/>
      <c r="AO279" s="137"/>
      <c r="AP279" s="49"/>
      <c r="AQ279" s="49"/>
      <c r="AR279" s="49"/>
      <c r="AS279" s="137"/>
      <c r="AT279" s="49"/>
      <c r="AU279" s="137"/>
      <c r="AV279" s="49"/>
      <c r="AW279" s="49"/>
      <c r="AX279" s="49"/>
      <c r="AY279" s="137"/>
      <c r="AZ279" s="49"/>
      <c r="BA279" s="137"/>
      <c r="BB279" s="49"/>
      <c r="BC279" s="49"/>
      <c r="BD279" s="49"/>
      <c r="BE279" s="49"/>
      <c r="BF279" s="49"/>
      <c r="BG279" s="49"/>
      <c r="BH279" s="49"/>
      <c r="BI279" s="47"/>
      <c r="BJ279" s="49"/>
      <c r="BK279" s="49"/>
      <c r="BL279" s="49"/>
      <c r="BM279" s="49"/>
    </row>
    <row r="280" spans="4:65" ht="70.5" customHeight="1" x14ac:dyDescent="0.2">
      <c r="D280" s="47"/>
      <c r="E280" s="49"/>
      <c r="F280" s="49"/>
      <c r="G280" s="49"/>
      <c r="H280" s="49"/>
      <c r="I280" s="49"/>
      <c r="J280" s="49"/>
      <c r="K280" s="49"/>
      <c r="L280" s="49"/>
      <c r="M280" s="49"/>
      <c r="N280" s="49"/>
      <c r="O280" s="49"/>
      <c r="P280" s="49"/>
      <c r="Q280" s="49"/>
      <c r="R280" s="49"/>
      <c r="S280" s="49"/>
      <c r="T280" s="49"/>
      <c r="U280" s="49"/>
      <c r="V280" s="49"/>
      <c r="W280" s="49"/>
      <c r="X280" s="49"/>
      <c r="Y280" s="49"/>
      <c r="Z280" s="49"/>
      <c r="AA280" s="137"/>
      <c r="AB280" s="49"/>
      <c r="AC280" s="137"/>
      <c r="AD280" s="49"/>
      <c r="AE280" s="49"/>
      <c r="AF280" s="49"/>
      <c r="AG280" s="137"/>
      <c r="AH280" s="49"/>
      <c r="AI280" s="137"/>
      <c r="AJ280" s="49"/>
      <c r="AK280" s="49"/>
      <c r="AL280" s="49"/>
      <c r="AM280" s="137"/>
      <c r="AN280" s="49"/>
      <c r="AO280" s="137"/>
      <c r="AP280" s="49"/>
      <c r="AQ280" s="49"/>
      <c r="AR280" s="49"/>
      <c r="AS280" s="137"/>
      <c r="AT280" s="49"/>
      <c r="AU280" s="137"/>
      <c r="AV280" s="49"/>
      <c r="AW280" s="49"/>
      <c r="AX280" s="49"/>
      <c r="AY280" s="137"/>
      <c r="AZ280" s="49"/>
      <c r="BA280" s="137"/>
      <c r="BB280" s="49"/>
      <c r="BC280" s="49"/>
      <c r="BD280" s="49"/>
      <c r="BE280" s="49"/>
      <c r="BF280" s="49"/>
      <c r="BG280" s="49"/>
      <c r="BH280" s="49"/>
      <c r="BI280" s="47"/>
      <c r="BJ280" s="49"/>
      <c r="BK280" s="49"/>
      <c r="BL280" s="49"/>
      <c r="BM280" s="49"/>
    </row>
    <row r="281" spans="4:65" ht="70.5" customHeight="1" x14ac:dyDescent="0.2">
      <c r="D281" s="47"/>
      <c r="E281" s="49"/>
      <c r="F281" s="49"/>
      <c r="G281" s="49"/>
      <c r="H281" s="49"/>
      <c r="I281" s="49"/>
      <c r="J281" s="49"/>
      <c r="K281" s="49"/>
      <c r="L281" s="49"/>
      <c r="M281" s="49"/>
      <c r="N281" s="49"/>
      <c r="O281" s="49"/>
      <c r="P281" s="49"/>
      <c r="Q281" s="49"/>
      <c r="R281" s="49"/>
      <c r="S281" s="49"/>
      <c r="T281" s="49"/>
      <c r="U281" s="49"/>
      <c r="V281" s="49"/>
      <c r="W281" s="49"/>
      <c r="X281" s="49"/>
      <c r="Y281" s="49"/>
      <c r="Z281" s="49"/>
      <c r="AA281" s="137"/>
      <c r="AB281" s="49"/>
      <c r="AC281" s="137"/>
      <c r="AD281" s="49"/>
      <c r="AE281" s="49"/>
      <c r="AF281" s="49"/>
      <c r="AG281" s="137"/>
      <c r="AH281" s="49"/>
      <c r="AI281" s="137"/>
      <c r="AJ281" s="49"/>
      <c r="AK281" s="49"/>
      <c r="AL281" s="49"/>
      <c r="AM281" s="137"/>
      <c r="AN281" s="49"/>
      <c r="AO281" s="137"/>
      <c r="AP281" s="49"/>
      <c r="AQ281" s="49"/>
      <c r="AR281" s="49"/>
      <c r="AS281" s="137"/>
      <c r="AT281" s="49"/>
      <c r="AU281" s="137"/>
      <c r="AV281" s="49"/>
      <c r="AW281" s="49"/>
      <c r="AX281" s="49"/>
      <c r="AY281" s="137"/>
      <c r="AZ281" s="49"/>
      <c r="BA281" s="137"/>
      <c r="BB281" s="49"/>
      <c r="BC281" s="49"/>
      <c r="BD281" s="49"/>
      <c r="BE281" s="49"/>
      <c r="BF281" s="49"/>
      <c r="BG281" s="49"/>
      <c r="BH281" s="49"/>
      <c r="BI281" s="47"/>
      <c r="BJ281" s="49"/>
      <c r="BK281" s="49"/>
      <c r="BL281" s="49"/>
      <c r="BM281" s="49"/>
    </row>
    <row r="282" spans="4:65" ht="70.5" customHeight="1" x14ac:dyDescent="0.2">
      <c r="D282" s="47"/>
      <c r="E282" s="49"/>
      <c r="F282" s="49"/>
      <c r="G282" s="49"/>
      <c r="H282" s="49"/>
      <c r="I282" s="49"/>
      <c r="J282" s="49"/>
      <c r="K282" s="49"/>
      <c r="L282" s="49"/>
      <c r="M282" s="49"/>
      <c r="N282" s="49"/>
      <c r="O282" s="49"/>
      <c r="P282" s="49"/>
      <c r="Q282" s="49"/>
      <c r="R282" s="49"/>
      <c r="S282" s="49"/>
      <c r="T282" s="49"/>
      <c r="U282" s="49"/>
      <c r="V282" s="49"/>
      <c r="W282" s="49"/>
      <c r="X282" s="49"/>
      <c r="Y282" s="49"/>
      <c r="Z282" s="49"/>
      <c r="AA282" s="137"/>
      <c r="AB282" s="49"/>
      <c r="AC282" s="137"/>
      <c r="AD282" s="49"/>
      <c r="AE282" s="49"/>
      <c r="AF282" s="49"/>
      <c r="AG282" s="137"/>
      <c r="AH282" s="49"/>
      <c r="AI282" s="137"/>
      <c r="AJ282" s="49"/>
      <c r="AK282" s="49"/>
      <c r="AL282" s="49"/>
      <c r="AM282" s="137"/>
      <c r="AN282" s="49"/>
      <c r="AO282" s="137"/>
      <c r="AP282" s="49"/>
      <c r="AQ282" s="49"/>
      <c r="AR282" s="49"/>
      <c r="AS282" s="137"/>
      <c r="AT282" s="49"/>
      <c r="AU282" s="137"/>
      <c r="AV282" s="49"/>
      <c r="AW282" s="49"/>
      <c r="AX282" s="49"/>
      <c r="AY282" s="137"/>
      <c r="AZ282" s="49"/>
      <c r="BA282" s="137"/>
      <c r="BB282" s="49"/>
      <c r="BC282" s="49"/>
      <c r="BD282" s="49"/>
      <c r="BE282" s="49"/>
      <c r="BF282" s="49"/>
      <c r="BG282" s="49"/>
      <c r="BH282" s="49"/>
      <c r="BI282" s="47"/>
      <c r="BJ282" s="49"/>
      <c r="BK282" s="49"/>
      <c r="BL282" s="49"/>
      <c r="BM282" s="49"/>
    </row>
    <row r="283" spans="4:65" ht="70.5" customHeight="1" x14ac:dyDescent="0.2">
      <c r="D283" s="47"/>
      <c r="E283" s="49"/>
      <c r="F283" s="49"/>
      <c r="G283" s="49"/>
      <c r="H283" s="49"/>
      <c r="I283" s="49"/>
      <c r="J283" s="49"/>
      <c r="K283" s="49"/>
      <c r="L283" s="49"/>
      <c r="M283" s="49"/>
      <c r="N283" s="49"/>
      <c r="O283" s="49"/>
      <c r="P283" s="49"/>
      <c r="Q283" s="49"/>
      <c r="R283" s="49"/>
      <c r="S283" s="49"/>
      <c r="T283" s="49"/>
      <c r="U283" s="49"/>
      <c r="V283" s="49"/>
      <c r="W283" s="49"/>
      <c r="X283" s="49"/>
      <c r="Y283" s="49"/>
      <c r="Z283" s="49"/>
      <c r="AA283" s="137"/>
      <c r="AB283" s="49"/>
      <c r="AC283" s="137"/>
      <c r="AD283" s="49"/>
      <c r="AE283" s="49"/>
      <c r="AF283" s="49"/>
      <c r="AG283" s="137"/>
      <c r="AH283" s="49"/>
      <c r="AI283" s="137"/>
      <c r="AJ283" s="49"/>
      <c r="AK283" s="49"/>
      <c r="AL283" s="49"/>
      <c r="AM283" s="137"/>
      <c r="AN283" s="49"/>
      <c r="AO283" s="137"/>
      <c r="AP283" s="49"/>
      <c r="AQ283" s="49"/>
      <c r="AR283" s="49"/>
      <c r="AS283" s="137"/>
      <c r="AT283" s="49"/>
      <c r="AU283" s="137"/>
      <c r="AV283" s="49"/>
      <c r="AW283" s="49"/>
      <c r="AX283" s="49"/>
      <c r="AY283" s="137"/>
      <c r="AZ283" s="49"/>
      <c r="BA283" s="137"/>
      <c r="BB283" s="49"/>
      <c r="BC283" s="49"/>
      <c r="BD283" s="49"/>
      <c r="BE283" s="49"/>
      <c r="BF283" s="49"/>
      <c r="BG283" s="49"/>
      <c r="BH283" s="49"/>
      <c r="BI283" s="47"/>
      <c r="BJ283" s="49"/>
      <c r="BK283" s="49"/>
      <c r="BL283" s="49"/>
      <c r="BM283" s="49"/>
    </row>
    <row r="284" spans="4:65" ht="70.5" customHeight="1" x14ac:dyDescent="0.2">
      <c r="D284" s="47"/>
      <c r="E284" s="49"/>
      <c r="F284" s="49"/>
      <c r="G284" s="49"/>
      <c r="H284" s="49"/>
      <c r="I284" s="49"/>
      <c r="J284" s="49"/>
      <c r="K284" s="49"/>
      <c r="L284" s="49"/>
      <c r="M284" s="49"/>
      <c r="N284" s="49"/>
      <c r="O284" s="49"/>
      <c r="P284" s="49"/>
      <c r="Q284" s="49"/>
      <c r="R284" s="49"/>
      <c r="S284" s="49"/>
      <c r="T284" s="49"/>
      <c r="U284" s="49"/>
      <c r="V284" s="49"/>
      <c r="W284" s="49"/>
      <c r="X284" s="49"/>
      <c r="Y284" s="49"/>
      <c r="Z284" s="49"/>
      <c r="AA284" s="137"/>
      <c r="AB284" s="49"/>
      <c r="AC284" s="137"/>
      <c r="AD284" s="49"/>
      <c r="AE284" s="49"/>
      <c r="AF284" s="49"/>
      <c r="AG284" s="137"/>
      <c r="AH284" s="49"/>
      <c r="AI284" s="137"/>
      <c r="AJ284" s="49"/>
      <c r="AK284" s="49"/>
      <c r="AL284" s="49"/>
      <c r="AM284" s="137"/>
      <c r="AN284" s="49"/>
      <c r="AO284" s="137"/>
      <c r="AP284" s="49"/>
      <c r="AQ284" s="49"/>
      <c r="AR284" s="49"/>
      <c r="AS284" s="137"/>
      <c r="AT284" s="49"/>
      <c r="AU284" s="137"/>
      <c r="AV284" s="49"/>
      <c r="AW284" s="49"/>
      <c r="AX284" s="49"/>
      <c r="AY284" s="137"/>
      <c r="AZ284" s="49"/>
      <c r="BA284" s="137"/>
      <c r="BB284" s="49"/>
      <c r="BC284" s="49"/>
      <c r="BD284" s="49"/>
      <c r="BE284" s="49"/>
      <c r="BF284" s="49"/>
      <c r="BG284" s="49"/>
      <c r="BH284" s="49"/>
      <c r="BI284" s="47"/>
      <c r="BJ284" s="49"/>
      <c r="BK284" s="49"/>
      <c r="BL284" s="49"/>
      <c r="BM284" s="49"/>
    </row>
    <row r="285" spans="4:65" ht="70.5" customHeight="1" x14ac:dyDescent="0.2">
      <c r="D285" s="47"/>
      <c r="E285" s="49"/>
      <c r="F285" s="49"/>
      <c r="G285" s="49"/>
      <c r="H285" s="49"/>
      <c r="I285" s="49"/>
      <c r="J285" s="49"/>
      <c r="K285" s="49"/>
      <c r="L285" s="49"/>
      <c r="M285" s="49"/>
      <c r="N285" s="49"/>
      <c r="O285" s="49"/>
      <c r="P285" s="49"/>
      <c r="Q285" s="49"/>
      <c r="R285" s="49"/>
      <c r="S285" s="49"/>
      <c r="T285" s="49"/>
      <c r="U285" s="49"/>
      <c r="V285" s="49"/>
      <c r="W285" s="49"/>
      <c r="X285" s="49"/>
      <c r="Y285" s="49"/>
      <c r="Z285" s="49"/>
      <c r="AA285" s="137"/>
      <c r="AB285" s="49"/>
      <c r="AC285" s="137"/>
      <c r="AD285" s="49"/>
      <c r="AE285" s="49"/>
      <c r="AF285" s="49"/>
      <c r="AG285" s="137"/>
      <c r="AH285" s="49"/>
      <c r="AI285" s="137"/>
      <c r="AJ285" s="49"/>
      <c r="AK285" s="49"/>
      <c r="AL285" s="49"/>
      <c r="AM285" s="137"/>
      <c r="AN285" s="49"/>
      <c r="AO285" s="137"/>
      <c r="AP285" s="49"/>
      <c r="AQ285" s="49"/>
      <c r="AR285" s="49"/>
      <c r="AS285" s="137"/>
      <c r="AT285" s="49"/>
      <c r="AU285" s="137"/>
      <c r="AV285" s="49"/>
      <c r="AW285" s="49"/>
      <c r="AX285" s="49"/>
      <c r="AY285" s="137"/>
      <c r="AZ285" s="49"/>
      <c r="BA285" s="137"/>
      <c r="BB285" s="49"/>
      <c r="BC285" s="49"/>
      <c r="BD285" s="49"/>
      <c r="BE285" s="49"/>
      <c r="BF285" s="49"/>
      <c r="BG285" s="49"/>
      <c r="BH285" s="49"/>
      <c r="BI285" s="47"/>
      <c r="BJ285" s="49"/>
      <c r="BK285" s="49"/>
      <c r="BL285" s="49"/>
      <c r="BM285" s="49"/>
    </row>
    <row r="286" spans="4:65" ht="70.5" customHeight="1" x14ac:dyDescent="0.2">
      <c r="D286" s="47"/>
      <c r="E286" s="49"/>
      <c r="F286" s="49"/>
      <c r="G286" s="49"/>
      <c r="H286" s="49"/>
      <c r="I286" s="49"/>
      <c r="J286" s="49"/>
      <c r="K286" s="49"/>
      <c r="L286" s="49"/>
      <c r="M286" s="49"/>
      <c r="N286" s="49"/>
      <c r="O286" s="49"/>
      <c r="P286" s="49"/>
      <c r="Q286" s="49"/>
      <c r="R286" s="49"/>
      <c r="S286" s="49"/>
      <c r="T286" s="49"/>
      <c r="U286" s="49"/>
      <c r="V286" s="49"/>
      <c r="W286" s="49"/>
      <c r="X286" s="49"/>
      <c r="Y286" s="49"/>
      <c r="Z286" s="49"/>
      <c r="AA286" s="137"/>
      <c r="AB286" s="49"/>
      <c r="AC286" s="137"/>
      <c r="AD286" s="49"/>
      <c r="AE286" s="49"/>
      <c r="AF286" s="49"/>
      <c r="AG286" s="137"/>
      <c r="AH286" s="49"/>
      <c r="AI286" s="137"/>
      <c r="AJ286" s="49"/>
      <c r="AK286" s="49"/>
      <c r="AL286" s="49"/>
      <c r="AM286" s="137"/>
      <c r="AN286" s="49"/>
      <c r="AO286" s="137"/>
      <c r="AP286" s="49"/>
      <c r="AQ286" s="49"/>
      <c r="AR286" s="49"/>
      <c r="AS286" s="137"/>
      <c r="AT286" s="49"/>
      <c r="AU286" s="137"/>
      <c r="AV286" s="49"/>
      <c r="AW286" s="49"/>
      <c r="AX286" s="49"/>
      <c r="AY286" s="137"/>
      <c r="AZ286" s="49"/>
      <c r="BA286" s="137"/>
      <c r="BB286" s="49"/>
      <c r="BC286" s="49"/>
      <c r="BD286" s="49"/>
      <c r="BE286" s="49"/>
      <c r="BF286" s="49"/>
      <c r="BG286" s="49"/>
      <c r="BH286" s="49"/>
      <c r="BI286" s="47"/>
      <c r="BJ286" s="49"/>
      <c r="BK286" s="49"/>
      <c r="BL286" s="49"/>
      <c r="BM286" s="49"/>
    </row>
    <row r="287" spans="4:65" ht="70.5" customHeight="1" x14ac:dyDescent="0.2">
      <c r="D287" s="47"/>
      <c r="E287" s="49"/>
      <c r="F287" s="49"/>
      <c r="G287" s="49"/>
      <c r="H287" s="49"/>
      <c r="I287" s="49"/>
      <c r="J287" s="49"/>
      <c r="K287" s="49"/>
      <c r="L287" s="49"/>
      <c r="M287" s="49"/>
      <c r="N287" s="49"/>
      <c r="O287" s="49"/>
      <c r="P287" s="49"/>
      <c r="Q287" s="49"/>
      <c r="R287" s="49"/>
      <c r="S287" s="49"/>
      <c r="T287" s="49"/>
      <c r="U287" s="49"/>
      <c r="V287" s="49"/>
      <c r="W287" s="49"/>
      <c r="X287" s="49"/>
      <c r="Y287" s="49"/>
      <c r="Z287" s="49"/>
      <c r="AA287" s="137"/>
      <c r="AB287" s="49"/>
      <c r="AC287" s="137"/>
      <c r="AD287" s="49"/>
      <c r="AE287" s="49"/>
      <c r="AF287" s="49"/>
      <c r="AG287" s="137"/>
      <c r="AH287" s="49"/>
      <c r="AI287" s="137"/>
      <c r="AJ287" s="49"/>
      <c r="AK287" s="49"/>
      <c r="AL287" s="49"/>
      <c r="AM287" s="137"/>
      <c r="AN287" s="49"/>
      <c r="AO287" s="137"/>
      <c r="AP287" s="49"/>
      <c r="AQ287" s="49"/>
      <c r="AR287" s="49"/>
      <c r="AS287" s="137"/>
      <c r="AT287" s="49"/>
      <c r="AU287" s="137"/>
      <c r="AV287" s="49"/>
      <c r="AW287" s="49"/>
      <c r="AX287" s="49"/>
      <c r="AY287" s="137"/>
      <c r="AZ287" s="49"/>
      <c r="BA287" s="137"/>
      <c r="BB287" s="49"/>
      <c r="BC287" s="49"/>
      <c r="BD287" s="49"/>
      <c r="BE287" s="49"/>
      <c r="BF287" s="49"/>
      <c r="BG287" s="49"/>
      <c r="BH287" s="49"/>
      <c r="BI287" s="47"/>
      <c r="BJ287" s="49"/>
      <c r="BK287" s="49"/>
      <c r="BL287" s="49"/>
      <c r="BM287" s="49"/>
    </row>
    <row r="288" spans="4:65" ht="70.5" customHeight="1" x14ac:dyDescent="0.2">
      <c r="D288" s="47"/>
      <c r="E288" s="49"/>
      <c r="F288" s="49"/>
      <c r="G288" s="49"/>
      <c r="H288" s="49"/>
      <c r="I288" s="49"/>
      <c r="J288" s="49"/>
      <c r="K288" s="49"/>
      <c r="L288" s="49"/>
      <c r="M288" s="49"/>
      <c r="N288" s="49"/>
      <c r="O288" s="49"/>
      <c r="P288" s="49"/>
      <c r="Q288" s="49"/>
      <c r="R288" s="49"/>
      <c r="S288" s="49"/>
      <c r="T288" s="49"/>
      <c r="U288" s="49"/>
      <c r="V288" s="49"/>
      <c r="W288" s="49"/>
      <c r="X288" s="49"/>
      <c r="Y288" s="49"/>
      <c r="Z288" s="49"/>
      <c r="AA288" s="137"/>
      <c r="AB288" s="49"/>
      <c r="AC288" s="137"/>
      <c r="AD288" s="49"/>
      <c r="AE288" s="49"/>
      <c r="AF288" s="49"/>
      <c r="AG288" s="137"/>
      <c r="AH288" s="49"/>
      <c r="AI288" s="137"/>
      <c r="AJ288" s="49"/>
      <c r="AK288" s="49"/>
      <c r="AL288" s="49"/>
      <c r="AM288" s="137"/>
      <c r="AN288" s="49"/>
      <c r="AO288" s="137"/>
      <c r="AP288" s="49"/>
      <c r="AQ288" s="49"/>
      <c r="AR288" s="49"/>
      <c r="AS288" s="137"/>
      <c r="AT288" s="49"/>
      <c r="AU288" s="137"/>
      <c r="AV288" s="49"/>
      <c r="AW288" s="49"/>
      <c r="AX288" s="49"/>
      <c r="AY288" s="137"/>
      <c r="AZ288" s="49"/>
      <c r="BA288" s="137"/>
      <c r="BB288" s="49"/>
      <c r="BC288" s="49"/>
      <c r="BD288" s="49"/>
      <c r="BE288" s="49"/>
      <c r="BF288" s="49"/>
      <c r="BG288" s="49"/>
      <c r="BH288" s="49"/>
      <c r="BI288" s="47"/>
      <c r="BJ288" s="49"/>
      <c r="BK288" s="49"/>
      <c r="BL288" s="49"/>
      <c r="BM288" s="49"/>
    </row>
    <row r="289" spans="4:65" ht="70.5" customHeight="1" x14ac:dyDescent="0.2">
      <c r="D289" s="47"/>
      <c r="E289" s="49"/>
      <c r="F289" s="49"/>
      <c r="G289" s="49"/>
      <c r="H289" s="49"/>
      <c r="I289" s="49"/>
      <c r="J289" s="49"/>
      <c r="K289" s="49"/>
      <c r="L289" s="49"/>
      <c r="M289" s="49"/>
      <c r="N289" s="49"/>
      <c r="O289" s="49"/>
      <c r="P289" s="49"/>
      <c r="Q289" s="49"/>
      <c r="R289" s="49"/>
      <c r="S289" s="49"/>
      <c r="T289" s="49"/>
      <c r="U289" s="49"/>
      <c r="V289" s="49"/>
      <c r="W289" s="49"/>
      <c r="X289" s="49"/>
      <c r="Y289" s="49"/>
      <c r="Z289" s="49"/>
      <c r="AA289" s="137"/>
      <c r="AB289" s="49"/>
      <c r="AC289" s="137"/>
      <c r="AD289" s="49"/>
      <c r="AE289" s="49"/>
      <c r="AF289" s="49"/>
      <c r="AG289" s="137"/>
      <c r="AH289" s="49"/>
      <c r="AI289" s="137"/>
      <c r="AJ289" s="49"/>
      <c r="AK289" s="49"/>
      <c r="AL289" s="49"/>
      <c r="AM289" s="137"/>
      <c r="AN289" s="49"/>
      <c r="AO289" s="137"/>
      <c r="AP289" s="49"/>
      <c r="AQ289" s="49"/>
      <c r="AR289" s="49"/>
      <c r="AS289" s="137"/>
      <c r="AT289" s="49"/>
      <c r="AU289" s="137"/>
      <c r="AV289" s="49"/>
      <c r="AW289" s="49"/>
      <c r="AX289" s="49"/>
      <c r="AY289" s="137"/>
      <c r="AZ289" s="49"/>
      <c r="BA289" s="137"/>
      <c r="BB289" s="49"/>
      <c r="BC289" s="49"/>
      <c r="BD289" s="49"/>
      <c r="BE289" s="49"/>
      <c r="BF289" s="49"/>
      <c r="BG289" s="49"/>
      <c r="BH289" s="49"/>
      <c r="BI289" s="47"/>
      <c r="BJ289" s="49"/>
      <c r="BK289" s="49"/>
      <c r="BL289" s="49"/>
      <c r="BM289" s="49"/>
    </row>
    <row r="290" spans="4:65" ht="70.5" customHeight="1" x14ac:dyDescent="0.2">
      <c r="D290" s="47"/>
      <c r="E290" s="49"/>
      <c r="F290" s="49"/>
      <c r="G290" s="49"/>
      <c r="H290" s="49"/>
      <c r="I290" s="49"/>
      <c r="J290" s="49"/>
      <c r="K290" s="49"/>
      <c r="L290" s="49"/>
      <c r="M290" s="49"/>
      <c r="N290" s="49"/>
      <c r="O290" s="49"/>
      <c r="P290" s="49"/>
      <c r="Q290" s="49"/>
      <c r="R290" s="49"/>
      <c r="S290" s="49"/>
      <c r="T290" s="49"/>
      <c r="U290" s="49"/>
      <c r="V290" s="49"/>
      <c r="W290" s="49"/>
      <c r="X290" s="49"/>
      <c r="Y290" s="49"/>
      <c r="Z290" s="49"/>
      <c r="AA290" s="137"/>
      <c r="AB290" s="49"/>
      <c r="AC290" s="137"/>
      <c r="AD290" s="49"/>
      <c r="AE290" s="49"/>
      <c r="AF290" s="49"/>
      <c r="AG290" s="137"/>
      <c r="AH290" s="49"/>
      <c r="AI290" s="137"/>
      <c r="AJ290" s="49"/>
      <c r="AK290" s="49"/>
      <c r="AL290" s="49"/>
      <c r="AM290" s="137"/>
      <c r="AN290" s="49"/>
      <c r="AO290" s="137"/>
      <c r="AP290" s="49"/>
      <c r="AQ290" s="49"/>
      <c r="AR290" s="49"/>
      <c r="AS290" s="137"/>
      <c r="AT290" s="49"/>
      <c r="AU290" s="137"/>
      <c r="AV290" s="49"/>
      <c r="AW290" s="49"/>
      <c r="AX290" s="49"/>
      <c r="AY290" s="137"/>
      <c r="AZ290" s="49"/>
      <c r="BA290" s="137"/>
      <c r="BB290" s="49"/>
      <c r="BC290" s="49"/>
      <c r="BD290" s="49"/>
      <c r="BE290" s="49"/>
      <c r="BF290" s="49"/>
      <c r="BG290" s="49"/>
      <c r="BH290" s="49"/>
      <c r="BI290" s="47"/>
      <c r="BJ290" s="49"/>
      <c r="BK290" s="49"/>
      <c r="BL290" s="49"/>
      <c r="BM290" s="49"/>
    </row>
    <row r="291" spans="4:65" ht="70.5" customHeight="1" x14ac:dyDescent="0.2">
      <c r="D291" s="47"/>
      <c r="E291" s="49"/>
      <c r="F291" s="49"/>
      <c r="G291" s="49"/>
      <c r="H291" s="49"/>
      <c r="I291" s="49"/>
      <c r="J291" s="49"/>
      <c r="K291" s="49"/>
      <c r="L291" s="49"/>
      <c r="M291" s="49"/>
      <c r="N291" s="49"/>
      <c r="O291" s="49"/>
      <c r="P291" s="49"/>
      <c r="Q291" s="49"/>
      <c r="R291" s="49"/>
      <c r="S291" s="49"/>
      <c r="T291" s="49"/>
      <c r="U291" s="49"/>
      <c r="V291" s="49"/>
      <c r="W291" s="49"/>
      <c r="X291" s="49"/>
      <c r="Y291" s="49"/>
      <c r="Z291" s="49"/>
      <c r="AA291" s="137"/>
      <c r="AB291" s="49"/>
      <c r="AC291" s="137"/>
      <c r="AD291" s="49"/>
      <c r="AE291" s="49"/>
      <c r="AF291" s="49"/>
      <c r="AG291" s="137"/>
      <c r="AH291" s="49"/>
      <c r="AI291" s="137"/>
      <c r="AJ291" s="49"/>
      <c r="AK291" s="49"/>
      <c r="AL291" s="49"/>
      <c r="AM291" s="137"/>
      <c r="AN291" s="49"/>
      <c r="AO291" s="137"/>
      <c r="AP291" s="49"/>
      <c r="AQ291" s="49"/>
      <c r="AR291" s="49"/>
      <c r="AS291" s="137"/>
      <c r="AT291" s="49"/>
      <c r="AU291" s="137"/>
      <c r="AV291" s="49"/>
      <c r="AW291" s="49"/>
      <c r="AX291" s="49"/>
      <c r="AY291" s="137"/>
      <c r="AZ291" s="49"/>
      <c r="BA291" s="137"/>
      <c r="BB291" s="49"/>
      <c r="BC291" s="49"/>
      <c r="BD291" s="49"/>
      <c r="BE291" s="49"/>
      <c r="BF291" s="49"/>
      <c r="BG291" s="49"/>
      <c r="BH291" s="49"/>
      <c r="BI291" s="47"/>
      <c r="BJ291" s="49"/>
      <c r="BK291" s="49"/>
      <c r="BL291" s="49"/>
      <c r="BM291" s="49"/>
    </row>
    <row r="292" spans="4:65" ht="70.5" customHeight="1" x14ac:dyDescent="0.2">
      <c r="D292" s="47"/>
      <c r="E292" s="49"/>
      <c r="F292" s="49"/>
      <c r="G292" s="49"/>
      <c r="H292" s="49"/>
      <c r="I292" s="49"/>
      <c r="J292" s="49"/>
      <c r="K292" s="49"/>
      <c r="L292" s="49"/>
      <c r="M292" s="49"/>
      <c r="N292" s="49"/>
      <c r="O292" s="49"/>
      <c r="P292" s="49"/>
      <c r="Q292" s="49"/>
      <c r="R292" s="49"/>
      <c r="S292" s="49"/>
      <c r="T292" s="49"/>
      <c r="U292" s="49"/>
      <c r="V292" s="49"/>
      <c r="W292" s="49"/>
      <c r="X292" s="49"/>
      <c r="Y292" s="49"/>
      <c r="Z292" s="49"/>
      <c r="AA292" s="137"/>
      <c r="AB292" s="49"/>
      <c r="AC292" s="137"/>
      <c r="AD292" s="49"/>
      <c r="AE292" s="49"/>
      <c r="AF292" s="49"/>
      <c r="AG292" s="137"/>
      <c r="AH292" s="49"/>
      <c r="AI292" s="137"/>
      <c r="AJ292" s="49"/>
      <c r="AK292" s="49"/>
      <c r="AL292" s="49"/>
      <c r="AM292" s="137"/>
      <c r="AN292" s="49"/>
      <c r="AO292" s="137"/>
      <c r="AP292" s="49"/>
      <c r="AQ292" s="49"/>
      <c r="AR292" s="49"/>
      <c r="AS292" s="137"/>
      <c r="AT292" s="49"/>
      <c r="AU292" s="137"/>
      <c r="AV292" s="49"/>
      <c r="AW292" s="49"/>
      <c r="AX292" s="49"/>
      <c r="AY292" s="137"/>
      <c r="AZ292" s="49"/>
      <c r="BA292" s="137"/>
      <c r="BB292" s="49"/>
      <c r="BC292" s="49"/>
      <c r="BD292" s="49"/>
      <c r="BE292" s="49"/>
      <c r="BF292" s="49"/>
      <c r="BG292" s="49"/>
      <c r="BH292" s="49"/>
      <c r="BI292" s="47"/>
      <c r="BJ292" s="49"/>
      <c r="BK292" s="49"/>
      <c r="BL292" s="49"/>
      <c r="BM292" s="49"/>
    </row>
    <row r="293" spans="4:65" ht="70.5" customHeight="1" x14ac:dyDescent="0.2">
      <c r="D293" s="47"/>
      <c r="E293" s="49"/>
      <c r="F293" s="49"/>
      <c r="G293" s="49"/>
      <c r="H293" s="49"/>
      <c r="I293" s="49"/>
      <c r="J293" s="49"/>
      <c r="K293" s="49"/>
      <c r="L293" s="49"/>
      <c r="M293" s="49"/>
      <c r="N293" s="49"/>
      <c r="O293" s="49"/>
      <c r="P293" s="49"/>
      <c r="Q293" s="49"/>
      <c r="R293" s="49"/>
      <c r="S293" s="49"/>
      <c r="T293" s="49"/>
      <c r="U293" s="49"/>
      <c r="V293" s="49"/>
      <c r="W293" s="49"/>
      <c r="X293" s="49"/>
      <c r="Y293" s="49"/>
      <c r="Z293" s="49"/>
      <c r="AA293" s="137"/>
      <c r="AB293" s="49"/>
      <c r="AC293" s="137"/>
      <c r="AD293" s="49"/>
      <c r="AE293" s="49"/>
      <c r="AF293" s="49"/>
      <c r="AG293" s="137"/>
      <c r="AH293" s="49"/>
      <c r="AI293" s="137"/>
      <c r="AJ293" s="49"/>
      <c r="AK293" s="49"/>
      <c r="AL293" s="49"/>
      <c r="AM293" s="137"/>
      <c r="AN293" s="49"/>
      <c r="AO293" s="137"/>
      <c r="AP293" s="49"/>
      <c r="AQ293" s="49"/>
      <c r="AR293" s="49"/>
      <c r="AS293" s="137"/>
      <c r="AT293" s="49"/>
      <c r="AU293" s="137"/>
      <c r="AV293" s="49"/>
      <c r="AW293" s="49"/>
      <c r="AX293" s="49"/>
      <c r="AY293" s="137"/>
      <c r="AZ293" s="49"/>
      <c r="BA293" s="137"/>
      <c r="BB293" s="49"/>
      <c r="BC293" s="49"/>
      <c r="BD293" s="49"/>
      <c r="BE293" s="49"/>
      <c r="BF293" s="49"/>
      <c r="BG293" s="49"/>
      <c r="BH293" s="49"/>
      <c r="BI293" s="47"/>
      <c r="BJ293" s="49"/>
      <c r="BK293" s="49"/>
      <c r="BL293" s="49"/>
      <c r="BM293" s="49"/>
    </row>
    <row r="294" spans="4:65" ht="70.5" customHeight="1" x14ac:dyDescent="0.2">
      <c r="D294" s="47"/>
      <c r="E294" s="49"/>
      <c r="F294" s="49"/>
      <c r="G294" s="49"/>
      <c r="H294" s="49"/>
      <c r="I294" s="49"/>
      <c r="J294" s="49"/>
      <c r="K294" s="49"/>
      <c r="L294" s="49"/>
      <c r="M294" s="49"/>
      <c r="N294" s="49"/>
      <c r="O294" s="49"/>
      <c r="P294" s="49"/>
      <c r="Q294" s="49"/>
      <c r="R294" s="49"/>
      <c r="S294" s="49"/>
      <c r="T294" s="49"/>
      <c r="U294" s="49"/>
      <c r="V294" s="49"/>
      <c r="W294" s="49"/>
      <c r="X294" s="49"/>
      <c r="Y294" s="49"/>
      <c r="Z294" s="49"/>
      <c r="AA294" s="137"/>
      <c r="AB294" s="49"/>
      <c r="AC294" s="137"/>
      <c r="AD294" s="49"/>
      <c r="AE294" s="49"/>
      <c r="AF294" s="49"/>
      <c r="AG294" s="137"/>
      <c r="AH294" s="49"/>
      <c r="AI294" s="137"/>
      <c r="AJ294" s="49"/>
      <c r="AK294" s="49"/>
      <c r="AL294" s="49"/>
      <c r="AM294" s="137"/>
      <c r="AN294" s="49"/>
      <c r="AO294" s="137"/>
      <c r="AP294" s="49"/>
      <c r="AQ294" s="49"/>
      <c r="AR294" s="49"/>
      <c r="AS294" s="137"/>
      <c r="AT294" s="49"/>
      <c r="AU294" s="137"/>
      <c r="AV294" s="49"/>
      <c r="AW294" s="49"/>
      <c r="AX294" s="49"/>
      <c r="AY294" s="137"/>
      <c r="AZ294" s="49"/>
      <c r="BA294" s="137"/>
      <c r="BB294" s="49"/>
      <c r="BC294" s="49"/>
      <c r="BD294" s="49"/>
      <c r="BE294" s="49"/>
      <c r="BF294" s="49"/>
      <c r="BG294" s="49"/>
      <c r="BH294" s="49"/>
      <c r="BI294" s="47"/>
      <c r="BJ294" s="49"/>
      <c r="BK294" s="49"/>
      <c r="BL294" s="49"/>
      <c r="BM294" s="49"/>
    </row>
    <row r="295" spans="4:65" ht="70.5" customHeight="1" x14ac:dyDescent="0.2">
      <c r="D295" s="47"/>
      <c r="E295" s="49"/>
      <c r="F295" s="49"/>
      <c r="G295" s="49"/>
      <c r="H295" s="49"/>
      <c r="I295" s="49"/>
      <c r="J295" s="49"/>
      <c r="K295" s="49"/>
      <c r="L295" s="49"/>
      <c r="M295" s="49"/>
      <c r="N295" s="49"/>
      <c r="O295" s="49"/>
      <c r="P295" s="49"/>
      <c r="Q295" s="49"/>
      <c r="R295" s="49"/>
      <c r="S295" s="49"/>
      <c r="T295" s="49"/>
      <c r="U295" s="49"/>
      <c r="V295" s="49"/>
      <c r="W295" s="49"/>
      <c r="X295" s="49"/>
      <c r="Y295" s="49"/>
      <c r="Z295" s="49"/>
      <c r="AA295" s="137"/>
      <c r="AB295" s="49"/>
      <c r="AC295" s="137"/>
      <c r="AD295" s="49"/>
      <c r="AE295" s="49"/>
      <c r="AF295" s="49"/>
      <c r="AG295" s="137"/>
      <c r="AH295" s="49"/>
      <c r="AI295" s="137"/>
      <c r="AJ295" s="49"/>
      <c r="AK295" s="49"/>
      <c r="AL295" s="49"/>
      <c r="AM295" s="137"/>
      <c r="AN295" s="49"/>
      <c r="AO295" s="137"/>
      <c r="AP295" s="49"/>
      <c r="AQ295" s="49"/>
      <c r="AR295" s="49"/>
      <c r="AS295" s="137"/>
      <c r="AT295" s="49"/>
      <c r="AU295" s="137"/>
      <c r="AV295" s="49"/>
      <c r="AW295" s="49"/>
      <c r="AX295" s="49"/>
      <c r="AY295" s="137"/>
      <c r="AZ295" s="49"/>
      <c r="BA295" s="137"/>
      <c r="BB295" s="49"/>
      <c r="BC295" s="49"/>
      <c r="BD295" s="49"/>
      <c r="BE295" s="49"/>
      <c r="BF295" s="49"/>
      <c r="BG295" s="49"/>
      <c r="BH295" s="49"/>
      <c r="BI295" s="47"/>
      <c r="BJ295" s="49"/>
      <c r="BK295" s="49"/>
      <c r="BL295" s="49"/>
      <c r="BM295" s="49"/>
    </row>
    <row r="296" spans="4:65" ht="70.5" customHeight="1" x14ac:dyDescent="0.2">
      <c r="D296" s="47"/>
      <c r="E296" s="49"/>
      <c r="F296" s="49"/>
      <c r="G296" s="49"/>
      <c r="H296" s="49"/>
      <c r="I296" s="49"/>
      <c r="J296" s="49"/>
      <c r="K296" s="49"/>
      <c r="L296" s="49"/>
      <c r="M296" s="49"/>
      <c r="N296" s="49"/>
      <c r="O296" s="49"/>
      <c r="P296" s="49"/>
      <c r="Q296" s="49"/>
      <c r="R296" s="49"/>
      <c r="S296" s="49"/>
      <c r="T296" s="49"/>
      <c r="U296" s="49"/>
      <c r="V296" s="49"/>
      <c r="W296" s="49"/>
      <c r="X296" s="49"/>
      <c r="Y296" s="49"/>
      <c r="Z296" s="49"/>
      <c r="AA296" s="137"/>
      <c r="AB296" s="49"/>
      <c r="AC296" s="137"/>
      <c r="AD296" s="49"/>
      <c r="AE296" s="49"/>
      <c r="AF296" s="49"/>
      <c r="AG296" s="137"/>
      <c r="AH296" s="49"/>
      <c r="AI296" s="137"/>
      <c r="AJ296" s="49"/>
      <c r="AK296" s="49"/>
      <c r="AL296" s="49"/>
      <c r="AM296" s="137"/>
      <c r="AN296" s="49"/>
      <c r="AO296" s="137"/>
      <c r="AP296" s="49"/>
      <c r="AQ296" s="49"/>
      <c r="AR296" s="49"/>
      <c r="AS296" s="137"/>
      <c r="AT296" s="49"/>
      <c r="AU296" s="137"/>
      <c r="AV296" s="49"/>
      <c r="AW296" s="49"/>
      <c r="AX296" s="49"/>
      <c r="AY296" s="137"/>
      <c r="AZ296" s="49"/>
      <c r="BA296" s="137"/>
      <c r="BB296" s="49"/>
      <c r="BC296" s="49"/>
      <c r="BD296" s="49"/>
      <c r="BE296" s="49"/>
      <c r="BF296" s="49"/>
      <c r="BG296" s="49"/>
      <c r="BH296" s="49"/>
      <c r="BI296" s="47"/>
      <c r="BJ296" s="49"/>
      <c r="BK296" s="49"/>
      <c r="BL296" s="49"/>
      <c r="BM296" s="49"/>
    </row>
    <row r="297" spans="4:65" ht="70.5" customHeight="1" x14ac:dyDescent="0.2">
      <c r="D297" s="47"/>
      <c r="E297" s="49"/>
      <c r="F297" s="49"/>
      <c r="G297" s="49"/>
      <c r="H297" s="49"/>
      <c r="I297" s="49"/>
      <c r="J297" s="49"/>
      <c r="K297" s="49"/>
      <c r="L297" s="49"/>
      <c r="M297" s="49"/>
      <c r="N297" s="49"/>
      <c r="O297" s="49"/>
      <c r="P297" s="49"/>
      <c r="Q297" s="49"/>
      <c r="R297" s="49"/>
      <c r="S297" s="49"/>
      <c r="T297" s="49"/>
      <c r="U297" s="49"/>
      <c r="V297" s="49"/>
      <c r="W297" s="49"/>
      <c r="X297" s="49"/>
      <c r="Y297" s="49"/>
      <c r="Z297" s="49"/>
      <c r="AA297" s="137"/>
      <c r="AB297" s="49"/>
      <c r="AC297" s="137"/>
      <c r="AD297" s="49"/>
      <c r="AE297" s="49"/>
      <c r="AF297" s="49"/>
      <c r="AG297" s="137"/>
      <c r="AH297" s="49"/>
      <c r="AI297" s="137"/>
      <c r="AJ297" s="49"/>
      <c r="AK297" s="49"/>
      <c r="AL297" s="49"/>
      <c r="AM297" s="137"/>
      <c r="AN297" s="49"/>
      <c r="AO297" s="137"/>
      <c r="AP297" s="49"/>
      <c r="AQ297" s="49"/>
      <c r="AR297" s="49"/>
      <c r="AS297" s="137"/>
      <c r="AT297" s="49"/>
      <c r="AU297" s="137"/>
      <c r="AV297" s="49"/>
      <c r="AW297" s="49"/>
      <c r="AX297" s="49"/>
      <c r="AY297" s="137"/>
      <c r="AZ297" s="49"/>
      <c r="BA297" s="137"/>
      <c r="BB297" s="49"/>
      <c r="BC297" s="49"/>
      <c r="BD297" s="49"/>
      <c r="BE297" s="49"/>
      <c r="BF297" s="49"/>
      <c r="BG297" s="49"/>
      <c r="BH297" s="49"/>
      <c r="BI297" s="47"/>
      <c r="BJ297" s="49"/>
      <c r="BK297" s="49"/>
      <c r="BL297" s="49"/>
      <c r="BM297" s="49"/>
    </row>
    <row r="298" spans="4:65" ht="70.5" customHeight="1" x14ac:dyDescent="0.2">
      <c r="D298" s="47"/>
      <c r="E298" s="49"/>
      <c r="F298" s="49"/>
      <c r="G298" s="49"/>
      <c r="H298" s="49"/>
      <c r="I298" s="49"/>
      <c r="J298" s="49"/>
      <c r="K298" s="49"/>
      <c r="L298" s="49"/>
      <c r="M298" s="49"/>
      <c r="N298" s="49"/>
      <c r="O298" s="49"/>
      <c r="P298" s="49"/>
      <c r="Q298" s="49"/>
      <c r="R298" s="49"/>
      <c r="S298" s="49"/>
      <c r="T298" s="49"/>
      <c r="U298" s="49"/>
      <c r="V298" s="49"/>
      <c r="W298" s="49"/>
      <c r="X298" s="49"/>
      <c r="Y298" s="49"/>
      <c r="Z298" s="49"/>
      <c r="AA298" s="137"/>
      <c r="AB298" s="49"/>
      <c r="AC298" s="137"/>
      <c r="AD298" s="49"/>
      <c r="AE298" s="49"/>
      <c r="AF298" s="49"/>
      <c r="AG298" s="137"/>
      <c r="AH298" s="49"/>
      <c r="AI298" s="137"/>
      <c r="AJ298" s="49"/>
      <c r="AK298" s="49"/>
      <c r="AL298" s="49"/>
      <c r="AM298" s="137"/>
      <c r="AN298" s="49"/>
      <c r="AO298" s="137"/>
      <c r="AP298" s="49"/>
      <c r="AQ298" s="49"/>
      <c r="AR298" s="49"/>
      <c r="AS298" s="137"/>
      <c r="AT298" s="49"/>
      <c r="AU298" s="137"/>
      <c r="AV298" s="49"/>
      <c r="AW298" s="49"/>
      <c r="AX298" s="49"/>
      <c r="AY298" s="137"/>
      <c r="AZ298" s="49"/>
      <c r="BA298" s="137"/>
      <c r="BB298" s="49"/>
      <c r="BC298" s="49"/>
      <c r="BD298" s="49"/>
      <c r="BE298" s="49"/>
      <c r="BF298" s="49"/>
      <c r="BG298" s="49"/>
      <c r="BH298" s="49"/>
      <c r="BI298" s="47"/>
      <c r="BJ298" s="49"/>
      <c r="BK298" s="49"/>
      <c r="BL298" s="49"/>
      <c r="BM298" s="49"/>
    </row>
    <row r="299" spans="4:65" ht="70.5" customHeight="1" x14ac:dyDescent="0.2">
      <c r="D299" s="47"/>
      <c r="E299" s="49"/>
      <c r="F299" s="49"/>
      <c r="G299" s="49"/>
      <c r="H299" s="49"/>
      <c r="I299" s="49"/>
      <c r="J299" s="49"/>
      <c r="K299" s="49"/>
      <c r="L299" s="49"/>
      <c r="M299" s="49"/>
      <c r="N299" s="49"/>
      <c r="O299" s="49"/>
      <c r="P299" s="49"/>
      <c r="Q299" s="49"/>
      <c r="R299" s="49"/>
      <c r="S299" s="49"/>
      <c r="T299" s="49"/>
      <c r="U299" s="49"/>
      <c r="V299" s="49"/>
      <c r="W299" s="49"/>
      <c r="X299" s="49"/>
      <c r="Y299" s="49"/>
      <c r="Z299" s="49"/>
      <c r="AA299" s="137"/>
      <c r="AB299" s="49"/>
      <c r="AC299" s="137"/>
      <c r="AD299" s="49"/>
      <c r="AE299" s="49"/>
      <c r="AF299" s="49"/>
      <c r="AG299" s="137"/>
      <c r="AH299" s="49"/>
      <c r="AI299" s="137"/>
      <c r="AJ299" s="49"/>
      <c r="AK299" s="49"/>
      <c r="AL299" s="49"/>
      <c r="AM299" s="137"/>
      <c r="AN299" s="49"/>
      <c r="AO299" s="137"/>
      <c r="AP299" s="49"/>
      <c r="AQ299" s="49"/>
      <c r="AR299" s="49"/>
      <c r="AS299" s="137"/>
      <c r="AT299" s="49"/>
      <c r="AU299" s="137"/>
      <c r="AV299" s="49"/>
      <c r="AW299" s="49"/>
      <c r="AX299" s="49"/>
      <c r="AY299" s="137"/>
      <c r="AZ299" s="49"/>
      <c r="BA299" s="137"/>
      <c r="BB299" s="49"/>
      <c r="BC299" s="49"/>
      <c r="BD299" s="49"/>
      <c r="BE299" s="49"/>
      <c r="BF299" s="49"/>
      <c r="BG299" s="49"/>
      <c r="BH299" s="49"/>
      <c r="BI299" s="47"/>
      <c r="BJ299" s="49"/>
      <c r="BK299" s="49"/>
      <c r="BL299" s="49"/>
      <c r="BM299" s="49"/>
    </row>
    <row r="300" spans="4:65" ht="70.5" customHeight="1" x14ac:dyDescent="0.2">
      <c r="D300" s="47"/>
      <c r="E300" s="49"/>
      <c r="F300" s="49"/>
      <c r="G300" s="49"/>
      <c r="H300" s="49"/>
      <c r="I300" s="49"/>
      <c r="J300" s="49"/>
      <c r="K300" s="49"/>
      <c r="L300" s="49"/>
      <c r="M300" s="49"/>
      <c r="N300" s="49"/>
      <c r="O300" s="49"/>
      <c r="P300" s="49"/>
      <c r="Q300" s="49"/>
      <c r="R300" s="49"/>
      <c r="S300" s="49"/>
      <c r="T300" s="49"/>
      <c r="U300" s="49"/>
      <c r="V300" s="49"/>
      <c r="W300" s="49"/>
      <c r="X300" s="49"/>
      <c r="Y300" s="49"/>
      <c r="Z300" s="49"/>
      <c r="AA300" s="137"/>
      <c r="AB300" s="49"/>
      <c r="AC300" s="137"/>
      <c r="AD300" s="49"/>
      <c r="AE300" s="49"/>
      <c r="AF300" s="49"/>
      <c r="AG300" s="137"/>
      <c r="AH300" s="49"/>
      <c r="AI300" s="137"/>
      <c r="AJ300" s="49"/>
      <c r="AK300" s="49"/>
      <c r="AL300" s="49"/>
      <c r="AM300" s="137"/>
      <c r="AN300" s="49"/>
      <c r="AO300" s="137"/>
      <c r="AP300" s="49"/>
      <c r="AQ300" s="49"/>
      <c r="AR300" s="49"/>
      <c r="AS300" s="137"/>
      <c r="AT300" s="49"/>
      <c r="AU300" s="137"/>
      <c r="AV300" s="49"/>
      <c r="AW300" s="49"/>
      <c r="AX300" s="49"/>
      <c r="AY300" s="137"/>
      <c r="AZ300" s="49"/>
      <c r="BA300" s="137"/>
      <c r="BB300" s="49"/>
      <c r="BC300" s="49"/>
      <c r="BD300" s="49"/>
      <c r="BE300" s="49"/>
      <c r="BF300" s="49"/>
      <c r="BG300" s="49"/>
      <c r="BH300" s="49"/>
      <c r="BI300" s="47"/>
      <c r="BJ300" s="49"/>
      <c r="BK300" s="49"/>
      <c r="BL300" s="49"/>
      <c r="BM300" s="49"/>
    </row>
    <row r="301" spans="4:65" ht="70.5" customHeight="1" x14ac:dyDescent="0.2">
      <c r="D301" s="47"/>
      <c r="E301" s="49"/>
      <c r="F301" s="49"/>
      <c r="G301" s="49"/>
      <c r="H301" s="49"/>
      <c r="I301" s="49"/>
      <c r="J301" s="49"/>
      <c r="K301" s="49"/>
      <c r="L301" s="49"/>
      <c r="M301" s="49"/>
      <c r="N301" s="49"/>
      <c r="O301" s="49"/>
      <c r="P301" s="49"/>
      <c r="Q301" s="49"/>
      <c r="R301" s="49"/>
      <c r="S301" s="49"/>
      <c r="T301" s="49"/>
      <c r="U301" s="49"/>
      <c r="V301" s="49"/>
      <c r="W301" s="49"/>
      <c r="X301" s="49"/>
      <c r="Y301" s="49"/>
      <c r="Z301" s="49"/>
      <c r="AA301" s="137"/>
      <c r="AB301" s="49"/>
      <c r="AC301" s="137"/>
      <c r="AD301" s="49"/>
      <c r="AE301" s="49"/>
      <c r="AF301" s="49"/>
      <c r="AG301" s="137"/>
      <c r="AH301" s="49"/>
      <c r="AI301" s="137"/>
      <c r="AJ301" s="49"/>
      <c r="AK301" s="49"/>
      <c r="AL301" s="49"/>
      <c r="AM301" s="137"/>
      <c r="AN301" s="49"/>
      <c r="AO301" s="137"/>
      <c r="AP301" s="49"/>
      <c r="AQ301" s="49"/>
      <c r="AR301" s="49"/>
      <c r="AS301" s="137"/>
      <c r="AT301" s="49"/>
      <c r="AU301" s="137"/>
      <c r="AV301" s="49"/>
      <c r="AW301" s="49"/>
      <c r="AX301" s="49"/>
      <c r="AY301" s="137"/>
      <c r="AZ301" s="49"/>
      <c r="BA301" s="137"/>
      <c r="BB301" s="49"/>
      <c r="BC301" s="49"/>
      <c r="BD301" s="49"/>
      <c r="BE301" s="49"/>
      <c r="BF301" s="49"/>
      <c r="BG301" s="49"/>
      <c r="BH301" s="49"/>
      <c r="BI301" s="47"/>
      <c r="BJ301" s="49"/>
      <c r="BK301" s="49"/>
      <c r="BL301" s="49"/>
      <c r="BM301" s="49"/>
    </row>
    <row r="302" spans="4:65" ht="70.5" customHeight="1" x14ac:dyDescent="0.2">
      <c r="D302" s="47"/>
      <c r="E302" s="49"/>
      <c r="F302" s="49"/>
      <c r="G302" s="49"/>
      <c r="H302" s="49"/>
      <c r="I302" s="49"/>
      <c r="J302" s="49"/>
      <c r="K302" s="49"/>
      <c r="L302" s="49"/>
      <c r="M302" s="49"/>
      <c r="N302" s="49"/>
      <c r="O302" s="49"/>
      <c r="P302" s="49"/>
      <c r="Q302" s="49"/>
      <c r="R302" s="49"/>
      <c r="S302" s="49"/>
      <c r="T302" s="49"/>
      <c r="U302" s="49"/>
      <c r="V302" s="49"/>
      <c r="W302" s="49"/>
      <c r="X302" s="49"/>
      <c r="Y302" s="49"/>
      <c r="Z302" s="49"/>
      <c r="AA302" s="137"/>
      <c r="AB302" s="49"/>
      <c r="AC302" s="137"/>
      <c r="AD302" s="49"/>
      <c r="AE302" s="49"/>
      <c r="AF302" s="49"/>
      <c r="AG302" s="137"/>
      <c r="AH302" s="49"/>
      <c r="AI302" s="137"/>
      <c r="AJ302" s="49"/>
      <c r="AK302" s="49"/>
      <c r="AL302" s="49"/>
      <c r="AM302" s="137"/>
      <c r="AN302" s="49"/>
      <c r="AO302" s="137"/>
      <c r="AP302" s="49"/>
      <c r="AQ302" s="49"/>
      <c r="AR302" s="49"/>
      <c r="AS302" s="137"/>
      <c r="AT302" s="49"/>
      <c r="AU302" s="137"/>
      <c r="AV302" s="49"/>
      <c r="AW302" s="49"/>
      <c r="AX302" s="49"/>
      <c r="AY302" s="137"/>
      <c r="AZ302" s="49"/>
      <c r="BA302" s="137"/>
      <c r="BB302" s="49"/>
      <c r="BC302" s="49"/>
      <c r="BD302" s="49"/>
      <c r="BE302" s="49"/>
      <c r="BF302" s="49"/>
      <c r="BG302" s="49"/>
      <c r="BH302" s="49"/>
      <c r="BI302" s="47"/>
      <c r="BJ302" s="49"/>
      <c r="BK302" s="49"/>
      <c r="BL302" s="49"/>
      <c r="BM302" s="49"/>
    </row>
    <row r="303" spans="4:65" ht="70.5" customHeight="1" x14ac:dyDescent="0.2">
      <c r="D303" s="47"/>
      <c r="E303" s="49"/>
      <c r="F303" s="49"/>
      <c r="G303" s="49"/>
      <c r="H303" s="49"/>
      <c r="I303" s="49"/>
      <c r="J303" s="49"/>
      <c r="K303" s="49"/>
      <c r="L303" s="49"/>
      <c r="M303" s="49"/>
      <c r="N303" s="49"/>
      <c r="O303" s="49"/>
      <c r="P303" s="49"/>
      <c r="Q303" s="49"/>
      <c r="R303" s="49"/>
      <c r="S303" s="49"/>
      <c r="T303" s="49"/>
      <c r="U303" s="49"/>
      <c r="V303" s="49"/>
      <c r="W303" s="49"/>
      <c r="X303" s="49"/>
      <c r="Y303" s="49"/>
      <c r="Z303" s="49"/>
      <c r="AA303" s="137"/>
      <c r="AB303" s="49"/>
      <c r="AC303" s="137"/>
      <c r="AD303" s="49"/>
      <c r="AE303" s="49"/>
      <c r="AF303" s="49"/>
      <c r="AG303" s="137"/>
      <c r="AH303" s="49"/>
      <c r="AI303" s="137"/>
      <c r="AJ303" s="49"/>
      <c r="AK303" s="49"/>
      <c r="AL303" s="49"/>
      <c r="AM303" s="137"/>
      <c r="AN303" s="49"/>
      <c r="AO303" s="137"/>
      <c r="AP303" s="49"/>
      <c r="AQ303" s="49"/>
      <c r="AR303" s="49"/>
      <c r="AS303" s="137"/>
      <c r="AT303" s="49"/>
      <c r="AU303" s="137"/>
      <c r="AV303" s="49"/>
      <c r="AW303" s="49"/>
      <c r="AX303" s="49"/>
      <c r="AY303" s="137"/>
      <c r="AZ303" s="49"/>
      <c r="BA303" s="137"/>
      <c r="BB303" s="49"/>
      <c r="BC303" s="49"/>
      <c r="BD303" s="49"/>
      <c r="BE303" s="49"/>
      <c r="BF303" s="49"/>
      <c r="BG303" s="49"/>
      <c r="BH303" s="49"/>
      <c r="BI303" s="47"/>
      <c r="BJ303" s="49"/>
      <c r="BK303" s="49"/>
      <c r="BL303" s="49"/>
      <c r="BM303" s="49"/>
    </row>
    <row r="304" spans="4:65" ht="70.5" customHeight="1" x14ac:dyDescent="0.2">
      <c r="D304" s="47"/>
      <c r="E304" s="49"/>
      <c r="F304" s="49"/>
      <c r="G304" s="49"/>
      <c r="H304" s="49"/>
      <c r="I304" s="49"/>
      <c r="J304" s="49"/>
      <c r="K304" s="49"/>
      <c r="L304" s="49"/>
      <c r="M304" s="49"/>
      <c r="N304" s="49"/>
      <c r="O304" s="49"/>
      <c r="P304" s="49"/>
      <c r="Q304" s="49"/>
      <c r="R304" s="49"/>
      <c r="S304" s="49"/>
      <c r="T304" s="49"/>
      <c r="U304" s="49"/>
      <c r="V304" s="49"/>
      <c r="W304" s="49"/>
      <c r="X304" s="49"/>
      <c r="Y304" s="49"/>
      <c r="Z304" s="49"/>
      <c r="AA304" s="137"/>
      <c r="AB304" s="49"/>
      <c r="AC304" s="137"/>
      <c r="AD304" s="49"/>
      <c r="AE304" s="49"/>
      <c r="AF304" s="49"/>
      <c r="AG304" s="137"/>
      <c r="AH304" s="49"/>
      <c r="AI304" s="137"/>
      <c r="AJ304" s="49"/>
      <c r="AK304" s="49"/>
      <c r="AL304" s="49"/>
      <c r="AM304" s="137"/>
      <c r="AN304" s="49"/>
      <c r="AO304" s="137"/>
      <c r="AP304" s="49"/>
      <c r="AQ304" s="49"/>
      <c r="AR304" s="49"/>
      <c r="AS304" s="137"/>
      <c r="AT304" s="49"/>
      <c r="AU304" s="137"/>
      <c r="AV304" s="49"/>
      <c r="AW304" s="49"/>
      <c r="AX304" s="49"/>
      <c r="AY304" s="137"/>
      <c r="AZ304" s="49"/>
      <c r="BA304" s="137"/>
      <c r="BB304" s="49"/>
      <c r="BC304" s="49"/>
      <c r="BD304" s="49"/>
      <c r="BE304" s="49"/>
      <c r="BF304" s="49"/>
      <c r="BG304" s="49"/>
      <c r="BH304" s="49"/>
      <c r="BI304" s="47"/>
      <c r="BJ304" s="49"/>
      <c r="BK304" s="49"/>
      <c r="BL304" s="49"/>
      <c r="BM304" s="49"/>
    </row>
    <row r="305" spans="4:65" ht="70.5" customHeight="1" x14ac:dyDescent="0.2">
      <c r="D305" s="47"/>
      <c r="E305" s="49"/>
      <c r="F305" s="49"/>
      <c r="G305" s="49"/>
      <c r="H305" s="49"/>
      <c r="I305" s="49"/>
      <c r="J305" s="49"/>
      <c r="K305" s="49"/>
      <c r="L305" s="49"/>
      <c r="M305" s="49"/>
      <c r="N305" s="49"/>
      <c r="O305" s="49"/>
      <c r="P305" s="49"/>
      <c r="Q305" s="49"/>
      <c r="R305" s="49"/>
      <c r="S305" s="49"/>
      <c r="T305" s="49"/>
      <c r="U305" s="49"/>
      <c r="V305" s="49"/>
      <c r="W305" s="49"/>
      <c r="X305" s="49"/>
      <c r="Y305" s="49"/>
      <c r="Z305" s="49"/>
      <c r="AA305" s="137"/>
      <c r="AB305" s="49"/>
      <c r="AC305" s="137"/>
      <c r="AD305" s="49"/>
      <c r="AE305" s="49"/>
      <c r="AF305" s="49"/>
      <c r="AG305" s="137"/>
      <c r="AH305" s="49"/>
      <c r="AI305" s="137"/>
      <c r="AJ305" s="49"/>
      <c r="AK305" s="49"/>
      <c r="AL305" s="49"/>
      <c r="AM305" s="137"/>
      <c r="AN305" s="49"/>
      <c r="AO305" s="137"/>
      <c r="AP305" s="49"/>
      <c r="AQ305" s="49"/>
      <c r="AR305" s="49"/>
      <c r="AS305" s="137"/>
      <c r="AT305" s="49"/>
      <c r="AU305" s="137"/>
      <c r="AV305" s="49"/>
      <c r="AW305" s="49"/>
      <c r="AX305" s="49"/>
      <c r="AY305" s="137"/>
      <c r="AZ305" s="49"/>
      <c r="BA305" s="137"/>
      <c r="BB305" s="49"/>
      <c r="BC305" s="49"/>
      <c r="BD305" s="49"/>
      <c r="BE305" s="49"/>
      <c r="BF305" s="49"/>
      <c r="BG305" s="49"/>
      <c r="BH305" s="49"/>
      <c r="BI305" s="47"/>
      <c r="BJ305" s="49"/>
      <c r="BK305" s="49"/>
      <c r="BL305" s="49"/>
      <c r="BM305" s="49"/>
    </row>
    <row r="306" spans="4:65" ht="70.5" customHeight="1" x14ac:dyDescent="0.2">
      <c r="D306" s="47"/>
      <c r="E306" s="49"/>
      <c r="F306" s="49"/>
      <c r="G306" s="49"/>
      <c r="H306" s="49"/>
      <c r="I306" s="49"/>
      <c r="J306" s="49"/>
      <c r="K306" s="49"/>
      <c r="L306" s="49"/>
      <c r="M306" s="49"/>
      <c r="N306" s="49"/>
      <c r="O306" s="49"/>
      <c r="P306" s="49"/>
      <c r="Q306" s="49"/>
      <c r="R306" s="49"/>
      <c r="S306" s="49"/>
      <c r="T306" s="49"/>
      <c r="U306" s="49"/>
      <c r="V306" s="49"/>
      <c r="W306" s="49"/>
      <c r="X306" s="49"/>
      <c r="Y306" s="49"/>
      <c r="Z306" s="49"/>
      <c r="AA306" s="137"/>
      <c r="AB306" s="49"/>
      <c r="AC306" s="137"/>
      <c r="AD306" s="49"/>
      <c r="AE306" s="49"/>
      <c r="AF306" s="49"/>
      <c r="AG306" s="137"/>
      <c r="AH306" s="49"/>
      <c r="AI306" s="137"/>
      <c r="AJ306" s="49"/>
      <c r="AK306" s="49"/>
      <c r="AL306" s="49"/>
      <c r="AM306" s="137"/>
      <c r="AN306" s="49"/>
      <c r="AO306" s="137"/>
      <c r="AP306" s="49"/>
      <c r="AQ306" s="49"/>
      <c r="AR306" s="49"/>
      <c r="AS306" s="137"/>
      <c r="AT306" s="49"/>
      <c r="AU306" s="137"/>
      <c r="AV306" s="49"/>
      <c r="AW306" s="49"/>
      <c r="AX306" s="49"/>
      <c r="AY306" s="137"/>
      <c r="AZ306" s="49"/>
      <c r="BA306" s="137"/>
      <c r="BB306" s="49"/>
      <c r="BC306" s="49"/>
      <c r="BD306" s="49"/>
      <c r="BE306" s="49"/>
      <c r="BF306" s="49"/>
      <c r="BG306" s="49"/>
      <c r="BH306" s="49"/>
      <c r="BI306" s="47"/>
      <c r="BJ306" s="49"/>
      <c r="BK306" s="49"/>
      <c r="BL306" s="49"/>
      <c r="BM306" s="49"/>
    </row>
    <row r="307" spans="4:65" ht="70.5" customHeight="1" x14ac:dyDescent="0.2">
      <c r="D307" s="47"/>
      <c r="E307" s="49"/>
      <c r="F307" s="49"/>
      <c r="G307" s="49"/>
      <c r="H307" s="49"/>
      <c r="I307" s="49"/>
      <c r="J307" s="49"/>
      <c r="K307" s="49"/>
      <c r="L307" s="49"/>
      <c r="M307" s="49"/>
      <c r="N307" s="49"/>
      <c r="O307" s="49"/>
      <c r="P307" s="49"/>
      <c r="Q307" s="49"/>
      <c r="R307" s="49"/>
      <c r="S307" s="49"/>
      <c r="T307" s="49"/>
      <c r="U307" s="49"/>
      <c r="V307" s="49"/>
      <c r="W307" s="49"/>
      <c r="X307" s="49"/>
      <c r="Y307" s="49"/>
      <c r="Z307" s="49"/>
      <c r="AA307" s="137"/>
      <c r="AB307" s="49"/>
      <c r="AC307" s="137"/>
      <c r="AD307" s="49"/>
      <c r="AE307" s="49"/>
      <c r="AF307" s="49"/>
      <c r="AG307" s="137"/>
      <c r="AH307" s="49"/>
      <c r="AI307" s="137"/>
      <c r="AJ307" s="49"/>
      <c r="AK307" s="49"/>
      <c r="AL307" s="49"/>
      <c r="AM307" s="137"/>
      <c r="AN307" s="49"/>
      <c r="AO307" s="137"/>
      <c r="AP307" s="49"/>
      <c r="AQ307" s="49"/>
      <c r="AR307" s="49"/>
      <c r="AS307" s="137"/>
      <c r="AT307" s="49"/>
      <c r="AU307" s="137"/>
      <c r="AV307" s="49"/>
      <c r="AW307" s="49"/>
      <c r="AX307" s="49"/>
      <c r="AY307" s="137"/>
      <c r="AZ307" s="49"/>
      <c r="BA307" s="137"/>
      <c r="BB307" s="49"/>
      <c r="BC307" s="49"/>
      <c r="BD307" s="49"/>
      <c r="BE307" s="49"/>
      <c r="BF307" s="49"/>
      <c r="BG307" s="49"/>
      <c r="BH307" s="49"/>
      <c r="BI307" s="47"/>
      <c r="BJ307" s="49"/>
      <c r="BK307" s="49"/>
      <c r="BL307" s="49"/>
      <c r="BM307" s="49"/>
    </row>
    <row r="308" spans="4:65" ht="70.5" customHeight="1" x14ac:dyDescent="0.2">
      <c r="D308" s="47"/>
      <c r="E308" s="49"/>
      <c r="F308" s="49"/>
      <c r="G308" s="49"/>
      <c r="H308" s="49"/>
      <c r="I308" s="49"/>
      <c r="J308" s="49"/>
      <c r="K308" s="49"/>
      <c r="L308" s="49"/>
      <c r="M308" s="49"/>
      <c r="N308" s="49"/>
      <c r="O308" s="49"/>
      <c r="P308" s="49"/>
      <c r="Q308" s="49"/>
      <c r="R308" s="49"/>
      <c r="S308" s="49"/>
      <c r="T308" s="49"/>
      <c r="U308" s="49"/>
      <c r="V308" s="49"/>
      <c r="W308" s="49"/>
      <c r="X308" s="49"/>
      <c r="Y308" s="49"/>
      <c r="Z308" s="49"/>
      <c r="AA308" s="137"/>
      <c r="AB308" s="49"/>
      <c r="AC308" s="137"/>
      <c r="AD308" s="49"/>
      <c r="AE308" s="49"/>
      <c r="AF308" s="49"/>
      <c r="AG308" s="137"/>
      <c r="AH308" s="49"/>
      <c r="AI308" s="137"/>
      <c r="AJ308" s="49"/>
      <c r="AK308" s="49"/>
      <c r="AL308" s="49"/>
      <c r="AM308" s="137"/>
      <c r="AN308" s="49"/>
      <c r="AO308" s="137"/>
      <c r="AP308" s="49"/>
      <c r="AQ308" s="49"/>
      <c r="AR308" s="49"/>
      <c r="AS308" s="137"/>
      <c r="AT308" s="49"/>
      <c r="AU308" s="137"/>
      <c r="AV308" s="49"/>
      <c r="AW308" s="49"/>
      <c r="AX308" s="49"/>
      <c r="AY308" s="137"/>
      <c r="AZ308" s="49"/>
      <c r="BA308" s="137"/>
      <c r="BB308" s="49"/>
      <c r="BC308" s="49"/>
      <c r="BD308" s="49"/>
      <c r="BE308" s="49"/>
      <c r="BF308" s="49"/>
      <c r="BG308" s="49"/>
      <c r="BH308" s="49"/>
      <c r="BI308" s="47"/>
      <c r="BJ308" s="49"/>
      <c r="BK308" s="49"/>
      <c r="BL308" s="49"/>
      <c r="BM308" s="49"/>
    </row>
    <row r="309" spans="4:65" ht="70.5" customHeight="1" x14ac:dyDescent="0.2">
      <c r="D309" s="47"/>
      <c r="E309" s="49"/>
      <c r="F309" s="49"/>
      <c r="G309" s="49"/>
      <c r="H309" s="49"/>
      <c r="I309" s="49"/>
      <c r="J309" s="49"/>
      <c r="K309" s="49"/>
      <c r="L309" s="49"/>
      <c r="M309" s="49"/>
      <c r="N309" s="49"/>
      <c r="O309" s="49"/>
      <c r="P309" s="49"/>
      <c r="Q309" s="49"/>
      <c r="R309" s="49"/>
      <c r="S309" s="49"/>
      <c r="T309" s="49"/>
      <c r="U309" s="49"/>
      <c r="V309" s="49"/>
      <c r="W309" s="49"/>
      <c r="X309" s="49"/>
      <c r="Y309" s="49"/>
      <c r="Z309" s="49"/>
      <c r="AA309" s="137"/>
      <c r="AB309" s="49"/>
      <c r="AC309" s="137"/>
      <c r="AD309" s="49"/>
      <c r="AE309" s="49"/>
      <c r="AF309" s="49"/>
      <c r="AG309" s="137"/>
      <c r="AH309" s="49"/>
      <c r="AI309" s="137"/>
      <c r="AJ309" s="49"/>
      <c r="AK309" s="49"/>
      <c r="AL309" s="49"/>
      <c r="AM309" s="137"/>
      <c r="AN309" s="49"/>
      <c r="AO309" s="137"/>
      <c r="AP309" s="49"/>
      <c r="AQ309" s="49"/>
      <c r="AR309" s="49"/>
      <c r="AS309" s="137"/>
      <c r="AT309" s="49"/>
      <c r="AU309" s="137"/>
      <c r="AV309" s="49"/>
      <c r="AW309" s="49"/>
      <c r="AX309" s="49"/>
      <c r="AY309" s="137"/>
      <c r="AZ309" s="49"/>
      <c r="BA309" s="137"/>
      <c r="BB309" s="49"/>
      <c r="BC309" s="49"/>
      <c r="BD309" s="49"/>
      <c r="BE309" s="49"/>
      <c r="BF309" s="49"/>
      <c r="BG309" s="49"/>
      <c r="BH309" s="49"/>
      <c r="BI309" s="47"/>
      <c r="BJ309" s="49"/>
      <c r="BK309" s="49"/>
      <c r="BL309" s="49"/>
      <c r="BM309" s="49"/>
    </row>
    <row r="310" spans="4:65" ht="70.5" customHeight="1" x14ac:dyDescent="0.2">
      <c r="D310" s="47"/>
      <c r="E310" s="49"/>
      <c r="F310" s="49"/>
      <c r="G310" s="49"/>
      <c r="H310" s="49"/>
      <c r="I310" s="49"/>
      <c r="J310" s="49"/>
      <c r="K310" s="49"/>
      <c r="L310" s="49"/>
      <c r="M310" s="49"/>
      <c r="N310" s="49"/>
      <c r="O310" s="49"/>
      <c r="P310" s="49"/>
      <c r="Q310" s="49"/>
      <c r="R310" s="49"/>
      <c r="S310" s="49"/>
      <c r="T310" s="49"/>
      <c r="U310" s="49"/>
      <c r="V310" s="49"/>
      <c r="W310" s="49"/>
      <c r="X310" s="49"/>
      <c r="Y310" s="49"/>
      <c r="Z310" s="49"/>
      <c r="AA310" s="137"/>
      <c r="AB310" s="49"/>
      <c r="AC310" s="137"/>
      <c r="AD310" s="49"/>
      <c r="AE310" s="49"/>
      <c r="AF310" s="49"/>
      <c r="AG310" s="137"/>
      <c r="AH310" s="49"/>
      <c r="AI310" s="137"/>
      <c r="AJ310" s="49"/>
      <c r="AK310" s="49"/>
      <c r="AL310" s="49"/>
      <c r="AM310" s="137"/>
      <c r="AN310" s="49"/>
      <c r="AO310" s="137"/>
      <c r="AP310" s="49"/>
      <c r="AQ310" s="49"/>
      <c r="AR310" s="49"/>
      <c r="AS310" s="137"/>
      <c r="AT310" s="49"/>
      <c r="AU310" s="137"/>
      <c r="AV310" s="49"/>
      <c r="AW310" s="49"/>
      <c r="AX310" s="49"/>
      <c r="AY310" s="137"/>
      <c r="AZ310" s="49"/>
      <c r="BA310" s="137"/>
      <c r="BB310" s="49"/>
      <c r="BC310" s="49"/>
      <c r="BD310" s="49"/>
      <c r="BE310" s="49"/>
      <c r="BF310" s="49"/>
      <c r="BG310" s="49"/>
      <c r="BH310" s="49"/>
      <c r="BI310" s="47"/>
      <c r="BJ310" s="49"/>
      <c r="BK310" s="49"/>
      <c r="BL310" s="49"/>
      <c r="BM310" s="49"/>
    </row>
    <row r="311" spans="4:65" ht="70.5" customHeight="1" x14ac:dyDescent="0.2">
      <c r="D311" s="47"/>
      <c r="E311" s="49"/>
      <c r="F311" s="49"/>
      <c r="G311" s="49"/>
      <c r="H311" s="49"/>
      <c r="I311" s="49"/>
      <c r="J311" s="49"/>
      <c r="K311" s="49"/>
      <c r="L311" s="49"/>
      <c r="M311" s="49"/>
      <c r="N311" s="49"/>
      <c r="O311" s="49"/>
      <c r="P311" s="49"/>
      <c r="Q311" s="49"/>
      <c r="R311" s="49"/>
      <c r="S311" s="49"/>
      <c r="T311" s="49"/>
      <c r="U311" s="49"/>
      <c r="V311" s="49"/>
      <c r="W311" s="49"/>
      <c r="X311" s="49"/>
      <c r="Y311" s="49"/>
      <c r="Z311" s="49"/>
      <c r="AA311" s="137"/>
      <c r="AB311" s="49"/>
      <c r="AC311" s="137"/>
      <c r="AD311" s="49"/>
      <c r="AE311" s="49"/>
      <c r="AF311" s="49"/>
      <c r="AG311" s="137"/>
      <c r="AH311" s="49"/>
      <c r="AI311" s="137"/>
      <c r="AJ311" s="49"/>
      <c r="AK311" s="49"/>
      <c r="AL311" s="49"/>
      <c r="AM311" s="137"/>
      <c r="AN311" s="49"/>
      <c r="AO311" s="137"/>
      <c r="AP311" s="49"/>
      <c r="AQ311" s="49"/>
      <c r="AR311" s="49"/>
      <c r="AS311" s="137"/>
      <c r="AT311" s="49"/>
      <c r="AU311" s="137"/>
      <c r="AV311" s="49"/>
      <c r="AW311" s="49"/>
      <c r="AX311" s="49"/>
      <c r="AY311" s="137"/>
      <c r="AZ311" s="49"/>
      <c r="BA311" s="137"/>
      <c r="BB311" s="49"/>
      <c r="BC311" s="49"/>
      <c r="BD311" s="49"/>
      <c r="BE311" s="49"/>
      <c r="BF311" s="49"/>
      <c r="BG311" s="49"/>
      <c r="BH311" s="49"/>
      <c r="BI311" s="47"/>
      <c r="BJ311" s="49"/>
      <c r="BK311" s="49"/>
      <c r="BL311" s="49"/>
      <c r="BM311" s="49"/>
    </row>
    <row r="312" spans="4:65" ht="70.5" customHeight="1" x14ac:dyDescent="0.2">
      <c r="D312" s="47"/>
      <c r="E312" s="49"/>
      <c r="F312" s="49"/>
      <c r="G312" s="49"/>
      <c r="H312" s="49"/>
      <c r="I312" s="49"/>
      <c r="J312" s="49"/>
      <c r="K312" s="49"/>
      <c r="L312" s="49"/>
      <c r="M312" s="49"/>
      <c r="N312" s="49"/>
      <c r="O312" s="49"/>
      <c r="P312" s="49"/>
      <c r="Q312" s="49"/>
      <c r="R312" s="49"/>
      <c r="S312" s="49"/>
      <c r="T312" s="49"/>
      <c r="U312" s="49"/>
      <c r="V312" s="49"/>
      <c r="W312" s="49"/>
      <c r="X312" s="49"/>
      <c r="Y312" s="49"/>
      <c r="Z312" s="49"/>
      <c r="AA312" s="137"/>
      <c r="AB312" s="49"/>
      <c r="AC312" s="137"/>
      <c r="AD312" s="49"/>
      <c r="AE312" s="49"/>
      <c r="AF312" s="49"/>
      <c r="AG312" s="137"/>
      <c r="AH312" s="49"/>
      <c r="AI312" s="137"/>
      <c r="AJ312" s="49"/>
      <c r="AK312" s="49"/>
      <c r="AL312" s="49"/>
      <c r="AM312" s="137"/>
      <c r="AN312" s="49"/>
      <c r="AO312" s="137"/>
      <c r="AP312" s="49"/>
      <c r="AQ312" s="49"/>
      <c r="AR312" s="49"/>
      <c r="AS312" s="137"/>
      <c r="AT312" s="49"/>
      <c r="AU312" s="137"/>
      <c r="AV312" s="49"/>
      <c r="AW312" s="49"/>
      <c r="AX312" s="49"/>
      <c r="AY312" s="137"/>
      <c r="AZ312" s="49"/>
      <c r="BA312" s="137"/>
      <c r="BB312" s="49"/>
      <c r="BC312" s="49"/>
      <c r="BD312" s="49"/>
      <c r="BE312" s="49"/>
      <c r="BF312" s="49"/>
      <c r="BG312" s="49"/>
      <c r="BH312" s="49"/>
      <c r="BI312" s="47"/>
      <c r="BJ312" s="49"/>
      <c r="BK312" s="49"/>
      <c r="BL312" s="49"/>
      <c r="BM312" s="49"/>
    </row>
    <row r="313" spans="4:65" ht="70.5" customHeight="1" x14ac:dyDescent="0.2">
      <c r="D313" s="47"/>
      <c r="E313" s="49"/>
      <c r="F313" s="49"/>
      <c r="G313" s="49"/>
      <c r="H313" s="49"/>
      <c r="I313" s="49"/>
      <c r="J313" s="49"/>
      <c r="K313" s="49"/>
      <c r="L313" s="49"/>
      <c r="M313" s="49"/>
      <c r="N313" s="49"/>
      <c r="O313" s="49"/>
      <c r="P313" s="49"/>
      <c r="Q313" s="49"/>
      <c r="R313" s="49"/>
      <c r="S313" s="49"/>
      <c r="T313" s="49"/>
      <c r="U313" s="49"/>
      <c r="V313" s="49"/>
      <c r="W313" s="49"/>
      <c r="X313" s="49"/>
      <c r="Y313" s="49"/>
      <c r="Z313" s="49"/>
      <c r="AA313" s="137"/>
      <c r="AB313" s="49"/>
      <c r="AC313" s="137"/>
      <c r="AD313" s="49"/>
      <c r="AE313" s="49"/>
      <c r="AF313" s="49"/>
      <c r="AG313" s="137"/>
      <c r="AH313" s="49"/>
      <c r="AI313" s="137"/>
      <c r="AJ313" s="49"/>
      <c r="AK313" s="49"/>
      <c r="AL313" s="49"/>
      <c r="AM313" s="137"/>
      <c r="AN313" s="49"/>
      <c r="AO313" s="137"/>
      <c r="AP313" s="49"/>
      <c r="AQ313" s="49"/>
      <c r="AR313" s="49"/>
      <c r="AS313" s="137"/>
      <c r="AT313" s="49"/>
      <c r="AU313" s="137"/>
      <c r="AV313" s="49"/>
      <c r="AW313" s="49"/>
      <c r="AX313" s="49"/>
      <c r="AY313" s="137"/>
      <c r="AZ313" s="49"/>
      <c r="BA313" s="137"/>
      <c r="BB313" s="49"/>
      <c r="BC313" s="49"/>
      <c r="BD313" s="49"/>
      <c r="BE313" s="49"/>
      <c r="BF313" s="49"/>
      <c r="BG313" s="49"/>
      <c r="BH313" s="49"/>
      <c r="BI313" s="47"/>
      <c r="BJ313" s="49"/>
      <c r="BK313" s="49"/>
      <c r="BL313" s="49"/>
      <c r="BM313" s="49"/>
    </row>
    <row r="314" spans="4:65" ht="70.5" customHeight="1" x14ac:dyDescent="0.2">
      <c r="D314" s="47"/>
      <c r="E314" s="49"/>
      <c r="F314" s="49"/>
      <c r="G314" s="49"/>
      <c r="H314" s="49"/>
      <c r="I314" s="49"/>
      <c r="J314" s="49"/>
      <c r="K314" s="49"/>
      <c r="L314" s="49"/>
      <c r="M314" s="49"/>
      <c r="N314" s="49"/>
      <c r="O314" s="49"/>
      <c r="P314" s="49"/>
      <c r="Q314" s="49"/>
      <c r="R314" s="49"/>
      <c r="S314" s="49"/>
      <c r="T314" s="49"/>
      <c r="U314" s="49"/>
      <c r="V314" s="49"/>
      <c r="W314" s="49"/>
      <c r="X314" s="49"/>
      <c r="Y314" s="49"/>
      <c r="Z314" s="49"/>
      <c r="AA314" s="137"/>
      <c r="AB314" s="49"/>
      <c r="AC314" s="137"/>
      <c r="AD314" s="49"/>
      <c r="AE314" s="49"/>
      <c r="AF314" s="49"/>
      <c r="AG314" s="137"/>
      <c r="AH314" s="49"/>
      <c r="AI314" s="137"/>
      <c r="AJ314" s="49"/>
      <c r="AK314" s="49"/>
      <c r="AL314" s="49"/>
      <c r="AM314" s="137"/>
      <c r="AN314" s="49"/>
      <c r="AO314" s="137"/>
      <c r="AP314" s="49"/>
      <c r="AQ314" s="49"/>
      <c r="AR314" s="49"/>
      <c r="AS314" s="137"/>
      <c r="AT314" s="49"/>
      <c r="AU314" s="137"/>
      <c r="AV314" s="49"/>
      <c r="AW314" s="49"/>
      <c r="AX314" s="49"/>
      <c r="AY314" s="137"/>
      <c r="AZ314" s="49"/>
      <c r="BA314" s="137"/>
      <c r="BB314" s="49"/>
      <c r="BC314" s="49"/>
      <c r="BD314" s="49"/>
      <c r="BE314" s="49"/>
      <c r="BF314" s="49"/>
      <c r="BG314" s="49"/>
      <c r="BH314" s="49"/>
      <c r="BI314" s="47"/>
      <c r="BJ314" s="49"/>
      <c r="BK314" s="49"/>
      <c r="BL314" s="49"/>
      <c r="BM314" s="49"/>
    </row>
    <row r="315" spans="4:65" ht="70.5" customHeight="1" x14ac:dyDescent="0.2">
      <c r="D315" s="47"/>
      <c r="E315" s="49"/>
      <c r="F315" s="49"/>
      <c r="G315" s="49"/>
      <c r="H315" s="49"/>
      <c r="I315" s="49"/>
      <c r="J315" s="49"/>
      <c r="K315" s="49"/>
      <c r="L315" s="49"/>
      <c r="M315" s="49"/>
      <c r="N315" s="49"/>
      <c r="O315" s="49"/>
      <c r="P315" s="49"/>
      <c r="Q315" s="49"/>
      <c r="R315" s="49"/>
      <c r="S315" s="49"/>
      <c r="T315" s="49"/>
      <c r="U315" s="49"/>
      <c r="V315" s="49"/>
      <c r="W315" s="49"/>
      <c r="X315" s="49"/>
      <c r="Y315" s="49"/>
      <c r="Z315" s="49"/>
      <c r="AA315" s="137"/>
      <c r="AB315" s="49"/>
      <c r="AC315" s="137"/>
      <c r="AD315" s="49"/>
      <c r="AE315" s="49"/>
      <c r="AF315" s="49"/>
      <c r="AG315" s="137"/>
      <c r="AH315" s="49"/>
      <c r="AI315" s="137"/>
      <c r="AJ315" s="49"/>
      <c r="AK315" s="49"/>
      <c r="AL315" s="49"/>
      <c r="AM315" s="137"/>
      <c r="AN315" s="49"/>
      <c r="AO315" s="137"/>
      <c r="AP315" s="49"/>
      <c r="AQ315" s="49"/>
      <c r="AR315" s="49"/>
      <c r="AS315" s="137"/>
      <c r="AT315" s="49"/>
      <c r="AU315" s="137"/>
      <c r="AV315" s="49"/>
      <c r="AW315" s="49"/>
      <c r="AX315" s="49"/>
      <c r="AY315" s="137"/>
      <c r="AZ315" s="49"/>
      <c r="BA315" s="137"/>
      <c r="BB315" s="49"/>
      <c r="BC315" s="49"/>
      <c r="BD315" s="49"/>
      <c r="BE315" s="49"/>
      <c r="BF315" s="49"/>
      <c r="BG315" s="49"/>
      <c r="BH315" s="49"/>
      <c r="BI315" s="47"/>
      <c r="BJ315" s="49"/>
      <c r="BK315" s="49"/>
      <c r="BL315" s="49"/>
      <c r="BM315" s="49"/>
    </row>
    <row r="316" spans="4:65" ht="70.5" customHeight="1" x14ac:dyDescent="0.2">
      <c r="D316" s="47"/>
      <c r="E316" s="49"/>
      <c r="F316" s="49"/>
      <c r="G316" s="49"/>
      <c r="H316" s="49"/>
      <c r="I316" s="49"/>
      <c r="J316" s="49"/>
      <c r="K316" s="49"/>
      <c r="L316" s="49"/>
      <c r="M316" s="49"/>
      <c r="N316" s="49"/>
      <c r="O316" s="49"/>
      <c r="P316" s="49"/>
      <c r="Q316" s="49"/>
      <c r="R316" s="49"/>
      <c r="S316" s="49"/>
      <c r="T316" s="49"/>
      <c r="U316" s="49"/>
      <c r="V316" s="49"/>
      <c r="W316" s="49"/>
      <c r="X316" s="49"/>
      <c r="Y316" s="49"/>
      <c r="Z316" s="49"/>
      <c r="AA316" s="137"/>
      <c r="AB316" s="49"/>
      <c r="AC316" s="137"/>
      <c r="AD316" s="49"/>
      <c r="AE316" s="49"/>
      <c r="AF316" s="49"/>
      <c r="AG316" s="137"/>
      <c r="AH316" s="49"/>
      <c r="AI316" s="137"/>
      <c r="AJ316" s="49"/>
      <c r="AK316" s="49"/>
      <c r="AL316" s="49"/>
      <c r="AM316" s="137"/>
      <c r="AN316" s="49"/>
      <c r="AO316" s="137"/>
      <c r="AP316" s="49"/>
      <c r="AQ316" s="49"/>
      <c r="AR316" s="49"/>
      <c r="AS316" s="137"/>
      <c r="AT316" s="49"/>
      <c r="AU316" s="137"/>
      <c r="AV316" s="49"/>
      <c r="AW316" s="49"/>
      <c r="AX316" s="49"/>
      <c r="AY316" s="137"/>
      <c r="AZ316" s="49"/>
      <c r="BA316" s="137"/>
      <c r="BB316" s="49"/>
      <c r="BC316" s="49"/>
      <c r="BD316" s="49"/>
      <c r="BE316" s="49"/>
      <c r="BF316" s="49"/>
      <c r="BG316" s="49"/>
      <c r="BH316" s="49"/>
      <c r="BI316" s="47"/>
      <c r="BJ316" s="49"/>
      <c r="BK316" s="49"/>
      <c r="BL316" s="49"/>
      <c r="BM316" s="49"/>
    </row>
    <row r="317" spans="4:65" ht="70.5" customHeight="1" x14ac:dyDescent="0.2">
      <c r="D317" s="47"/>
      <c r="E317" s="49"/>
      <c r="F317" s="49"/>
      <c r="G317" s="49"/>
      <c r="H317" s="49"/>
      <c r="I317" s="49"/>
      <c r="J317" s="49"/>
      <c r="K317" s="49"/>
      <c r="L317" s="49"/>
      <c r="M317" s="49"/>
      <c r="N317" s="49"/>
      <c r="O317" s="49"/>
      <c r="P317" s="49"/>
      <c r="Q317" s="49"/>
      <c r="R317" s="49"/>
      <c r="S317" s="49"/>
      <c r="T317" s="49"/>
      <c r="U317" s="49"/>
      <c r="V317" s="49"/>
      <c r="W317" s="49"/>
      <c r="X317" s="49"/>
      <c r="Y317" s="49"/>
      <c r="Z317" s="49"/>
      <c r="AA317" s="137"/>
      <c r="AB317" s="49"/>
      <c r="AC317" s="137"/>
      <c r="AD317" s="49"/>
      <c r="AE317" s="49"/>
      <c r="AF317" s="49"/>
      <c r="AG317" s="137"/>
      <c r="AH317" s="49"/>
      <c r="AI317" s="137"/>
      <c r="AJ317" s="49"/>
      <c r="AK317" s="49"/>
      <c r="AL317" s="49"/>
      <c r="AM317" s="137"/>
      <c r="AN317" s="49"/>
      <c r="AO317" s="137"/>
      <c r="AP317" s="49"/>
      <c r="AQ317" s="49"/>
      <c r="AR317" s="49"/>
      <c r="AS317" s="137"/>
      <c r="AT317" s="49"/>
      <c r="AU317" s="137"/>
      <c r="AV317" s="49"/>
      <c r="AW317" s="49"/>
      <c r="AX317" s="49"/>
      <c r="AY317" s="137"/>
      <c r="AZ317" s="49"/>
      <c r="BA317" s="137"/>
      <c r="BB317" s="49"/>
      <c r="BC317" s="49"/>
      <c r="BD317" s="49"/>
      <c r="BE317" s="49"/>
      <c r="BF317" s="49"/>
      <c r="BG317" s="49"/>
      <c r="BH317" s="49"/>
      <c r="BI317" s="47"/>
      <c r="BJ317" s="49"/>
      <c r="BK317" s="49"/>
      <c r="BL317" s="49"/>
      <c r="BM317" s="49"/>
    </row>
    <row r="318" spans="4:65" ht="70.5" customHeight="1" x14ac:dyDescent="0.2">
      <c r="D318" s="47"/>
      <c r="E318" s="49"/>
      <c r="F318" s="49"/>
      <c r="G318" s="49"/>
      <c r="H318" s="49"/>
      <c r="I318" s="49"/>
      <c r="J318" s="49"/>
      <c r="K318" s="49"/>
      <c r="L318" s="49"/>
      <c r="M318" s="49"/>
      <c r="N318" s="49"/>
      <c r="O318" s="49"/>
      <c r="P318" s="49"/>
      <c r="Q318" s="49"/>
      <c r="R318" s="49"/>
      <c r="S318" s="49"/>
      <c r="T318" s="49"/>
      <c r="U318" s="49"/>
      <c r="V318" s="49"/>
      <c r="W318" s="49"/>
      <c r="X318" s="49"/>
      <c r="Y318" s="49"/>
      <c r="Z318" s="49"/>
      <c r="AA318" s="137"/>
      <c r="AB318" s="49"/>
      <c r="AC318" s="137"/>
      <c r="AD318" s="49"/>
      <c r="AE318" s="49"/>
      <c r="AF318" s="49"/>
      <c r="AG318" s="137"/>
      <c r="AH318" s="49"/>
      <c r="AI318" s="137"/>
      <c r="AJ318" s="49"/>
      <c r="AK318" s="49"/>
      <c r="AL318" s="49"/>
      <c r="AM318" s="137"/>
      <c r="AN318" s="49"/>
      <c r="AO318" s="137"/>
      <c r="AP318" s="49"/>
      <c r="AQ318" s="49"/>
      <c r="AR318" s="49"/>
      <c r="AS318" s="137"/>
      <c r="AT318" s="49"/>
      <c r="AU318" s="137"/>
      <c r="AV318" s="49"/>
      <c r="AW318" s="49"/>
      <c r="AX318" s="49"/>
      <c r="AY318" s="137"/>
      <c r="AZ318" s="49"/>
      <c r="BA318" s="137"/>
      <c r="BB318" s="49"/>
      <c r="BC318" s="49"/>
      <c r="BD318" s="49"/>
      <c r="BE318" s="49"/>
      <c r="BF318" s="49"/>
      <c r="BG318" s="49"/>
      <c r="BH318" s="49"/>
      <c r="BI318" s="47"/>
      <c r="BJ318" s="49"/>
      <c r="BK318" s="49"/>
      <c r="BL318" s="49"/>
      <c r="BM318" s="49"/>
    </row>
    <row r="319" spans="4:65" ht="70.5" customHeight="1" x14ac:dyDescent="0.2">
      <c r="D319" s="47"/>
      <c r="E319" s="49"/>
      <c r="F319" s="49"/>
      <c r="G319" s="49"/>
      <c r="H319" s="49"/>
      <c r="I319" s="49"/>
      <c r="J319" s="49"/>
      <c r="K319" s="49"/>
      <c r="L319" s="49"/>
      <c r="M319" s="49"/>
      <c r="N319" s="49"/>
      <c r="O319" s="49"/>
      <c r="P319" s="49"/>
      <c r="Q319" s="49"/>
      <c r="R319" s="49"/>
      <c r="S319" s="49"/>
      <c r="T319" s="49"/>
      <c r="U319" s="49"/>
      <c r="V319" s="49"/>
      <c r="W319" s="49"/>
      <c r="X319" s="49"/>
      <c r="Y319" s="49"/>
      <c r="Z319" s="49"/>
      <c r="AA319" s="137"/>
      <c r="AB319" s="49"/>
      <c r="AC319" s="137"/>
      <c r="AD319" s="49"/>
      <c r="AE319" s="49"/>
      <c r="AF319" s="49"/>
      <c r="AG319" s="137"/>
      <c r="AH319" s="49"/>
      <c r="AI319" s="137"/>
      <c r="AJ319" s="49"/>
      <c r="AK319" s="49"/>
      <c r="AL319" s="49"/>
      <c r="AM319" s="137"/>
      <c r="AN319" s="49"/>
      <c r="AO319" s="137"/>
      <c r="AP319" s="49"/>
      <c r="AQ319" s="49"/>
      <c r="AR319" s="49"/>
      <c r="AS319" s="137"/>
      <c r="AT319" s="49"/>
      <c r="AU319" s="137"/>
      <c r="AV319" s="49"/>
      <c r="AW319" s="49"/>
      <c r="AX319" s="49"/>
      <c r="AY319" s="137"/>
      <c r="AZ319" s="49"/>
      <c r="BA319" s="137"/>
      <c r="BB319" s="49"/>
      <c r="BC319" s="49"/>
      <c r="BD319" s="49"/>
      <c r="BE319" s="49"/>
      <c r="BF319" s="49"/>
      <c r="BG319" s="49"/>
      <c r="BH319" s="49"/>
      <c r="BI319" s="47"/>
      <c r="BJ319" s="49"/>
      <c r="BK319" s="49"/>
      <c r="BL319" s="49"/>
      <c r="BM319" s="49"/>
    </row>
    <row r="320" spans="4:65" ht="70.5" customHeight="1" x14ac:dyDescent="0.2">
      <c r="D320" s="47"/>
      <c r="E320" s="49"/>
      <c r="F320" s="49"/>
      <c r="G320" s="49"/>
      <c r="H320" s="49"/>
      <c r="I320" s="49"/>
      <c r="J320" s="49"/>
      <c r="K320" s="49"/>
      <c r="L320" s="49"/>
      <c r="M320" s="49"/>
      <c r="N320" s="49"/>
      <c r="O320" s="49"/>
      <c r="P320" s="49"/>
      <c r="Q320" s="49"/>
      <c r="R320" s="49"/>
      <c r="S320" s="49"/>
      <c r="T320" s="49"/>
      <c r="U320" s="49"/>
      <c r="V320" s="49"/>
      <c r="W320" s="49"/>
      <c r="X320" s="49"/>
      <c r="Y320" s="49"/>
      <c r="Z320" s="49"/>
      <c r="AA320" s="137"/>
      <c r="AB320" s="49"/>
      <c r="AC320" s="137"/>
      <c r="AD320" s="49"/>
      <c r="AE320" s="49"/>
      <c r="AF320" s="49"/>
      <c r="AG320" s="137"/>
      <c r="AH320" s="49"/>
      <c r="AI320" s="137"/>
      <c r="AJ320" s="49"/>
      <c r="AK320" s="49"/>
      <c r="AL320" s="49"/>
      <c r="AM320" s="137"/>
      <c r="AN320" s="49"/>
      <c r="AO320" s="137"/>
      <c r="AP320" s="49"/>
      <c r="AQ320" s="49"/>
      <c r="AR320" s="49"/>
      <c r="AS320" s="137"/>
      <c r="AT320" s="49"/>
      <c r="AU320" s="137"/>
      <c r="AV320" s="49"/>
      <c r="AW320" s="49"/>
      <c r="AX320" s="49"/>
      <c r="AY320" s="137"/>
      <c r="AZ320" s="49"/>
      <c r="BA320" s="137"/>
      <c r="BB320" s="49"/>
      <c r="BC320" s="49"/>
      <c r="BD320" s="49"/>
      <c r="BE320" s="49"/>
      <c r="BF320" s="49"/>
      <c r="BG320" s="49"/>
      <c r="BH320" s="49"/>
      <c r="BI320" s="47"/>
      <c r="BJ320" s="49"/>
      <c r="BK320" s="49"/>
      <c r="BL320" s="49"/>
      <c r="BM320" s="49"/>
    </row>
    <row r="321" spans="4:65" ht="70.5" customHeight="1" x14ac:dyDescent="0.2">
      <c r="D321" s="47"/>
      <c r="E321" s="49"/>
      <c r="F321" s="49"/>
      <c r="G321" s="49"/>
      <c r="H321" s="49"/>
      <c r="I321" s="49"/>
      <c r="J321" s="49"/>
      <c r="K321" s="49"/>
      <c r="L321" s="49"/>
      <c r="M321" s="49"/>
      <c r="N321" s="49"/>
      <c r="O321" s="49"/>
      <c r="P321" s="49"/>
      <c r="Q321" s="49"/>
      <c r="R321" s="49"/>
      <c r="S321" s="49"/>
      <c r="T321" s="49"/>
      <c r="U321" s="49"/>
      <c r="V321" s="49"/>
      <c r="W321" s="49"/>
      <c r="X321" s="49"/>
      <c r="Y321" s="49"/>
      <c r="Z321" s="49"/>
      <c r="AA321" s="137"/>
      <c r="AB321" s="49"/>
      <c r="AC321" s="137"/>
      <c r="AD321" s="49"/>
      <c r="AE321" s="49"/>
      <c r="AF321" s="49"/>
      <c r="AG321" s="137"/>
      <c r="AH321" s="49"/>
      <c r="AI321" s="137"/>
      <c r="AJ321" s="49"/>
      <c r="AK321" s="49"/>
      <c r="AL321" s="49"/>
      <c r="AM321" s="137"/>
      <c r="AN321" s="49"/>
      <c r="AO321" s="137"/>
      <c r="AP321" s="49"/>
      <c r="AQ321" s="49"/>
      <c r="AR321" s="49"/>
      <c r="AS321" s="137"/>
      <c r="AT321" s="49"/>
      <c r="AU321" s="137"/>
      <c r="AV321" s="49"/>
      <c r="AW321" s="49"/>
      <c r="AX321" s="49"/>
      <c r="AY321" s="137"/>
      <c r="AZ321" s="49"/>
      <c r="BA321" s="137"/>
      <c r="BB321" s="49"/>
      <c r="BC321" s="49"/>
      <c r="BD321" s="49"/>
      <c r="BE321" s="49"/>
      <c r="BF321" s="49"/>
      <c r="BG321" s="49"/>
      <c r="BH321" s="49"/>
      <c r="BI321" s="47"/>
      <c r="BJ321" s="49"/>
      <c r="BK321" s="49"/>
      <c r="BL321" s="49"/>
      <c r="BM321" s="49"/>
    </row>
    <row r="322" spans="4:65" ht="70.5" customHeight="1" x14ac:dyDescent="0.2">
      <c r="D322" s="47"/>
      <c r="E322" s="49"/>
      <c r="F322" s="49"/>
      <c r="G322" s="49"/>
      <c r="H322" s="49"/>
      <c r="I322" s="49"/>
      <c r="J322" s="49"/>
      <c r="K322" s="49"/>
      <c r="L322" s="49"/>
      <c r="M322" s="49"/>
      <c r="N322" s="49"/>
      <c r="O322" s="49"/>
      <c r="P322" s="49"/>
      <c r="Q322" s="49"/>
      <c r="R322" s="49"/>
      <c r="S322" s="49"/>
      <c r="T322" s="49"/>
      <c r="U322" s="49"/>
      <c r="V322" s="49"/>
      <c r="W322" s="49"/>
      <c r="X322" s="49"/>
      <c r="Y322" s="49"/>
      <c r="Z322" s="49"/>
      <c r="AA322" s="137"/>
      <c r="AB322" s="49"/>
      <c r="AC322" s="137"/>
      <c r="AD322" s="49"/>
      <c r="AE322" s="49"/>
      <c r="AF322" s="49"/>
      <c r="AG322" s="137"/>
      <c r="AH322" s="49"/>
      <c r="AI322" s="137"/>
      <c r="AJ322" s="49"/>
      <c r="AK322" s="49"/>
      <c r="AL322" s="49"/>
      <c r="AM322" s="137"/>
      <c r="AN322" s="49"/>
      <c r="AO322" s="137"/>
      <c r="AP322" s="49"/>
      <c r="AQ322" s="49"/>
      <c r="AR322" s="49"/>
      <c r="AS322" s="137"/>
      <c r="AT322" s="49"/>
      <c r="AU322" s="137"/>
      <c r="AV322" s="49"/>
      <c r="AW322" s="49"/>
      <c r="AX322" s="49"/>
      <c r="AY322" s="137"/>
      <c r="AZ322" s="49"/>
      <c r="BA322" s="137"/>
      <c r="BB322" s="49"/>
      <c r="BC322" s="49"/>
      <c r="BD322" s="49"/>
      <c r="BE322" s="49"/>
      <c r="BF322" s="49"/>
      <c r="BG322" s="49"/>
      <c r="BH322" s="49"/>
      <c r="BI322" s="47"/>
      <c r="BJ322" s="49"/>
      <c r="BK322" s="49"/>
      <c r="BL322" s="49"/>
      <c r="BM322" s="49"/>
    </row>
    <row r="323" spans="4:65" ht="70.5" customHeight="1" x14ac:dyDescent="0.2">
      <c r="D323" s="47"/>
      <c r="E323" s="49"/>
      <c r="F323" s="49"/>
      <c r="G323" s="49"/>
      <c r="H323" s="49"/>
      <c r="I323" s="49"/>
      <c r="J323" s="49"/>
      <c r="K323" s="49"/>
      <c r="L323" s="49"/>
      <c r="M323" s="49"/>
      <c r="N323" s="49"/>
      <c r="O323" s="49"/>
      <c r="P323" s="49"/>
      <c r="Q323" s="49"/>
      <c r="R323" s="49"/>
      <c r="S323" s="49"/>
      <c r="T323" s="49"/>
      <c r="U323" s="49"/>
      <c r="V323" s="49"/>
      <c r="W323" s="49"/>
      <c r="X323" s="49"/>
      <c r="Y323" s="49"/>
      <c r="Z323" s="49"/>
      <c r="AA323" s="137"/>
      <c r="AB323" s="49"/>
      <c r="AC323" s="137"/>
      <c r="AD323" s="49"/>
      <c r="AE323" s="49"/>
      <c r="AF323" s="49"/>
      <c r="AG323" s="137"/>
      <c r="AH323" s="49"/>
      <c r="AI323" s="137"/>
      <c r="AJ323" s="49"/>
      <c r="AK323" s="49"/>
      <c r="AL323" s="49"/>
      <c r="AM323" s="137"/>
      <c r="AN323" s="49"/>
      <c r="AO323" s="137"/>
      <c r="AP323" s="49"/>
      <c r="AQ323" s="49"/>
      <c r="AR323" s="49"/>
      <c r="AS323" s="137"/>
      <c r="AT323" s="49"/>
      <c r="AU323" s="137"/>
      <c r="AV323" s="49"/>
      <c r="AW323" s="49"/>
      <c r="AX323" s="49"/>
      <c r="AY323" s="137"/>
      <c r="AZ323" s="49"/>
      <c r="BA323" s="137"/>
      <c r="BB323" s="49"/>
      <c r="BC323" s="49"/>
      <c r="BD323" s="49"/>
      <c r="BE323" s="49"/>
      <c r="BF323" s="49"/>
      <c r="BG323" s="49"/>
      <c r="BH323" s="49"/>
      <c r="BI323" s="47"/>
      <c r="BJ323" s="49"/>
      <c r="BK323" s="49"/>
      <c r="BL323" s="49"/>
      <c r="BM323" s="49"/>
    </row>
    <row r="324" spans="4:65" ht="70.5" customHeight="1" x14ac:dyDescent="0.2">
      <c r="D324" s="47"/>
      <c r="E324" s="49"/>
      <c r="F324" s="49"/>
      <c r="G324" s="49"/>
      <c r="H324" s="49"/>
      <c r="I324" s="49"/>
      <c r="J324" s="49"/>
      <c r="K324" s="49"/>
      <c r="L324" s="49"/>
      <c r="M324" s="49"/>
      <c r="N324" s="49"/>
      <c r="O324" s="49"/>
      <c r="P324" s="49"/>
      <c r="Q324" s="49"/>
      <c r="R324" s="49"/>
      <c r="S324" s="49"/>
      <c r="T324" s="49"/>
      <c r="U324" s="49"/>
      <c r="V324" s="49"/>
      <c r="W324" s="49"/>
      <c r="X324" s="49"/>
      <c r="Y324" s="49"/>
      <c r="Z324" s="49"/>
      <c r="AA324" s="137"/>
      <c r="AB324" s="49"/>
      <c r="AC324" s="137"/>
      <c r="AD324" s="49"/>
      <c r="AE324" s="49"/>
      <c r="AF324" s="49"/>
      <c r="AG324" s="137"/>
      <c r="AH324" s="49"/>
      <c r="AI324" s="137"/>
      <c r="AJ324" s="49"/>
      <c r="AK324" s="49"/>
      <c r="AL324" s="49"/>
      <c r="AM324" s="137"/>
      <c r="AN324" s="49"/>
      <c r="AO324" s="137"/>
      <c r="AP324" s="49"/>
      <c r="AQ324" s="49"/>
      <c r="AR324" s="49"/>
      <c r="AS324" s="137"/>
      <c r="AT324" s="49"/>
      <c r="AU324" s="137"/>
      <c r="AV324" s="49"/>
      <c r="AW324" s="49"/>
      <c r="AX324" s="49"/>
      <c r="AY324" s="137"/>
      <c r="AZ324" s="49"/>
      <c r="BA324" s="137"/>
      <c r="BB324" s="49"/>
      <c r="BC324" s="49"/>
      <c r="BD324" s="49"/>
      <c r="BE324" s="49"/>
      <c r="BF324" s="49"/>
      <c r="BG324" s="49"/>
      <c r="BH324" s="49"/>
      <c r="BI324" s="47"/>
      <c r="BJ324" s="49"/>
      <c r="BK324" s="49"/>
      <c r="BL324" s="49"/>
      <c r="BM324" s="49"/>
    </row>
    <row r="325" spans="4:65" ht="70.5" customHeight="1" x14ac:dyDescent="0.2">
      <c r="D325" s="47"/>
      <c r="E325" s="49"/>
      <c r="F325" s="49"/>
      <c r="G325" s="49"/>
      <c r="H325" s="49"/>
      <c r="I325" s="49"/>
      <c r="J325" s="49"/>
      <c r="K325" s="49"/>
      <c r="L325" s="49"/>
      <c r="M325" s="49"/>
      <c r="N325" s="49"/>
      <c r="O325" s="49"/>
      <c r="P325" s="49"/>
      <c r="Q325" s="49"/>
      <c r="R325" s="49"/>
      <c r="S325" s="49"/>
      <c r="T325" s="49"/>
      <c r="U325" s="49"/>
      <c r="V325" s="49"/>
      <c r="W325" s="49"/>
      <c r="X325" s="49"/>
      <c r="Y325" s="49"/>
      <c r="Z325" s="49"/>
      <c r="AA325" s="137"/>
      <c r="AB325" s="49"/>
      <c r="AC325" s="137"/>
      <c r="AD325" s="49"/>
      <c r="AE325" s="49"/>
      <c r="AF325" s="49"/>
      <c r="AG325" s="137"/>
      <c r="AH325" s="49"/>
      <c r="AI325" s="137"/>
      <c r="AJ325" s="49"/>
      <c r="AK325" s="49"/>
      <c r="AL325" s="49"/>
      <c r="AM325" s="137"/>
      <c r="AN325" s="49"/>
      <c r="AO325" s="137"/>
      <c r="AP325" s="49"/>
      <c r="AQ325" s="49"/>
      <c r="AR325" s="49"/>
      <c r="AS325" s="137"/>
      <c r="AT325" s="49"/>
      <c r="AU325" s="137"/>
      <c r="AV325" s="49"/>
      <c r="AW325" s="49"/>
      <c r="AX325" s="49"/>
      <c r="AY325" s="137"/>
      <c r="AZ325" s="49"/>
      <c r="BA325" s="137"/>
      <c r="BB325" s="49"/>
      <c r="BC325" s="49"/>
      <c r="BD325" s="49"/>
      <c r="BE325" s="49"/>
      <c r="BF325" s="49"/>
      <c r="BG325" s="49"/>
      <c r="BH325" s="49"/>
      <c r="BI325" s="47"/>
      <c r="BJ325" s="49"/>
      <c r="BK325" s="49"/>
      <c r="BL325" s="49"/>
      <c r="BM325" s="49"/>
    </row>
    <row r="326" spans="4:65" ht="70.5" customHeight="1" x14ac:dyDescent="0.2">
      <c r="D326" s="47"/>
      <c r="E326" s="49"/>
      <c r="F326" s="49"/>
      <c r="G326" s="49"/>
      <c r="H326" s="49"/>
      <c r="I326" s="49"/>
      <c r="J326" s="49"/>
      <c r="K326" s="49"/>
      <c r="L326" s="49"/>
      <c r="M326" s="49"/>
      <c r="N326" s="49"/>
      <c r="O326" s="49"/>
      <c r="P326" s="49"/>
      <c r="Q326" s="49"/>
      <c r="R326" s="49"/>
      <c r="S326" s="49"/>
      <c r="T326" s="49"/>
      <c r="U326" s="49"/>
      <c r="V326" s="49"/>
      <c r="W326" s="49"/>
      <c r="X326" s="49"/>
      <c r="Y326" s="49"/>
      <c r="Z326" s="49"/>
      <c r="AA326" s="137"/>
      <c r="AB326" s="49"/>
      <c r="AC326" s="137"/>
      <c r="AD326" s="49"/>
      <c r="AE326" s="49"/>
      <c r="AF326" s="49"/>
      <c r="AG326" s="137"/>
      <c r="AH326" s="49"/>
      <c r="AI326" s="137"/>
      <c r="AJ326" s="49"/>
      <c r="AK326" s="49"/>
      <c r="AL326" s="49"/>
      <c r="AM326" s="137"/>
      <c r="AN326" s="49"/>
      <c r="AO326" s="137"/>
      <c r="AP326" s="49"/>
      <c r="AQ326" s="49"/>
      <c r="AR326" s="49"/>
      <c r="AS326" s="137"/>
      <c r="AT326" s="49"/>
      <c r="AU326" s="137"/>
      <c r="AV326" s="49"/>
      <c r="AW326" s="49"/>
      <c r="AX326" s="49"/>
      <c r="AY326" s="137"/>
      <c r="AZ326" s="49"/>
      <c r="BA326" s="137"/>
      <c r="BB326" s="49"/>
      <c r="BC326" s="49"/>
      <c r="BD326" s="49"/>
      <c r="BE326" s="49"/>
      <c r="BF326" s="49"/>
      <c r="BG326" s="49"/>
      <c r="BH326" s="49"/>
      <c r="BI326" s="47"/>
      <c r="BJ326" s="49"/>
      <c r="BK326" s="49"/>
      <c r="BL326" s="49"/>
      <c r="BM326" s="49"/>
    </row>
    <row r="327" spans="4:65" ht="70.5" customHeight="1" x14ac:dyDescent="0.2">
      <c r="D327" s="47"/>
      <c r="E327" s="49"/>
      <c r="F327" s="49"/>
      <c r="G327" s="49"/>
      <c r="H327" s="49"/>
      <c r="I327" s="49"/>
      <c r="J327" s="49"/>
      <c r="K327" s="49"/>
      <c r="L327" s="49"/>
      <c r="M327" s="49"/>
      <c r="N327" s="49"/>
      <c r="O327" s="49"/>
      <c r="P327" s="49"/>
      <c r="Q327" s="49"/>
      <c r="R327" s="49"/>
      <c r="S327" s="49"/>
      <c r="T327" s="49"/>
      <c r="U327" s="49"/>
      <c r="V327" s="49"/>
      <c r="W327" s="49"/>
      <c r="X327" s="49"/>
      <c r="Y327" s="49"/>
      <c r="Z327" s="49"/>
      <c r="AA327" s="137"/>
      <c r="AB327" s="49"/>
      <c r="AC327" s="137"/>
      <c r="AD327" s="49"/>
      <c r="AE327" s="49"/>
      <c r="AF327" s="49"/>
      <c r="AG327" s="137"/>
      <c r="AH327" s="49"/>
      <c r="AI327" s="137"/>
      <c r="AJ327" s="49"/>
      <c r="AK327" s="49"/>
      <c r="AL327" s="49"/>
      <c r="AM327" s="137"/>
      <c r="AN327" s="49"/>
      <c r="AO327" s="137"/>
      <c r="AP327" s="49"/>
      <c r="AQ327" s="49"/>
      <c r="AR327" s="49"/>
      <c r="AS327" s="137"/>
      <c r="AT327" s="49"/>
      <c r="AU327" s="137"/>
      <c r="AV327" s="49"/>
      <c r="AW327" s="49"/>
      <c r="AX327" s="49"/>
      <c r="AY327" s="137"/>
      <c r="AZ327" s="49"/>
      <c r="BA327" s="137"/>
      <c r="BB327" s="49"/>
      <c r="BC327" s="49"/>
      <c r="BD327" s="49"/>
      <c r="BE327" s="49"/>
      <c r="BF327" s="49"/>
      <c r="BG327" s="49"/>
      <c r="BH327" s="49"/>
      <c r="BI327" s="47"/>
      <c r="BJ327" s="49"/>
      <c r="BK327" s="49"/>
      <c r="BL327" s="49"/>
      <c r="BM327" s="49"/>
    </row>
    <row r="328" spans="4:65" ht="70.5" customHeight="1" x14ac:dyDescent="0.2">
      <c r="D328" s="47"/>
      <c r="E328" s="49"/>
      <c r="F328" s="49"/>
      <c r="G328" s="49"/>
      <c r="H328" s="49"/>
      <c r="I328" s="49"/>
      <c r="J328" s="49"/>
      <c r="K328" s="49"/>
      <c r="L328" s="49"/>
      <c r="M328" s="49"/>
      <c r="N328" s="49"/>
      <c r="O328" s="49"/>
      <c r="P328" s="49"/>
      <c r="Q328" s="49"/>
      <c r="R328" s="49"/>
      <c r="S328" s="49"/>
      <c r="T328" s="49"/>
      <c r="U328" s="49"/>
      <c r="V328" s="49"/>
      <c r="W328" s="49"/>
      <c r="X328" s="49"/>
      <c r="Y328" s="49"/>
      <c r="Z328" s="49"/>
      <c r="AA328" s="137"/>
      <c r="AB328" s="49"/>
      <c r="AC328" s="137"/>
      <c r="AD328" s="49"/>
      <c r="AE328" s="49"/>
      <c r="AF328" s="49"/>
      <c r="AG328" s="137"/>
      <c r="AH328" s="49"/>
      <c r="AI328" s="137"/>
      <c r="AJ328" s="49"/>
      <c r="AK328" s="49"/>
      <c r="AL328" s="49"/>
      <c r="AM328" s="137"/>
      <c r="AN328" s="49"/>
      <c r="AO328" s="137"/>
      <c r="AP328" s="49"/>
      <c r="AQ328" s="49"/>
      <c r="AR328" s="49"/>
      <c r="AS328" s="137"/>
      <c r="AT328" s="49"/>
      <c r="AU328" s="137"/>
      <c r="AV328" s="49"/>
      <c r="AW328" s="49"/>
      <c r="AX328" s="49"/>
      <c r="AY328" s="137"/>
      <c r="AZ328" s="49"/>
      <c r="BA328" s="137"/>
      <c r="BB328" s="49"/>
      <c r="BC328" s="49"/>
      <c r="BD328" s="49"/>
      <c r="BE328" s="49"/>
      <c r="BF328" s="49"/>
      <c r="BG328" s="49"/>
      <c r="BH328" s="49"/>
      <c r="BI328" s="47"/>
      <c r="BJ328" s="49"/>
      <c r="BK328" s="49"/>
      <c r="BL328" s="49"/>
      <c r="BM328" s="49"/>
    </row>
    <row r="329" spans="4:65" ht="70.5" customHeight="1" x14ac:dyDescent="0.2">
      <c r="D329" s="47"/>
      <c r="E329" s="49"/>
      <c r="F329" s="49"/>
      <c r="G329" s="49"/>
      <c r="H329" s="49"/>
      <c r="I329" s="49"/>
      <c r="J329" s="49"/>
      <c r="K329" s="49"/>
      <c r="L329" s="49"/>
      <c r="M329" s="49"/>
      <c r="N329" s="49"/>
      <c r="O329" s="49"/>
      <c r="P329" s="49"/>
      <c r="Q329" s="49"/>
      <c r="R329" s="49"/>
      <c r="S329" s="49"/>
      <c r="T329" s="49"/>
      <c r="U329" s="49"/>
      <c r="V329" s="49"/>
      <c r="W329" s="49"/>
      <c r="X329" s="49"/>
      <c r="Y329" s="49"/>
      <c r="Z329" s="49"/>
      <c r="AA329" s="137"/>
      <c r="AB329" s="49"/>
      <c r="AC329" s="137"/>
      <c r="AD329" s="49"/>
      <c r="AE329" s="49"/>
      <c r="AF329" s="49"/>
      <c r="AG329" s="137"/>
      <c r="AH329" s="49"/>
      <c r="AI329" s="137"/>
      <c r="AJ329" s="49"/>
      <c r="AK329" s="49"/>
      <c r="AL329" s="49"/>
      <c r="AM329" s="137"/>
      <c r="AN329" s="49"/>
      <c r="AO329" s="137"/>
      <c r="AP329" s="49"/>
      <c r="AQ329" s="49"/>
      <c r="AR329" s="49"/>
      <c r="AS329" s="137"/>
      <c r="AT329" s="49"/>
      <c r="AU329" s="137"/>
      <c r="AV329" s="49"/>
      <c r="AW329" s="49"/>
      <c r="AX329" s="49"/>
      <c r="AY329" s="137"/>
      <c r="AZ329" s="49"/>
      <c r="BA329" s="137"/>
      <c r="BB329" s="49"/>
      <c r="BC329" s="49"/>
      <c r="BD329" s="49"/>
      <c r="BE329" s="49"/>
      <c r="BF329" s="49"/>
      <c r="BG329" s="49"/>
      <c r="BH329" s="49"/>
      <c r="BI329" s="47"/>
      <c r="BJ329" s="49"/>
      <c r="BK329" s="49"/>
      <c r="BL329" s="49"/>
      <c r="BM329" s="49"/>
    </row>
    <row r="330" spans="4:65" ht="70.5" customHeight="1" x14ac:dyDescent="0.2">
      <c r="D330" s="47"/>
      <c r="E330" s="49"/>
      <c r="F330" s="49"/>
      <c r="G330" s="49"/>
      <c r="H330" s="49"/>
      <c r="I330" s="49"/>
      <c r="J330" s="49"/>
      <c r="K330" s="49"/>
      <c r="L330" s="49"/>
      <c r="M330" s="49"/>
      <c r="N330" s="49"/>
      <c r="O330" s="49"/>
      <c r="P330" s="49"/>
      <c r="Q330" s="49"/>
      <c r="R330" s="49"/>
      <c r="S330" s="49"/>
      <c r="T330" s="49"/>
      <c r="U330" s="49"/>
      <c r="V330" s="49"/>
      <c r="W330" s="49"/>
      <c r="X330" s="49"/>
      <c r="Y330" s="49"/>
      <c r="Z330" s="49"/>
      <c r="AA330" s="137"/>
      <c r="AB330" s="49"/>
      <c r="AC330" s="137"/>
      <c r="AD330" s="49"/>
      <c r="AE330" s="49"/>
      <c r="AF330" s="49"/>
      <c r="AG330" s="137"/>
      <c r="AH330" s="49"/>
      <c r="AI330" s="137"/>
      <c r="AJ330" s="49"/>
      <c r="AK330" s="49"/>
      <c r="AL330" s="49"/>
      <c r="AM330" s="137"/>
      <c r="AN330" s="49"/>
      <c r="AO330" s="137"/>
      <c r="AP330" s="49"/>
      <c r="AQ330" s="49"/>
      <c r="AR330" s="49"/>
      <c r="AS330" s="137"/>
      <c r="AT330" s="49"/>
      <c r="AU330" s="137"/>
      <c r="AV330" s="49"/>
      <c r="AW330" s="49"/>
      <c r="AX330" s="49"/>
      <c r="AY330" s="137"/>
      <c r="AZ330" s="49"/>
      <c r="BA330" s="137"/>
      <c r="BB330" s="49"/>
      <c r="BC330" s="49"/>
      <c r="BD330" s="49"/>
      <c r="BE330" s="49"/>
      <c r="BF330" s="49"/>
      <c r="BG330" s="49"/>
      <c r="BH330" s="49"/>
      <c r="BI330" s="47"/>
      <c r="BJ330" s="49"/>
      <c r="BK330" s="49"/>
      <c r="BL330" s="49"/>
      <c r="BM330" s="49"/>
    </row>
    <row r="331" spans="4:65" ht="70.5" customHeight="1" x14ac:dyDescent="0.2">
      <c r="D331" s="47"/>
      <c r="E331" s="49"/>
      <c r="F331" s="49"/>
      <c r="G331" s="49"/>
      <c r="H331" s="49"/>
      <c r="I331" s="49"/>
      <c r="J331" s="49"/>
      <c r="K331" s="49"/>
      <c r="L331" s="49"/>
      <c r="M331" s="49"/>
      <c r="N331" s="49"/>
      <c r="O331" s="49"/>
      <c r="P331" s="49"/>
      <c r="Q331" s="49"/>
      <c r="R331" s="49"/>
      <c r="S331" s="49"/>
      <c r="T331" s="49"/>
      <c r="U331" s="49"/>
      <c r="V331" s="49"/>
      <c r="W331" s="49"/>
      <c r="X331" s="49"/>
      <c r="Y331" s="49"/>
      <c r="Z331" s="49"/>
      <c r="AA331" s="137"/>
      <c r="AB331" s="49"/>
      <c r="AC331" s="137"/>
      <c r="AD331" s="49"/>
      <c r="AE331" s="49"/>
      <c r="AF331" s="49"/>
      <c r="AG331" s="137"/>
      <c r="AH331" s="49"/>
      <c r="AI331" s="137"/>
      <c r="AJ331" s="49"/>
      <c r="AK331" s="49"/>
      <c r="AL331" s="49"/>
      <c r="AM331" s="137"/>
      <c r="AN331" s="49"/>
      <c r="AO331" s="137"/>
      <c r="AP331" s="49"/>
      <c r="AQ331" s="49"/>
      <c r="AR331" s="49"/>
      <c r="AS331" s="137"/>
      <c r="AT331" s="49"/>
      <c r="AU331" s="137"/>
      <c r="AV331" s="49"/>
      <c r="AW331" s="49"/>
      <c r="AX331" s="49"/>
      <c r="AY331" s="137"/>
      <c r="AZ331" s="49"/>
      <c r="BA331" s="137"/>
      <c r="BB331" s="49"/>
      <c r="BC331" s="49"/>
      <c r="BD331" s="49"/>
      <c r="BE331" s="49"/>
      <c r="BF331" s="49"/>
      <c r="BG331" s="49"/>
      <c r="BH331" s="49"/>
      <c r="BI331" s="47"/>
      <c r="BJ331" s="49"/>
      <c r="BK331" s="49"/>
      <c r="BL331" s="49"/>
      <c r="BM331" s="49"/>
    </row>
    <row r="332" spans="4:65" ht="70.5" customHeight="1" x14ac:dyDescent="0.2">
      <c r="D332" s="47"/>
      <c r="E332" s="49"/>
      <c r="F332" s="49"/>
      <c r="G332" s="49"/>
      <c r="H332" s="49"/>
      <c r="I332" s="49"/>
      <c r="J332" s="49"/>
      <c r="K332" s="49"/>
      <c r="L332" s="49"/>
      <c r="M332" s="49"/>
      <c r="N332" s="49"/>
      <c r="O332" s="49"/>
      <c r="P332" s="49"/>
      <c r="Q332" s="49"/>
      <c r="R332" s="49"/>
      <c r="S332" s="49"/>
      <c r="T332" s="49"/>
      <c r="U332" s="49"/>
      <c r="V332" s="49"/>
      <c r="W332" s="49"/>
      <c r="X332" s="49"/>
      <c r="Y332" s="49"/>
      <c r="Z332" s="49"/>
      <c r="AA332" s="137"/>
      <c r="AB332" s="49"/>
      <c r="AC332" s="137"/>
      <c r="AD332" s="49"/>
      <c r="AE332" s="49"/>
      <c r="AF332" s="49"/>
      <c r="AG332" s="137"/>
      <c r="AH332" s="49"/>
      <c r="AI332" s="137"/>
      <c r="AJ332" s="49"/>
      <c r="AK332" s="49"/>
      <c r="AL332" s="49"/>
      <c r="AM332" s="137"/>
      <c r="AN332" s="49"/>
      <c r="AO332" s="137"/>
      <c r="AP332" s="49"/>
      <c r="AQ332" s="49"/>
      <c r="AR332" s="49"/>
      <c r="AS332" s="137"/>
      <c r="AT332" s="49"/>
      <c r="AU332" s="137"/>
      <c r="AV332" s="49"/>
      <c r="AW332" s="49"/>
      <c r="AX332" s="49"/>
      <c r="AY332" s="137"/>
      <c r="AZ332" s="49"/>
      <c r="BA332" s="137"/>
      <c r="BB332" s="49"/>
      <c r="BC332" s="49"/>
      <c r="BD332" s="49"/>
      <c r="BE332" s="49"/>
      <c r="BF332" s="49"/>
      <c r="BG332" s="49"/>
      <c r="BH332" s="49"/>
      <c r="BI332" s="47"/>
      <c r="BJ332" s="49"/>
      <c r="BK332" s="49"/>
      <c r="BL332" s="49"/>
      <c r="BM332" s="49"/>
    </row>
    <row r="333" spans="4:65" ht="70.5" customHeight="1" x14ac:dyDescent="0.2">
      <c r="D333" s="47"/>
      <c r="E333" s="49"/>
      <c r="F333" s="49"/>
      <c r="G333" s="49"/>
      <c r="H333" s="49"/>
      <c r="I333" s="49"/>
      <c r="J333" s="49"/>
      <c r="K333" s="49"/>
      <c r="L333" s="49"/>
      <c r="M333" s="49"/>
      <c r="N333" s="49"/>
      <c r="O333" s="49"/>
      <c r="P333" s="49"/>
      <c r="Q333" s="49"/>
      <c r="R333" s="49"/>
      <c r="S333" s="49"/>
      <c r="T333" s="49"/>
      <c r="U333" s="49"/>
      <c r="V333" s="49"/>
      <c r="W333" s="49"/>
      <c r="X333" s="49"/>
      <c r="Y333" s="49"/>
      <c r="Z333" s="49"/>
      <c r="AA333" s="137"/>
      <c r="AB333" s="49"/>
      <c r="AC333" s="137"/>
      <c r="AD333" s="49"/>
      <c r="AE333" s="49"/>
      <c r="AF333" s="49"/>
      <c r="AG333" s="137"/>
      <c r="AH333" s="49"/>
      <c r="AI333" s="137"/>
      <c r="AJ333" s="49"/>
      <c r="AK333" s="49"/>
      <c r="AL333" s="49"/>
      <c r="AM333" s="137"/>
      <c r="AN333" s="49"/>
      <c r="AO333" s="137"/>
      <c r="AP333" s="49"/>
      <c r="AQ333" s="49"/>
      <c r="AR333" s="49"/>
      <c r="AS333" s="137"/>
      <c r="AT333" s="49"/>
      <c r="AU333" s="137"/>
      <c r="AV333" s="49"/>
      <c r="AW333" s="49"/>
      <c r="AX333" s="49"/>
      <c r="AY333" s="137"/>
      <c r="AZ333" s="49"/>
      <c r="BA333" s="137"/>
      <c r="BB333" s="49"/>
      <c r="BC333" s="49"/>
      <c r="BD333" s="49"/>
      <c r="BE333" s="49"/>
      <c r="BF333" s="49"/>
      <c r="BG333" s="49"/>
      <c r="BH333" s="49"/>
      <c r="BI333" s="47"/>
      <c r="BJ333" s="49"/>
      <c r="BK333" s="49"/>
      <c r="BL333" s="49"/>
      <c r="BM333" s="49"/>
    </row>
    <row r="334" spans="4:65" ht="70.5" customHeight="1" x14ac:dyDescent="0.2">
      <c r="D334" s="47"/>
      <c r="E334" s="49"/>
      <c r="F334" s="49"/>
      <c r="G334" s="49"/>
      <c r="H334" s="49"/>
      <c r="I334" s="49"/>
      <c r="J334" s="49"/>
      <c r="K334" s="49"/>
      <c r="L334" s="49"/>
      <c r="M334" s="49"/>
      <c r="N334" s="49"/>
      <c r="O334" s="49"/>
      <c r="P334" s="49"/>
      <c r="Q334" s="49"/>
      <c r="R334" s="49"/>
      <c r="S334" s="49"/>
      <c r="T334" s="49"/>
      <c r="U334" s="49"/>
      <c r="V334" s="49"/>
      <c r="W334" s="49"/>
      <c r="X334" s="49"/>
      <c r="Y334" s="49"/>
      <c r="Z334" s="49"/>
      <c r="AA334" s="137"/>
      <c r="AB334" s="49"/>
      <c r="AC334" s="137"/>
      <c r="AD334" s="49"/>
      <c r="AE334" s="49"/>
      <c r="AF334" s="49"/>
      <c r="AG334" s="137"/>
      <c r="AH334" s="49"/>
      <c r="AI334" s="137"/>
      <c r="AJ334" s="49"/>
      <c r="AK334" s="49"/>
      <c r="AL334" s="49"/>
      <c r="AM334" s="137"/>
      <c r="AN334" s="49"/>
      <c r="AO334" s="137"/>
      <c r="AP334" s="49"/>
      <c r="AQ334" s="49"/>
      <c r="AR334" s="49"/>
      <c r="AS334" s="137"/>
      <c r="AT334" s="49"/>
      <c r="AU334" s="137"/>
      <c r="AV334" s="49"/>
      <c r="AW334" s="49"/>
      <c r="AX334" s="49"/>
      <c r="AY334" s="137"/>
      <c r="AZ334" s="49"/>
      <c r="BA334" s="137"/>
      <c r="BB334" s="49"/>
      <c r="BC334" s="49"/>
      <c r="BD334" s="49"/>
      <c r="BE334" s="49"/>
      <c r="BF334" s="49"/>
      <c r="BG334" s="49"/>
      <c r="BH334" s="49"/>
      <c r="BI334" s="47"/>
      <c r="BJ334" s="49"/>
      <c r="BK334" s="49"/>
      <c r="BL334" s="49"/>
      <c r="BM334" s="49"/>
    </row>
    <row r="335" spans="4:65" ht="70.5" customHeight="1" x14ac:dyDescent="0.2">
      <c r="D335" s="47"/>
      <c r="E335" s="49"/>
      <c r="F335" s="49"/>
      <c r="G335" s="49"/>
      <c r="H335" s="49"/>
      <c r="I335" s="49"/>
      <c r="J335" s="49"/>
      <c r="K335" s="49"/>
      <c r="L335" s="49"/>
      <c r="M335" s="49"/>
      <c r="N335" s="49"/>
      <c r="O335" s="49"/>
      <c r="P335" s="49"/>
      <c r="Q335" s="49"/>
      <c r="R335" s="49"/>
      <c r="S335" s="49"/>
      <c r="T335" s="49"/>
      <c r="U335" s="49"/>
      <c r="V335" s="49"/>
      <c r="W335" s="49"/>
      <c r="X335" s="49"/>
      <c r="Y335" s="49"/>
      <c r="Z335" s="49"/>
      <c r="AA335" s="137"/>
      <c r="AB335" s="49"/>
      <c r="AC335" s="137"/>
      <c r="AD335" s="49"/>
      <c r="AE335" s="49"/>
      <c r="AF335" s="49"/>
      <c r="AG335" s="137"/>
      <c r="AH335" s="49"/>
      <c r="AI335" s="137"/>
      <c r="AJ335" s="49"/>
      <c r="AK335" s="49"/>
      <c r="AL335" s="49"/>
      <c r="AM335" s="137"/>
      <c r="AN335" s="49"/>
      <c r="AO335" s="137"/>
      <c r="AP335" s="49"/>
      <c r="AQ335" s="49"/>
      <c r="AR335" s="49"/>
      <c r="AS335" s="137"/>
      <c r="AT335" s="49"/>
      <c r="AU335" s="137"/>
      <c r="AV335" s="49"/>
      <c r="AW335" s="49"/>
      <c r="AX335" s="49"/>
      <c r="AY335" s="137"/>
      <c r="AZ335" s="49"/>
      <c r="BA335" s="137"/>
      <c r="BB335" s="49"/>
      <c r="BC335" s="49"/>
      <c r="BD335" s="49"/>
      <c r="BE335" s="49"/>
      <c r="BF335" s="49"/>
      <c r="BG335" s="49"/>
      <c r="BH335" s="49"/>
      <c r="BI335" s="47"/>
      <c r="BJ335" s="49"/>
      <c r="BK335" s="49"/>
      <c r="BL335" s="49"/>
      <c r="BM335" s="49"/>
    </row>
    <row r="336" spans="4:65" ht="70.5" customHeight="1" x14ac:dyDescent="0.2">
      <c r="D336" s="47"/>
      <c r="E336" s="49"/>
      <c r="F336" s="49"/>
      <c r="G336" s="49"/>
      <c r="H336" s="49"/>
      <c r="I336" s="49"/>
      <c r="J336" s="49"/>
      <c r="K336" s="49"/>
      <c r="L336" s="49"/>
      <c r="M336" s="49"/>
      <c r="N336" s="49"/>
      <c r="O336" s="49"/>
      <c r="P336" s="49"/>
      <c r="Q336" s="49"/>
      <c r="R336" s="49"/>
      <c r="S336" s="49"/>
      <c r="T336" s="49"/>
      <c r="U336" s="49"/>
      <c r="V336" s="49"/>
      <c r="W336" s="49"/>
      <c r="X336" s="49"/>
      <c r="Y336" s="49"/>
      <c r="Z336" s="49"/>
      <c r="AA336" s="137"/>
      <c r="AB336" s="49"/>
      <c r="AC336" s="137"/>
      <c r="AD336" s="49"/>
      <c r="AE336" s="49"/>
      <c r="AF336" s="49"/>
      <c r="AG336" s="137"/>
      <c r="AH336" s="49"/>
      <c r="AI336" s="137"/>
      <c r="AJ336" s="49"/>
      <c r="AK336" s="49"/>
      <c r="AL336" s="49"/>
      <c r="AM336" s="137"/>
      <c r="AN336" s="49"/>
      <c r="AO336" s="137"/>
      <c r="AP336" s="49"/>
      <c r="AQ336" s="49"/>
      <c r="AR336" s="49"/>
      <c r="AS336" s="137"/>
      <c r="AT336" s="49"/>
      <c r="AU336" s="137"/>
      <c r="AV336" s="49"/>
      <c r="AW336" s="49"/>
      <c r="AX336" s="49"/>
      <c r="AY336" s="137"/>
      <c r="AZ336" s="49"/>
      <c r="BA336" s="137"/>
      <c r="BB336" s="49"/>
      <c r="BC336" s="49"/>
      <c r="BD336" s="49"/>
      <c r="BE336" s="49"/>
      <c r="BF336" s="49"/>
      <c r="BG336" s="49"/>
      <c r="BH336" s="49"/>
      <c r="BI336" s="47"/>
      <c r="BJ336" s="49"/>
      <c r="BK336" s="49"/>
      <c r="BL336" s="49"/>
      <c r="BM336" s="49"/>
    </row>
    <row r="337" spans="4:65" ht="70.5" customHeight="1" x14ac:dyDescent="0.2">
      <c r="D337" s="47"/>
      <c r="E337" s="49"/>
      <c r="F337" s="49"/>
      <c r="G337" s="49"/>
      <c r="H337" s="49"/>
      <c r="I337" s="49"/>
      <c r="J337" s="49"/>
      <c r="K337" s="49"/>
      <c r="L337" s="49"/>
      <c r="M337" s="49"/>
      <c r="N337" s="49"/>
      <c r="O337" s="138"/>
      <c r="P337" s="49"/>
      <c r="Q337" s="138"/>
      <c r="R337" s="49"/>
      <c r="S337" s="138"/>
      <c r="T337" s="49"/>
      <c r="U337" s="138"/>
      <c r="V337" s="138"/>
      <c r="W337" s="138"/>
      <c r="X337" s="138"/>
      <c r="Y337" s="138"/>
      <c r="Z337" s="138"/>
      <c r="AA337" s="139"/>
      <c r="AB337" s="138"/>
      <c r="AC337" s="139"/>
      <c r="AD337" s="138"/>
      <c r="AE337" s="138"/>
      <c r="AF337" s="138"/>
      <c r="AG337" s="139"/>
      <c r="AH337" s="138"/>
      <c r="AI337" s="139"/>
      <c r="AJ337" s="138"/>
      <c r="AK337" s="138"/>
      <c r="AL337" s="138"/>
      <c r="AM337" s="139"/>
      <c r="AN337" s="138"/>
      <c r="AO337" s="139"/>
      <c r="AP337" s="138"/>
      <c r="AQ337" s="138"/>
      <c r="AR337" s="138"/>
      <c r="AS337" s="139"/>
      <c r="AT337" s="138"/>
      <c r="AU337" s="139"/>
      <c r="AV337" s="138"/>
      <c r="AW337" s="138"/>
      <c r="AX337" s="138"/>
      <c r="AY337" s="139"/>
      <c r="AZ337" s="138"/>
      <c r="BA337" s="139"/>
      <c r="BB337" s="138"/>
      <c r="BC337" s="138"/>
      <c r="BD337" s="49"/>
      <c r="BE337" s="49"/>
      <c r="BF337" s="49"/>
      <c r="BG337" s="49"/>
      <c r="BH337" s="49"/>
      <c r="BI337" s="47"/>
      <c r="BJ337" s="49"/>
      <c r="BK337" s="49"/>
      <c r="BL337" s="49"/>
      <c r="BM337" s="49"/>
    </row>
    <row r="338" spans="4:65" ht="70.5" customHeight="1" x14ac:dyDescent="0.2">
      <c r="D338" s="47"/>
      <c r="E338" s="49"/>
      <c r="F338" s="49"/>
      <c r="G338" s="49"/>
      <c r="H338" s="49"/>
      <c r="I338" s="49"/>
      <c r="J338" s="49"/>
      <c r="K338" s="49"/>
      <c r="L338" s="49"/>
      <c r="M338" s="49"/>
      <c r="N338" s="49"/>
      <c r="O338" s="138"/>
      <c r="P338" s="49"/>
      <c r="Q338" s="138"/>
      <c r="R338" s="49"/>
      <c r="S338" s="138"/>
      <c r="T338" s="49"/>
      <c r="U338" s="138"/>
      <c r="V338" s="138"/>
      <c r="W338" s="138"/>
      <c r="X338" s="138"/>
      <c r="Y338" s="138"/>
      <c r="Z338" s="138"/>
      <c r="AA338" s="139"/>
      <c r="AB338" s="138"/>
      <c r="AC338" s="139"/>
      <c r="AD338" s="138"/>
      <c r="AE338" s="138"/>
      <c r="AF338" s="138"/>
      <c r="AG338" s="139"/>
      <c r="AH338" s="138"/>
      <c r="AI338" s="139"/>
      <c r="AJ338" s="138"/>
      <c r="AK338" s="138"/>
      <c r="AL338" s="138"/>
      <c r="AM338" s="139"/>
      <c r="AN338" s="138"/>
      <c r="AO338" s="139"/>
      <c r="AP338" s="138"/>
      <c r="AQ338" s="138"/>
      <c r="AR338" s="138"/>
      <c r="AS338" s="139"/>
      <c r="AT338" s="138"/>
      <c r="AU338" s="139"/>
      <c r="AV338" s="138"/>
      <c r="AW338" s="138"/>
      <c r="AX338" s="138"/>
      <c r="AY338" s="139"/>
      <c r="AZ338" s="138"/>
      <c r="BA338" s="139"/>
      <c r="BB338" s="138"/>
      <c r="BC338" s="138"/>
      <c r="BD338" s="49"/>
      <c r="BE338" s="49"/>
      <c r="BF338" s="49"/>
      <c r="BG338" s="49"/>
      <c r="BH338" s="49"/>
      <c r="BI338" s="47"/>
      <c r="BJ338" s="49"/>
      <c r="BK338" s="49"/>
      <c r="BL338" s="49"/>
      <c r="BM338" s="49"/>
    </row>
    <row r="339" spans="4:65" ht="70.5" customHeight="1" x14ac:dyDescent="0.2">
      <c r="D339" s="47"/>
      <c r="E339" s="49"/>
      <c r="F339" s="49"/>
      <c r="G339" s="49"/>
      <c r="H339" s="49"/>
      <c r="I339" s="49"/>
      <c r="J339" s="49"/>
      <c r="K339" s="49"/>
      <c r="L339" s="49"/>
      <c r="M339" s="49"/>
      <c r="N339" s="49"/>
      <c r="O339" s="138"/>
      <c r="P339" s="49"/>
      <c r="Q339" s="138"/>
      <c r="R339" s="49"/>
      <c r="S339" s="138"/>
      <c r="T339" s="49"/>
      <c r="U339" s="138"/>
      <c r="V339" s="138"/>
      <c r="W339" s="138"/>
      <c r="X339" s="138"/>
      <c r="Y339" s="138"/>
      <c r="Z339" s="138"/>
      <c r="AA339" s="139"/>
      <c r="AB339" s="138"/>
      <c r="AC339" s="139"/>
      <c r="AD339" s="138"/>
      <c r="AE339" s="138"/>
      <c r="AF339" s="138"/>
      <c r="AG339" s="139"/>
      <c r="AH339" s="138"/>
      <c r="AI339" s="139"/>
      <c r="AJ339" s="138"/>
      <c r="AK339" s="138"/>
      <c r="AL339" s="138"/>
      <c r="AM339" s="139"/>
      <c r="AN339" s="138"/>
      <c r="AO339" s="139"/>
      <c r="AP339" s="138"/>
      <c r="AQ339" s="138"/>
      <c r="AR339" s="138"/>
      <c r="AS339" s="139"/>
      <c r="AT339" s="138"/>
      <c r="AU339" s="139"/>
      <c r="AV339" s="138"/>
      <c r="AW339" s="138"/>
      <c r="AX339" s="138"/>
      <c r="AY339" s="139"/>
      <c r="AZ339" s="138"/>
      <c r="BA339" s="139"/>
      <c r="BB339" s="138"/>
      <c r="BC339" s="138"/>
      <c r="BD339" s="49"/>
      <c r="BE339" s="49"/>
      <c r="BF339" s="49"/>
      <c r="BG339" s="49"/>
      <c r="BH339" s="49"/>
      <c r="BI339" s="47"/>
      <c r="BJ339" s="49"/>
      <c r="BK339" s="49"/>
      <c r="BL339" s="49"/>
      <c r="BM339" s="49"/>
    </row>
    <row r="340" spans="4:65" ht="70.5" customHeight="1" x14ac:dyDescent="0.2">
      <c r="D340" s="47"/>
      <c r="E340" s="49"/>
      <c r="F340" s="49"/>
      <c r="G340" s="49"/>
      <c r="H340" s="49"/>
      <c r="I340" s="49"/>
      <c r="J340" s="49"/>
      <c r="K340" s="49"/>
      <c r="L340" s="49"/>
      <c r="M340" s="49"/>
      <c r="N340" s="49"/>
      <c r="O340" s="138"/>
      <c r="P340" s="49"/>
      <c r="Q340" s="138"/>
      <c r="R340" s="49"/>
      <c r="S340" s="138"/>
      <c r="T340" s="49"/>
      <c r="U340" s="138"/>
      <c r="V340" s="138"/>
      <c r="W340" s="138"/>
      <c r="X340" s="138"/>
      <c r="Y340" s="138"/>
      <c r="Z340" s="138"/>
      <c r="AA340" s="139"/>
      <c r="AB340" s="138"/>
      <c r="AC340" s="139"/>
      <c r="AD340" s="138"/>
      <c r="AE340" s="138"/>
      <c r="AF340" s="138"/>
      <c r="AG340" s="139"/>
      <c r="AH340" s="138"/>
      <c r="AI340" s="139"/>
      <c r="AJ340" s="138"/>
      <c r="AK340" s="138"/>
      <c r="AL340" s="138"/>
      <c r="AM340" s="139"/>
      <c r="AN340" s="138"/>
      <c r="AO340" s="139"/>
      <c r="AP340" s="138"/>
      <c r="AQ340" s="138"/>
      <c r="AR340" s="138"/>
      <c r="AS340" s="139"/>
      <c r="AT340" s="138"/>
      <c r="AU340" s="139"/>
      <c r="AV340" s="138"/>
      <c r="AW340" s="138"/>
      <c r="AX340" s="138"/>
      <c r="AY340" s="139"/>
      <c r="AZ340" s="138"/>
      <c r="BA340" s="139"/>
      <c r="BB340" s="138"/>
      <c r="BC340" s="138"/>
      <c r="BD340" s="49"/>
      <c r="BE340" s="49"/>
      <c r="BF340" s="49"/>
      <c r="BG340" s="49"/>
      <c r="BH340" s="49"/>
      <c r="BI340" s="47"/>
      <c r="BJ340" s="49"/>
      <c r="BK340" s="49"/>
      <c r="BL340" s="49"/>
      <c r="BM340" s="49"/>
    </row>
    <row r="341" spans="4:65" ht="70.5" customHeight="1" x14ac:dyDescent="0.2">
      <c r="D341" s="47"/>
      <c r="E341" s="49"/>
      <c r="F341" s="49"/>
      <c r="G341" s="49"/>
      <c r="H341" s="49"/>
      <c r="I341" s="49"/>
      <c r="J341" s="49"/>
      <c r="K341" s="49"/>
      <c r="L341" s="49"/>
      <c r="M341" s="49"/>
      <c r="N341" s="49"/>
      <c r="O341" s="138"/>
      <c r="P341" s="49"/>
      <c r="Q341" s="138"/>
      <c r="R341" s="49"/>
      <c r="S341" s="138"/>
      <c r="T341" s="49"/>
      <c r="U341" s="138"/>
      <c r="V341" s="138"/>
      <c r="W341" s="138"/>
      <c r="X341" s="138"/>
      <c r="Y341" s="138"/>
      <c r="Z341" s="138"/>
      <c r="AA341" s="139"/>
      <c r="AB341" s="138"/>
      <c r="AC341" s="139"/>
      <c r="AD341" s="138"/>
      <c r="AE341" s="138"/>
      <c r="AF341" s="138"/>
      <c r="AG341" s="139"/>
      <c r="AH341" s="138"/>
      <c r="AI341" s="139"/>
      <c r="AJ341" s="138"/>
      <c r="AK341" s="138"/>
      <c r="AL341" s="138"/>
      <c r="AM341" s="139"/>
      <c r="AN341" s="138"/>
      <c r="AO341" s="139"/>
      <c r="AP341" s="138"/>
      <c r="AQ341" s="138"/>
      <c r="AR341" s="138"/>
      <c r="AS341" s="139"/>
      <c r="AT341" s="138"/>
      <c r="AU341" s="139"/>
      <c r="AV341" s="138"/>
      <c r="AW341" s="138"/>
      <c r="AX341" s="138"/>
      <c r="AY341" s="139"/>
      <c r="AZ341" s="138"/>
      <c r="BA341" s="139"/>
      <c r="BB341" s="138"/>
      <c r="BC341" s="138"/>
      <c r="BD341" s="49"/>
      <c r="BE341" s="49"/>
      <c r="BF341" s="49"/>
      <c r="BG341" s="49"/>
      <c r="BH341" s="49"/>
      <c r="BI341" s="47"/>
      <c r="BJ341" s="49"/>
      <c r="BK341" s="49"/>
      <c r="BL341" s="49"/>
      <c r="BM341" s="49"/>
    </row>
    <row r="342" spans="4:65" ht="70.5" customHeight="1" x14ac:dyDescent="0.2">
      <c r="D342" s="47"/>
      <c r="E342" s="49"/>
      <c r="F342" s="49"/>
      <c r="G342" s="49"/>
      <c r="H342" s="49"/>
      <c r="I342" s="49"/>
      <c r="J342" s="49"/>
      <c r="K342" s="49"/>
      <c r="L342" s="49"/>
      <c r="M342" s="49"/>
      <c r="N342" s="49"/>
      <c r="O342" s="138"/>
      <c r="P342" s="49"/>
      <c r="Q342" s="138"/>
      <c r="R342" s="49"/>
      <c r="S342" s="138"/>
      <c r="T342" s="49"/>
      <c r="U342" s="138"/>
      <c r="V342" s="138"/>
      <c r="W342" s="138"/>
      <c r="X342" s="138"/>
      <c r="Y342" s="138"/>
      <c r="Z342" s="138"/>
      <c r="AA342" s="139"/>
      <c r="AB342" s="138"/>
      <c r="AC342" s="139"/>
      <c r="AD342" s="138"/>
      <c r="AE342" s="138"/>
      <c r="AF342" s="138"/>
      <c r="AG342" s="139"/>
      <c r="AH342" s="138"/>
      <c r="AI342" s="139"/>
      <c r="AJ342" s="138"/>
      <c r="AK342" s="138"/>
      <c r="AL342" s="138"/>
      <c r="AM342" s="139"/>
      <c r="AN342" s="138"/>
      <c r="AO342" s="139"/>
      <c r="AP342" s="138"/>
      <c r="AQ342" s="138"/>
      <c r="AR342" s="138"/>
      <c r="AS342" s="139"/>
      <c r="AT342" s="138"/>
      <c r="AU342" s="139"/>
      <c r="AV342" s="138"/>
      <c r="AW342" s="138"/>
      <c r="AX342" s="138"/>
      <c r="AY342" s="139"/>
      <c r="AZ342" s="138"/>
      <c r="BA342" s="139"/>
      <c r="BB342" s="138"/>
      <c r="BC342" s="138"/>
      <c r="BD342" s="49"/>
      <c r="BE342" s="49"/>
      <c r="BF342" s="49"/>
      <c r="BG342" s="49"/>
      <c r="BH342" s="49"/>
      <c r="BI342" s="47"/>
      <c r="BJ342" s="49"/>
      <c r="BK342" s="49"/>
      <c r="BL342" s="49"/>
      <c r="BM342" s="49"/>
    </row>
    <row r="343" spans="4:65" ht="70.5" customHeight="1" x14ac:dyDescent="0.2">
      <c r="D343" s="47"/>
      <c r="E343" s="49"/>
      <c r="F343" s="49"/>
      <c r="G343" s="49"/>
      <c r="H343" s="49"/>
      <c r="I343" s="49"/>
      <c r="J343" s="49"/>
      <c r="K343" s="49"/>
      <c r="L343" s="49"/>
      <c r="M343" s="49"/>
      <c r="N343" s="49"/>
      <c r="O343" s="138"/>
      <c r="P343" s="49"/>
      <c r="Q343" s="138"/>
      <c r="R343" s="49"/>
      <c r="S343" s="138"/>
      <c r="T343" s="49"/>
      <c r="U343" s="138"/>
      <c r="V343" s="138"/>
      <c r="W343" s="138"/>
      <c r="X343" s="138"/>
      <c r="Y343" s="138"/>
      <c r="Z343" s="138"/>
      <c r="AA343" s="139"/>
      <c r="AB343" s="138"/>
      <c r="AC343" s="139"/>
      <c r="AD343" s="138"/>
      <c r="AE343" s="138"/>
      <c r="AF343" s="138"/>
      <c r="AG343" s="139"/>
      <c r="AH343" s="138"/>
      <c r="AI343" s="139"/>
      <c r="AJ343" s="138"/>
      <c r="AK343" s="138"/>
      <c r="AL343" s="138"/>
      <c r="AM343" s="139"/>
      <c r="AN343" s="138"/>
      <c r="AO343" s="139"/>
      <c r="AP343" s="138"/>
      <c r="AQ343" s="138"/>
      <c r="AR343" s="138"/>
      <c r="AS343" s="139"/>
      <c r="AT343" s="138"/>
      <c r="AU343" s="139"/>
      <c r="AV343" s="138"/>
      <c r="AW343" s="138"/>
      <c r="AX343" s="138"/>
      <c r="AY343" s="139"/>
      <c r="AZ343" s="138"/>
      <c r="BA343" s="139"/>
      <c r="BB343" s="138"/>
      <c r="BC343" s="138"/>
      <c r="BD343" s="49"/>
      <c r="BE343" s="49"/>
      <c r="BF343" s="49"/>
      <c r="BG343" s="49"/>
      <c r="BH343" s="49"/>
      <c r="BI343" s="47"/>
      <c r="BJ343" s="49"/>
      <c r="BK343" s="49"/>
      <c r="BL343" s="49"/>
      <c r="BM343" s="49"/>
    </row>
    <row r="344" spans="4:65" ht="70.5" customHeight="1" x14ac:dyDescent="0.2">
      <c r="D344" s="47"/>
      <c r="E344" s="49"/>
      <c r="F344" s="49"/>
      <c r="G344" s="49"/>
      <c r="H344" s="49"/>
      <c r="I344" s="49"/>
      <c r="J344" s="49"/>
      <c r="K344" s="49"/>
      <c r="L344" s="49"/>
      <c r="M344" s="49"/>
      <c r="N344" s="49"/>
      <c r="O344" s="138"/>
      <c r="P344" s="49"/>
      <c r="Q344" s="138"/>
      <c r="R344" s="49"/>
      <c r="S344" s="138"/>
      <c r="T344" s="49"/>
      <c r="U344" s="138"/>
      <c r="V344" s="138"/>
      <c r="W344" s="138"/>
      <c r="X344" s="138"/>
      <c r="Y344" s="138"/>
      <c r="Z344" s="138"/>
      <c r="AA344" s="139"/>
      <c r="AB344" s="138"/>
      <c r="AC344" s="139"/>
      <c r="AD344" s="138"/>
      <c r="AE344" s="138"/>
      <c r="AF344" s="138"/>
      <c r="AG344" s="139"/>
      <c r="AH344" s="138"/>
      <c r="AI344" s="139"/>
      <c r="AJ344" s="138"/>
      <c r="AK344" s="138"/>
      <c r="AL344" s="138"/>
      <c r="AM344" s="139"/>
      <c r="AN344" s="138"/>
      <c r="AO344" s="139"/>
      <c r="AP344" s="138"/>
      <c r="AQ344" s="138"/>
      <c r="AR344" s="138"/>
      <c r="AS344" s="139"/>
      <c r="AT344" s="138"/>
      <c r="AU344" s="139"/>
      <c r="AV344" s="138"/>
      <c r="AW344" s="138"/>
      <c r="AX344" s="138"/>
      <c r="AY344" s="139"/>
      <c r="AZ344" s="138"/>
      <c r="BA344" s="139"/>
      <c r="BB344" s="138"/>
      <c r="BC344" s="138"/>
      <c r="BD344" s="49"/>
      <c r="BE344" s="49"/>
      <c r="BF344" s="49"/>
      <c r="BG344" s="49"/>
      <c r="BH344" s="49"/>
      <c r="BI344" s="47"/>
      <c r="BJ344" s="49"/>
      <c r="BK344" s="49"/>
      <c r="BL344" s="49"/>
      <c r="BM344" s="49"/>
    </row>
    <row r="345" spans="4:65" ht="70.5" customHeight="1" x14ac:dyDescent="0.2">
      <c r="D345" s="47"/>
      <c r="E345" s="49"/>
      <c r="F345" s="49"/>
      <c r="G345" s="49"/>
      <c r="H345" s="49"/>
      <c r="I345" s="49"/>
      <c r="J345" s="49"/>
      <c r="K345" s="49"/>
      <c r="L345" s="49"/>
      <c r="M345" s="49"/>
      <c r="N345" s="49"/>
      <c r="O345" s="138"/>
      <c r="P345" s="49"/>
      <c r="Q345" s="138"/>
      <c r="R345" s="49"/>
      <c r="S345" s="138"/>
      <c r="T345" s="49"/>
      <c r="U345" s="138"/>
      <c r="V345" s="138"/>
      <c r="W345" s="138"/>
      <c r="X345" s="138"/>
      <c r="Y345" s="138"/>
      <c r="Z345" s="138"/>
      <c r="AA345" s="139"/>
      <c r="AB345" s="138"/>
      <c r="AC345" s="139"/>
      <c r="AD345" s="138"/>
      <c r="AE345" s="138"/>
      <c r="AF345" s="138"/>
      <c r="AG345" s="139"/>
      <c r="AH345" s="138"/>
      <c r="AI345" s="139"/>
      <c r="AJ345" s="138"/>
      <c r="AK345" s="138"/>
      <c r="AL345" s="138"/>
      <c r="AM345" s="139"/>
      <c r="AN345" s="138"/>
      <c r="AO345" s="139"/>
      <c r="AP345" s="138"/>
      <c r="AQ345" s="138"/>
      <c r="AR345" s="138"/>
      <c r="AS345" s="139"/>
      <c r="AT345" s="138"/>
      <c r="AU345" s="139"/>
      <c r="AV345" s="138"/>
      <c r="AW345" s="138"/>
      <c r="AX345" s="138"/>
      <c r="AY345" s="139"/>
      <c r="AZ345" s="138"/>
      <c r="BA345" s="139"/>
      <c r="BB345" s="138"/>
      <c r="BC345" s="138"/>
      <c r="BD345" s="49"/>
      <c r="BE345" s="49"/>
      <c r="BF345" s="49"/>
      <c r="BG345" s="49"/>
      <c r="BH345" s="49"/>
      <c r="BI345" s="47"/>
      <c r="BJ345" s="49"/>
      <c r="BK345" s="49"/>
      <c r="BL345" s="49"/>
      <c r="BM345" s="49"/>
    </row>
    <row r="346" spans="4:65" ht="70.5" customHeight="1" x14ac:dyDescent="0.2">
      <c r="D346" s="47"/>
      <c r="E346" s="49"/>
      <c r="F346" s="49"/>
      <c r="G346" s="49"/>
      <c r="H346" s="49"/>
      <c r="I346" s="49"/>
      <c r="J346" s="49"/>
      <c r="K346" s="49"/>
      <c r="L346" s="49"/>
      <c r="M346" s="49"/>
      <c r="N346" s="49"/>
      <c r="O346" s="138"/>
      <c r="P346" s="49"/>
      <c r="Q346" s="138"/>
      <c r="R346" s="49"/>
      <c r="S346" s="138"/>
      <c r="T346" s="49"/>
      <c r="U346" s="138"/>
      <c r="V346" s="138"/>
      <c r="W346" s="138"/>
      <c r="X346" s="138"/>
      <c r="Y346" s="138"/>
      <c r="Z346" s="138"/>
      <c r="AA346" s="139"/>
      <c r="AB346" s="138"/>
      <c r="AC346" s="139"/>
      <c r="AD346" s="138"/>
      <c r="AE346" s="138"/>
      <c r="AF346" s="138"/>
      <c r="AG346" s="139"/>
      <c r="AH346" s="138"/>
      <c r="AI346" s="139"/>
      <c r="AJ346" s="138"/>
      <c r="AK346" s="138"/>
      <c r="AL346" s="138"/>
      <c r="AM346" s="139"/>
      <c r="AN346" s="138"/>
      <c r="AO346" s="139"/>
      <c r="AP346" s="138"/>
      <c r="AQ346" s="138"/>
      <c r="AR346" s="138"/>
      <c r="AS346" s="139"/>
      <c r="AT346" s="138"/>
      <c r="AU346" s="139"/>
      <c r="AV346" s="138"/>
      <c r="AW346" s="138"/>
      <c r="AX346" s="138"/>
      <c r="AY346" s="139"/>
      <c r="AZ346" s="138"/>
      <c r="BA346" s="139"/>
      <c r="BB346" s="138"/>
      <c r="BC346" s="138"/>
      <c r="BD346" s="49"/>
      <c r="BE346" s="49"/>
      <c r="BF346" s="49"/>
      <c r="BG346" s="49"/>
      <c r="BH346" s="49"/>
      <c r="BI346" s="47"/>
      <c r="BJ346" s="49"/>
      <c r="BK346" s="49"/>
      <c r="BL346" s="49"/>
      <c r="BM346" s="49"/>
    </row>
    <row r="347" spans="4:65" ht="70.5" customHeight="1" x14ac:dyDescent="0.2">
      <c r="D347" s="47"/>
      <c r="E347" s="49"/>
      <c r="F347" s="49"/>
      <c r="G347" s="49"/>
      <c r="H347" s="49"/>
      <c r="I347" s="49"/>
      <c r="J347" s="49"/>
      <c r="K347" s="49"/>
      <c r="L347" s="49"/>
      <c r="M347" s="49"/>
      <c r="N347" s="49"/>
      <c r="O347" s="138"/>
      <c r="P347" s="49"/>
      <c r="Q347" s="138"/>
      <c r="R347" s="49"/>
      <c r="S347" s="138"/>
      <c r="T347" s="49"/>
      <c r="U347" s="138"/>
      <c r="V347" s="138"/>
      <c r="W347" s="138"/>
      <c r="X347" s="138"/>
      <c r="Y347" s="138"/>
      <c r="Z347" s="138"/>
      <c r="AA347" s="139"/>
      <c r="AB347" s="138"/>
      <c r="AC347" s="139"/>
      <c r="AD347" s="138"/>
      <c r="AE347" s="138"/>
      <c r="AF347" s="138"/>
      <c r="AG347" s="139"/>
      <c r="AH347" s="138"/>
      <c r="AI347" s="139"/>
      <c r="AJ347" s="138"/>
      <c r="AK347" s="138"/>
      <c r="AL347" s="138"/>
      <c r="AM347" s="139"/>
      <c r="AN347" s="138"/>
      <c r="AO347" s="139"/>
      <c r="AP347" s="138"/>
      <c r="AQ347" s="138"/>
      <c r="AR347" s="138"/>
      <c r="AS347" s="139"/>
      <c r="AT347" s="138"/>
      <c r="AU347" s="139"/>
      <c r="AV347" s="138"/>
      <c r="AW347" s="138"/>
      <c r="AX347" s="138"/>
      <c r="AY347" s="139"/>
      <c r="AZ347" s="138"/>
      <c r="BA347" s="139"/>
      <c r="BB347" s="138"/>
      <c r="BC347" s="138"/>
      <c r="BD347" s="49"/>
      <c r="BE347" s="49"/>
      <c r="BF347" s="49"/>
      <c r="BG347" s="49"/>
      <c r="BH347" s="49"/>
      <c r="BI347" s="47"/>
      <c r="BJ347" s="49"/>
      <c r="BK347" s="49"/>
      <c r="BL347" s="49"/>
      <c r="BM347" s="49"/>
    </row>
    <row r="348" spans="4:65" ht="70.5" customHeight="1" x14ac:dyDescent="0.2">
      <c r="D348" s="47"/>
      <c r="E348" s="49"/>
      <c r="F348" s="49"/>
      <c r="G348" s="49"/>
      <c r="H348" s="49"/>
      <c r="I348" s="49"/>
      <c r="J348" s="49"/>
      <c r="K348" s="49"/>
      <c r="L348" s="49"/>
      <c r="M348" s="49"/>
      <c r="N348" s="49"/>
      <c r="O348" s="138"/>
      <c r="P348" s="49"/>
      <c r="Q348" s="138"/>
      <c r="R348" s="49"/>
      <c r="S348" s="138"/>
      <c r="T348" s="49"/>
      <c r="U348" s="138"/>
      <c r="V348" s="138"/>
      <c r="W348" s="138"/>
      <c r="X348" s="138"/>
      <c r="Y348" s="138"/>
      <c r="Z348" s="138"/>
      <c r="AA348" s="139"/>
      <c r="AB348" s="138"/>
      <c r="AC348" s="139"/>
      <c r="AD348" s="138"/>
      <c r="AE348" s="138"/>
      <c r="AF348" s="138"/>
      <c r="AG348" s="139"/>
      <c r="AH348" s="138"/>
      <c r="AI348" s="139"/>
      <c r="AJ348" s="138"/>
      <c r="AK348" s="138"/>
      <c r="AL348" s="138"/>
      <c r="AM348" s="139"/>
      <c r="AN348" s="138"/>
      <c r="AO348" s="139"/>
      <c r="AP348" s="138"/>
      <c r="AQ348" s="138"/>
      <c r="AR348" s="138"/>
      <c r="AS348" s="139"/>
      <c r="AT348" s="138"/>
      <c r="AU348" s="139"/>
      <c r="AV348" s="138"/>
      <c r="AW348" s="138"/>
      <c r="AX348" s="138"/>
      <c r="AY348" s="139"/>
      <c r="AZ348" s="138"/>
      <c r="BA348" s="139"/>
      <c r="BB348" s="138"/>
      <c r="BC348" s="138"/>
      <c r="BD348" s="49"/>
      <c r="BE348" s="49"/>
      <c r="BF348" s="49"/>
      <c r="BG348" s="49"/>
      <c r="BH348" s="49"/>
      <c r="BI348" s="47"/>
      <c r="BJ348" s="49"/>
      <c r="BK348" s="49"/>
      <c r="BL348" s="49"/>
      <c r="BM348" s="49"/>
    </row>
    <row r="349" spans="4:65" ht="70.5" customHeight="1" x14ac:dyDescent="0.2">
      <c r="D349" s="47"/>
      <c r="E349" s="49"/>
      <c r="F349" s="49"/>
      <c r="G349" s="49"/>
      <c r="H349" s="49"/>
      <c r="I349" s="49"/>
      <c r="J349" s="49"/>
      <c r="K349" s="49"/>
      <c r="L349" s="49"/>
      <c r="M349" s="49"/>
      <c r="N349" s="49"/>
      <c r="O349" s="138"/>
      <c r="P349" s="49"/>
      <c r="Q349" s="138"/>
      <c r="R349" s="49"/>
      <c r="S349" s="138"/>
      <c r="T349" s="49"/>
      <c r="U349" s="138"/>
      <c r="V349" s="138"/>
      <c r="W349" s="138"/>
      <c r="X349" s="138"/>
      <c r="Y349" s="138"/>
      <c r="Z349" s="138"/>
      <c r="AA349" s="139"/>
      <c r="AB349" s="138"/>
      <c r="AC349" s="139"/>
      <c r="AD349" s="138"/>
      <c r="AE349" s="138"/>
      <c r="AF349" s="138"/>
      <c r="AG349" s="139"/>
      <c r="AH349" s="138"/>
      <c r="AI349" s="139"/>
      <c r="AJ349" s="138"/>
      <c r="AK349" s="138"/>
      <c r="AL349" s="138"/>
      <c r="AM349" s="139"/>
      <c r="AN349" s="138"/>
      <c r="AO349" s="139"/>
      <c r="AP349" s="138"/>
      <c r="AQ349" s="138"/>
      <c r="AR349" s="138"/>
      <c r="AS349" s="139"/>
      <c r="AT349" s="138"/>
      <c r="AU349" s="139"/>
      <c r="AV349" s="138"/>
      <c r="AW349" s="138"/>
      <c r="AX349" s="138"/>
      <c r="AY349" s="139"/>
      <c r="AZ349" s="138"/>
      <c r="BA349" s="139"/>
      <c r="BB349" s="138"/>
      <c r="BC349" s="138"/>
      <c r="BD349" s="49"/>
      <c r="BE349" s="49"/>
      <c r="BF349" s="49"/>
      <c r="BG349" s="49"/>
      <c r="BH349" s="49"/>
      <c r="BI349" s="47"/>
      <c r="BJ349" s="49"/>
      <c r="BK349" s="49"/>
      <c r="BL349" s="49"/>
      <c r="BM349" s="49"/>
    </row>
    <row r="350" spans="4:65" ht="70.5" customHeight="1" x14ac:dyDescent="0.2">
      <c r="D350" s="47"/>
      <c r="E350" s="49"/>
      <c r="F350" s="49"/>
      <c r="G350" s="49"/>
      <c r="H350" s="49"/>
      <c r="I350" s="49"/>
      <c r="J350" s="49"/>
      <c r="K350" s="49"/>
      <c r="L350" s="49"/>
      <c r="M350" s="49"/>
      <c r="N350" s="49"/>
      <c r="O350" s="138"/>
      <c r="P350" s="49"/>
      <c r="Q350" s="138"/>
      <c r="R350" s="49"/>
      <c r="S350" s="138"/>
      <c r="T350" s="49"/>
      <c r="U350" s="138"/>
      <c r="V350" s="138"/>
      <c r="W350" s="138"/>
      <c r="X350" s="138"/>
      <c r="Y350" s="138"/>
      <c r="Z350" s="138"/>
      <c r="AA350" s="139"/>
      <c r="AB350" s="138"/>
      <c r="AC350" s="139"/>
      <c r="AD350" s="138"/>
      <c r="AE350" s="138"/>
      <c r="AF350" s="138"/>
      <c r="AG350" s="139"/>
      <c r="AH350" s="138"/>
      <c r="AI350" s="139"/>
      <c r="AJ350" s="138"/>
      <c r="AK350" s="138"/>
      <c r="AL350" s="138"/>
      <c r="AM350" s="139"/>
      <c r="AN350" s="138"/>
      <c r="AO350" s="139"/>
      <c r="AP350" s="138"/>
      <c r="AQ350" s="138"/>
      <c r="AR350" s="138"/>
      <c r="AS350" s="139"/>
      <c r="AT350" s="138"/>
      <c r="AU350" s="139"/>
      <c r="AV350" s="138"/>
      <c r="AW350" s="138"/>
      <c r="AX350" s="138"/>
      <c r="AY350" s="139"/>
      <c r="AZ350" s="138"/>
      <c r="BA350" s="139"/>
      <c r="BB350" s="138"/>
      <c r="BC350" s="138"/>
      <c r="BD350" s="49"/>
      <c r="BE350" s="49"/>
      <c r="BF350" s="49"/>
      <c r="BG350" s="49"/>
      <c r="BH350" s="49"/>
      <c r="BI350" s="47"/>
      <c r="BJ350" s="49"/>
      <c r="BK350" s="49"/>
      <c r="BL350" s="49"/>
      <c r="BM350" s="49"/>
    </row>
    <row r="351" spans="4:65" ht="70.5" customHeight="1" x14ac:dyDescent="0.2">
      <c r="D351" s="47"/>
      <c r="E351" s="49"/>
      <c r="F351" s="49"/>
      <c r="G351" s="49"/>
      <c r="H351" s="49"/>
      <c r="I351" s="49"/>
      <c r="J351" s="49"/>
      <c r="K351" s="49"/>
      <c r="L351" s="49"/>
      <c r="M351" s="49"/>
      <c r="N351" s="49"/>
      <c r="O351" s="138"/>
      <c r="P351" s="49"/>
      <c r="Q351" s="138"/>
      <c r="R351" s="49"/>
      <c r="S351" s="138"/>
      <c r="T351" s="49"/>
      <c r="U351" s="138"/>
      <c r="V351" s="138"/>
      <c r="W351" s="138"/>
      <c r="X351" s="138"/>
      <c r="Y351" s="138"/>
      <c r="Z351" s="138"/>
      <c r="AA351" s="139"/>
      <c r="AB351" s="138"/>
      <c r="AC351" s="139"/>
      <c r="AD351" s="138"/>
      <c r="AE351" s="138"/>
      <c r="AF351" s="138"/>
      <c r="AG351" s="139"/>
      <c r="AH351" s="138"/>
      <c r="AI351" s="139"/>
      <c r="AJ351" s="138"/>
      <c r="AK351" s="138"/>
      <c r="AL351" s="138"/>
      <c r="AM351" s="139"/>
      <c r="AN351" s="138"/>
      <c r="AO351" s="139"/>
      <c r="AP351" s="138"/>
      <c r="AQ351" s="138"/>
      <c r="AR351" s="138"/>
      <c r="AS351" s="139"/>
      <c r="AT351" s="138"/>
      <c r="AU351" s="139"/>
      <c r="AV351" s="138"/>
      <c r="AW351" s="138"/>
      <c r="AX351" s="138"/>
      <c r="AY351" s="139"/>
      <c r="AZ351" s="138"/>
      <c r="BA351" s="139"/>
      <c r="BB351" s="138"/>
      <c r="BC351" s="138"/>
      <c r="BD351" s="49"/>
      <c r="BE351" s="49"/>
      <c r="BF351" s="49"/>
      <c r="BG351" s="49"/>
      <c r="BH351" s="49"/>
      <c r="BI351" s="47"/>
      <c r="BJ351" s="49"/>
      <c r="BK351" s="49"/>
      <c r="BL351" s="49"/>
      <c r="BM351" s="49"/>
    </row>
    <row r="352" spans="4:65" ht="70.5" customHeight="1" x14ac:dyDescent="0.2">
      <c r="D352" s="47"/>
      <c r="E352" s="49"/>
      <c r="F352" s="49"/>
      <c r="G352" s="49"/>
      <c r="H352" s="49"/>
      <c r="I352" s="49"/>
      <c r="J352" s="49"/>
      <c r="K352" s="49"/>
      <c r="L352" s="49"/>
      <c r="M352" s="49"/>
      <c r="N352" s="49"/>
      <c r="O352" s="138"/>
      <c r="P352" s="49"/>
      <c r="Q352" s="138"/>
      <c r="R352" s="49"/>
      <c r="S352" s="138"/>
      <c r="T352" s="49"/>
      <c r="U352" s="138"/>
      <c r="V352" s="138"/>
      <c r="W352" s="138"/>
      <c r="X352" s="138"/>
      <c r="Y352" s="138"/>
      <c r="Z352" s="138"/>
      <c r="AA352" s="139"/>
      <c r="AB352" s="138"/>
      <c r="AC352" s="139"/>
      <c r="AD352" s="138"/>
      <c r="AE352" s="138"/>
      <c r="AF352" s="138"/>
      <c r="AG352" s="139"/>
      <c r="AH352" s="138"/>
      <c r="AI352" s="139"/>
      <c r="AJ352" s="138"/>
      <c r="AK352" s="138"/>
      <c r="AL352" s="138"/>
      <c r="AM352" s="139"/>
      <c r="AN352" s="138"/>
      <c r="AO352" s="139"/>
      <c r="AP352" s="138"/>
      <c r="AQ352" s="138"/>
      <c r="AR352" s="138"/>
      <c r="AS352" s="139"/>
      <c r="AT352" s="138"/>
      <c r="AU352" s="139"/>
      <c r="AV352" s="138"/>
      <c r="AW352" s="138"/>
      <c r="AX352" s="138"/>
      <c r="AY352" s="139"/>
      <c r="AZ352" s="138"/>
      <c r="BA352" s="139"/>
      <c r="BB352" s="138"/>
      <c r="BC352" s="138"/>
      <c r="BD352" s="49"/>
      <c r="BE352" s="49"/>
      <c r="BF352" s="49"/>
      <c r="BG352" s="49"/>
      <c r="BH352" s="49"/>
      <c r="BI352" s="47"/>
      <c r="BJ352" s="49"/>
      <c r="BK352" s="49"/>
      <c r="BL352" s="49"/>
      <c r="BM352" s="49"/>
    </row>
    <row r="353" spans="4:65" ht="70.5" customHeight="1" x14ac:dyDescent="0.2">
      <c r="D353" s="47"/>
      <c r="E353" s="49"/>
      <c r="F353" s="49"/>
      <c r="G353" s="49"/>
      <c r="H353" s="49"/>
      <c r="I353" s="49"/>
      <c r="J353" s="49"/>
      <c r="K353" s="49"/>
      <c r="L353" s="49"/>
      <c r="M353" s="49"/>
      <c r="N353" s="49"/>
      <c r="O353" s="138"/>
      <c r="P353" s="49"/>
      <c r="Q353" s="138"/>
      <c r="R353" s="49"/>
      <c r="S353" s="138"/>
      <c r="T353" s="49"/>
      <c r="U353" s="138"/>
      <c r="V353" s="138"/>
      <c r="W353" s="138"/>
      <c r="X353" s="138"/>
      <c r="Y353" s="138"/>
      <c r="Z353" s="138"/>
      <c r="AA353" s="139"/>
      <c r="AB353" s="138"/>
      <c r="AC353" s="139"/>
      <c r="AD353" s="138"/>
      <c r="AE353" s="138"/>
      <c r="AF353" s="138"/>
      <c r="AG353" s="139"/>
      <c r="AH353" s="138"/>
      <c r="AI353" s="139"/>
      <c r="AJ353" s="138"/>
      <c r="AK353" s="138"/>
      <c r="AL353" s="138"/>
      <c r="AM353" s="139"/>
      <c r="AN353" s="138"/>
      <c r="AO353" s="139"/>
      <c r="AP353" s="138"/>
      <c r="AQ353" s="138"/>
      <c r="AR353" s="138"/>
      <c r="AS353" s="139"/>
      <c r="AT353" s="138"/>
      <c r="AU353" s="139"/>
      <c r="AV353" s="138"/>
      <c r="AW353" s="138"/>
      <c r="AX353" s="138"/>
      <c r="AY353" s="139"/>
      <c r="AZ353" s="138"/>
      <c r="BA353" s="139"/>
      <c r="BB353" s="138"/>
      <c r="BC353" s="138"/>
      <c r="BD353" s="49"/>
      <c r="BE353" s="49"/>
      <c r="BF353" s="49"/>
      <c r="BG353" s="49"/>
      <c r="BH353" s="49"/>
      <c r="BI353" s="47"/>
      <c r="BJ353" s="49"/>
      <c r="BK353" s="49"/>
      <c r="BL353" s="49"/>
      <c r="BM353" s="49"/>
    </row>
    <row r="354" spans="4:65" ht="70.5" customHeight="1" x14ac:dyDescent="0.2">
      <c r="D354" s="47"/>
      <c r="E354" s="49"/>
      <c r="F354" s="49"/>
      <c r="G354" s="49"/>
      <c r="H354" s="49"/>
      <c r="I354" s="49"/>
      <c r="J354" s="49"/>
      <c r="K354" s="49"/>
      <c r="L354" s="49"/>
      <c r="M354" s="49"/>
      <c r="N354" s="49"/>
      <c r="O354" s="138"/>
      <c r="P354" s="49"/>
      <c r="Q354" s="138"/>
      <c r="R354" s="49"/>
      <c r="S354" s="138"/>
      <c r="T354" s="49"/>
      <c r="U354" s="138"/>
      <c r="V354" s="138"/>
      <c r="W354" s="138"/>
      <c r="X354" s="138"/>
      <c r="Y354" s="138"/>
      <c r="Z354" s="138"/>
      <c r="AA354" s="139"/>
      <c r="AB354" s="138"/>
      <c r="AC354" s="139"/>
      <c r="AD354" s="138"/>
      <c r="AE354" s="138"/>
      <c r="AF354" s="138"/>
      <c r="AG354" s="139"/>
      <c r="AH354" s="138"/>
      <c r="AI354" s="139"/>
      <c r="AJ354" s="138"/>
      <c r="AK354" s="138"/>
      <c r="AL354" s="138"/>
      <c r="AM354" s="139"/>
      <c r="AN354" s="138"/>
      <c r="AO354" s="139"/>
      <c r="AP354" s="138"/>
      <c r="AQ354" s="138"/>
      <c r="AR354" s="138"/>
      <c r="AS354" s="139"/>
      <c r="AT354" s="138"/>
      <c r="AU354" s="139"/>
      <c r="AV354" s="138"/>
      <c r="AW354" s="138"/>
      <c r="AX354" s="138"/>
      <c r="AY354" s="139"/>
      <c r="AZ354" s="138"/>
      <c r="BA354" s="139"/>
      <c r="BB354" s="138"/>
      <c r="BC354" s="138"/>
      <c r="BD354" s="49"/>
      <c r="BE354" s="49"/>
      <c r="BF354" s="49"/>
      <c r="BG354" s="49"/>
      <c r="BH354" s="49"/>
      <c r="BI354" s="47"/>
      <c r="BJ354" s="49"/>
      <c r="BK354" s="49"/>
      <c r="BL354" s="49"/>
      <c r="BM354" s="49"/>
    </row>
    <row r="355" spans="4:65" ht="70.5" customHeight="1" x14ac:dyDescent="0.2">
      <c r="D355" s="47"/>
      <c r="E355" s="49"/>
      <c r="F355" s="49"/>
      <c r="G355" s="49"/>
      <c r="H355" s="49"/>
      <c r="I355" s="49"/>
      <c r="J355" s="49"/>
      <c r="K355" s="49"/>
      <c r="L355" s="49"/>
      <c r="M355" s="49"/>
      <c r="N355" s="49"/>
      <c r="O355" s="138"/>
      <c r="P355" s="49"/>
      <c r="Q355" s="138"/>
      <c r="R355" s="49"/>
      <c r="S355" s="138"/>
      <c r="T355" s="49"/>
      <c r="U355" s="138"/>
      <c r="V355" s="138"/>
      <c r="W355" s="138"/>
      <c r="X355" s="138"/>
      <c r="Y355" s="138"/>
      <c r="Z355" s="138"/>
      <c r="AA355" s="139"/>
      <c r="AB355" s="138"/>
      <c r="AC355" s="139"/>
      <c r="AD355" s="138"/>
      <c r="AE355" s="138"/>
      <c r="AF355" s="138"/>
      <c r="AG355" s="139"/>
      <c r="AH355" s="138"/>
      <c r="AI355" s="139"/>
      <c r="AJ355" s="138"/>
      <c r="AK355" s="138"/>
      <c r="AL355" s="138"/>
      <c r="AM355" s="139"/>
      <c r="AN355" s="138"/>
      <c r="AO355" s="139"/>
      <c r="AP355" s="138"/>
      <c r="AQ355" s="138"/>
      <c r="AR355" s="138"/>
      <c r="AS355" s="139"/>
      <c r="AT355" s="138"/>
      <c r="AU355" s="139"/>
      <c r="AV355" s="138"/>
      <c r="AW355" s="138"/>
      <c r="AX355" s="138"/>
      <c r="AY355" s="139"/>
      <c r="AZ355" s="138"/>
      <c r="BA355" s="139"/>
      <c r="BB355" s="138"/>
      <c r="BC355" s="138"/>
      <c r="BD355" s="49"/>
      <c r="BE355" s="49"/>
      <c r="BF355" s="49"/>
      <c r="BG355" s="49"/>
      <c r="BH355" s="49"/>
      <c r="BI355" s="47"/>
      <c r="BJ355" s="49"/>
      <c r="BK355" s="49"/>
      <c r="BL355" s="49"/>
      <c r="BM355" s="49"/>
    </row>
    <row r="356" spans="4:65" ht="70.5" customHeight="1" x14ac:dyDescent="0.2">
      <c r="D356" s="47"/>
      <c r="E356" s="49"/>
      <c r="F356" s="49"/>
      <c r="G356" s="49"/>
      <c r="H356" s="49"/>
      <c r="I356" s="49"/>
      <c r="J356" s="49"/>
      <c r="K356" s="49"/>
      <c r="L356" s="49"/>
      <c r="M356" s="49"/>
      <c r="N356" s="49"/>
      <c r="O356" s="138"/>
      <c r="P356" s="49"/>
      <c r="Q356" s="138"/>
      <c r="R356" s="49"/>
      <c r="S356" s="138"/>
      <c r="T356" s="49"/>
      <c r="U356" s="138"/>
      <c r="V356" s="138"/>
      <c r="W356" s="138"/>
      <c r="X356" s="138"/>
      <c r="Y356" s="138"/>
      <c r="Z356" s="138"/>
      <c r="AA356" s="139"/>
      <c r="AB356" s="138"/>
      <c r="AC356" s="139"/>
      <c r="AD356" s="138"/>
      <c r="AE356" s="138"/>
      <c r="AF356" s="138"/>
      <c r="AG356" s="139"/>
      <c r="AH356" s="138"/>
      <c r="AI356" s="139"/>
      <c r="AJ356" s="138"/>
      <c r="AK356" s="138"/>
      <c r="AL356" s="138"/>
      <c r="AM356" s="139"/>
      <c r="AN356" s="138"/>
      <c r="AO356" s="139"/>
      <c r="AP356" s="138"/>
      <c r="AQ356" s="138"/>
      <c r="AR356" s="138"/>
      <c r="AS356" s="139"/>
      <c r="AT356" s="138"/>
      <c r="AU356" s="139"/>
      <c r="AV356" s="138"/>
      <c r="AW356" s="138"/>
      <c r="AX356" s="138"/>
      <c r="AY356" s="139"/>
      <c r="AZ356" s="138"/>
      <c r="BA356" s="139"/>
      <c r="BB356" s="138"/>
      <c r="BC356" s="138"/>
      <c r="BD356" s="49"/>
      <c r="BE356" s="49"/>
      <c r="BF356" s="49"/>
      <c r="BG356" s="49"/>
      <c r="BH356" s="49"/>
      <c r="BI356" s="47"/>
      <c r="BJ356" s="49"/>
      <c r="BK356" s="49"/>
      <c r="BL356" s="49"/>
      <c r="BM356" s="49"/>
    </row>
    <row r="357" spans="4:65" ht="70.5" customHeight="1" x14ac:dyDescent="0.2">
      <c r="D357" s="47"/>
      <c r="E357" s="49"/>
      <c r="F357" s="49"/>
      <c r="G357" s="49"/>
      <c r="H357" s="49"/>
      <c r="I357" s="49"/>
      <c r="J357" s="49"/>
      <c r="K357" s="49"/>
      <c r="L357" s="49"/>
      <c r="M357" s="49"/>
      <c r="N357" s="49"/>
      <c r="O357" s="138"/>
      <c r="P357" s="49"/>
      <c r="Q357" s="138"/>
      <c r="R357" s="49"/>
      <c r="S357" s="138"/>
      <c r="T357" s="49"/>
      <c r="U357" s="138"/>
      <c r="V357" s="138"/>
      <c r="W357" s="138"/>
      <c r="X357" s="138"/>
      <c r="Y357" s="138"/>
      <c r="Z357" s="138"/>
      <c r="AA357" s="139"/>
      <c r="AB357" s="138"/>
      <c r="AC357" s="139"/>
      <c r="AD357" s="138"/>
      <c r="AE357" s="138"/>
      <c r="AF357" s="138"/>
      <c r="AG357" s="139"/>
      <c r="AH357" s="138"/>
      <c r="AI357" s="139"/>
      <c r="AJ357" s="138"/>
      <c r="AK357" s="138"/>
      <c r="AL357" s="138"/>
      <c r="AM357" s="139"/>
      <c r="AN357" s="138"/>
      <c r="AO357" s="139"/>
      <c r="AP357" s="138"/>
      <c r="AQ357" s="138"/>
      <c r="AR357" s="138"/>
      <c r="AS357" s="139"/>
      <c r="AT357" s="138"/>
      <c r="AU357" s="139"/>
      <c r="AV357" s="138"/>
      <c r="AW357" s="138"/>
      <c r="AX357" s="138"/>
      <c r="AY357" s="139"/>
      <c r="AZ357" s="138"/>
      <c r="BA357" s="139"/>
      <c r="BB357" s="138"/>
      <c r="BC357" s="138"/>
      <c r="BD357" s="49"/>
      <c r="BE357" s="49"/>
      <c r="BF357" s="49"/>
      <c r="BG357" s="49"/>
      <c r="BH357" s="49"/>
      <c r="BI357" s="47"/>
      <c r="BJ357" s="49"/>
      <c r="BK357" s="49"/>
      <c r="BL357" s="49"/>
      <c r="BM357" s="49"/>
    </row>
    <row r="358" spans="4:65" ht="70.5" customHeight="1" x14ac:dyDescent="0.2">
      <c r="D358" s="47"/>
      <c r="E358" s="49"/>
      <c r="F358" s="49"/>
      <c r="G358" s="49"/>
      <c r="H358" s="49"/>
      <c r="I358" s="49"/>
      <c r="J358" s="49"/>
      <c r="K358" s="49"/>
      <c r="L358" s="49"/>
      <c r="M358" s="49"/>
      <c r="N358" s="49"/>
      <c r="O358" s="138"/>
      <c r="P358" s="49"/>
      <c r="Q358" s="138"/>
      <c r="R358" s="49"/>
      <c r="S358" s="138"/>
      <c r="T358" s="49"/>
      <c r="U358" s="138"/>
      <c r="V358" s="138"/>
      <c r="W358" s="138"/>
      <c r="X358" s="138"/>
      <c r="Y358" s="138"/>
      <c r="Z358" s="138"/>
      <c r="AA358" s="139"/>
      <c r="AB358" s="138"/>
      <c r="AC358" s="139"/>
      <c r="AD358" s="138"/>
      <c r="AE358" s="138"/>
      <c r="AF358" s="138"/>
      <c r="AG358" s="139"/>
      <c r="AH358" s="138"/>
      <c r="AI358" s="139"/>
      <c r="AJ358" s="138"/>
      <c r="AK358" s="138"/>
      <c r="AL358" s="138"/>
      <c r="AM358" s="139"/>
      <c r="AN358" s="138"/>
      <c r="AO358" s="139"/>
      <c r="AP358" s="138"/>
      <c r="AQ358" s="138"/>
      <c r="AR358" s="138"/>
      <c r="AS358" s="139"/>
      <c r="AT358" s="138"/>
      <c r="AU358" s="139"/>
      <c r="AV358" s="138"/>
      <c r="AW358" s="138"/>
      <c r="AX358" s="138"/>
      <c r="AY358" s="139"/>
      <c r="AZ358" s="138"/>
      <c r="BA358" s="139"/>
      <c r="BB358" s="138"/>
      <c r="BC358" s="138"/>
      <c r="BD358" s="49"/>
      <c r="BE358" s="49"/>
      <c r="BF358" s="49"/>
      <c r="BG358" s="49"/>
      <c r="BH358" s="49"/>
      <c r="BI358" s="47"/>
      <c r="BJ358" s="49"/>
      <c r="BK358" s="49"/>
      <c r="BL358" s="49"/>
      <c r="BM358" s="49"/>
    </row>
    <row r="359" spans="4:65" ht="70.5" customHeight="1" x14ac:dyDescent="0.2">
      <c r="D359" s="47"/>
      <c r="E359" s="49"/>
      <c r="F359" s="49"/>
      <c r="G359" s="49"/>
      <c r="H359" s="49"/>
      <c r="I359" s="49"/>
      <c r="J359" s="49"/>
      <c r="K359" s="49"/>
      <c r="L359" s="49"/>
      <c r="M359" s="49"/>
      <c r="N359" s="49"/>
      <c r="O359" s="138"/>
      <c r="P359" s="49"/>
      <c r="Q359" s="138"/>
      <c r="R359" s="49"/>
      <c r="S359" s="138"/>
      <c r="T359" s="49"/>
      <c r="U359" s="138"/>
      <c r="V359" s="138"/>
      <c r="W359" s="138"/>
      <c r="X359" s="138"/>
      <c r="Y359" s="138"/>
      <c r="Z359" s="138"/>
      <c r="AA359" s="139"/>
      <c r="AB359" s="138"/>
      <c r="AC359" s="139"/>
      <c r="AD359" s="138"/>
      <c r="AE359" s="138"/>
      <c r="AF359" s="138"/>
      <c r="AG359" s="139"/>
      <c r="AH359" s="138"/>
      <c r="AI359" s="139"/>
      <c r="AJ359" s="138"/>
      <c r="AK359" s="138"/>
      <c r="AL359" s="138"/>
      <c r="AM359" s="139"/>
      <c r="AN359" s="138"/>
      <c r="AO359" s="139"/>
      <c r="AP359" s="138"/>
      <c r="AQ359" s="138"/>
      <c r="AR359" s="138"/>
      <c r="AS359" s="139"/>
      <c r="AT359" s="138"/>
      <c r="AU359" s="139"/>
      <c r="AV359" s="138"/>
      <c r="AW359" s="138"/>
      <c r="AX359" s="138"/>
      <c r="AY359" s="139"/>
      <c r="AZ359" s="138"/>
      <c r="BA359" s="139"/>
      <c r="BB359" s="138"/>
      <c r="BC359" s="138"/>
      <c r="BD359" s="49"/>
      <c r="BE359" s="49"/>
      <c r="BF359" s="49"/>
      <c r="BG359" s="49"/>
      <c r="BH359" s="49"/>
      <c r="BI359" s="47"/>
      <c r="BJ359" s="49"/>
      <c r="BK359" s="49"/>
      <c r="BL359" s="49"/>
      <c r="BM359" s="49"/>
    </row>
    <row r="360" spans="4:65" ht="70.5" customHeight="1" x14ac:dyDescent="0.2">
      <c r="D360" s="47"/>
      <c r="E360" s="49"/>
      <c r="F360" s="49"/>
      <c r="G360" s="49"/>
      <c r="H360" s="49"/>
      <c r="I360" s="49"/>
      <c r="J360" s="49"/>
      <c r="K360" s="49"/>
      <c r="L360" s="49"/>
      <c r="M360" s="49"/>
      <c r="N360" s="49"/>
      <c r="O360" s="138"/>
      <c r="P360" s="49"/>
      <c r="Q360" s="138"/>
      <c r="R360" s="49"/>
      <c r="S360" s="138"/>
      <c r="T360" s="49"/>
      <c r="U360" s="138"/>
      <c r="V360" s="138"/>
      <c r="W360" s="138"/>
      <c r="X360" s="138"/>
      <c r="Y360" s="138"/>
      <c r="Z360" s="138"/>
      <c r="AA360" s="139"/>
      <c r="AB360" s="138"/>
      <c r="AC360" s="139"/>
      <c r="AD360" s="138"/>
      <c r="AE360" s="138"/>
      <c r="AF360" s="138"/>
      <c r="AG360" s="139"/>
      <c r="AH360" s="138"/>
      <c r="AI360" s="139"/>
      <c r="AJ360" s="138"/>
      <c r="AK360" s="138"/>
      <c r="AL360" s="138"/>
      <c r="AM360" s="139"/>
      <c r="AN360" s="138"/>
      <c r="AO360" s="139"/>
      <c r="AP360" s="138"/>
      <c r="AQ360" s="138"/>
      <c r="AR360" s="138"/>
      <c r="AS360" s="139"/>
      <c r="AT360" s="138"/>
      <c r="AU360" s="139"/>
      <c r="AV360" s="138"/>
      <c r="AW360" s="138"/>
      <c r="AX360" s="138"/>
      <c r="AY360" s="139"/>
      <c r="AZ360" s="138"/>
      <c r="BA360" s="139"/>
      <c r="BB360" s="138"/>
      <c r="BC360" s="138"/>
      <c r="BD360" s="49"/>
      <c r="BE360" s="49"/>
      <c r="BF360" s="49"/>
      <c r="BG360" s="49"/>
      <c r="BH360" s="49"/>
      <c r="BI360" s="47"/>
      <c r="BJ360" s="49"/>
      <c r="BK360" s="49"/>
      <c r="BL360" s="49"/>
      <c r="BM360" s="49"/>
    </row>
    <row r="361" spans="4:65" ht="70.5" customHeight="1" x14ac:dyDescent="0.2">
      <c r="D361" s="47"/>
      <c r="E361" s="49"/>
      <c r="F361" s="49"/>
      <c r="G361" s="49"/>
      <c r="H361" s="49"/>
      <c r="I361" s="49"/>
      <c r="J361" s="49"/>
      <c r="K361" s="49"/>
      <c r="L361" s="49"/>
      <c r="M361" s="49"/>
      <c r="N361" s="49"/>
      <c r="O361" s="138"/>
      <c r="P361" s="49"/>
      <c r="Q361" s="138"/>
      <c r="R361" s="49"/>
      <c r="S361" s="138"/>
      <c r="T361" s="49"/>
      <c r="U361" s="138"/>
      <c r="V361" s="138"/>
      <c r="W361" s="138"/>
      <c r="X361" s="138"/>
      <c r="Y361" s="138"/>
      <c r="Z361" s="138"/>
      <c r="AA361" s="139"/>
      <c r="AB361" s="138"/>
      <c r="AC361" s="139"/>
      <c r="AD361" s="138"/>
      <c r="AE361" s="138"/>
      <c r="AF361" s="138"/>
      <c r="AG361" s="139"/>
      <c r="AH361" s="138"/>
      <c r="AI361" s="139"/>
      <c r="AJ361" s="138"/>
      <c r="AK361" s="138"/>
      <c r="AL361" s="138"/>
      <c r="AM361" s="139"/>
      <c r="AN361" s="138"/>
      <c r="AO361" s="139"/>
      <c r="AP361" s="138"/>
      <c r="AQ361" s="138"/>
      <c r="AR361" s="138"/>
      <c r="AS361" s="139"/>
      <c r="AT361" s="138"/>
      <c r="AU361" s="139"/>
      <c r="AV361" s="138"/>
      <c r="AW361" s="138"/>
      <c r="AX361" s="138"/>
      <c r="AY361" s="139"/>
      <c r="AZ361" s="138"/>
      <c r="BA361" s="139"/>
      <c r="BB361" s="138"/>
      <c r="BC361" s="138"/>
      <c r="BD361" s="49"/>
      <c r="BE361" s="49"/>
      <c r="BF361" s="49"/>
      <c r="BG361" s="49"/>
      <c r="BH361" s="49"/>
      <c r="BI361" s="47"/>
      <c r="BJ361" s="49"/>
      <c r="BK361" s="49"/>
      <c r="BL361" s="49"/>
      <c r="BM361" s="49"/>
    </row>
    <row r="362" spans="4:65" ht="70.5" customHeight="1" x14ac:dyDescent="0.2">
      <c r="D362" s="47"/>
      <c r="E362" s="49"/>
      <c r="F362" s="49"/>
      <c r="G362" s="49"/>
      <c r="H362" s="49"/>
      <c r="I362" s="49"/>
      <c r="J362" s="49"/>
      <c r="K362" s="49"/>
      <c r="L362" s="49"/>
      <c r="M362" s="49"/>
      <c r="N362" s="49"/>
      <c r="O362" s="138"/>
      <c r="P362" s="49"/>
      <c r="Q362" s="138"/>
      <c r="R362" s="49"/>
      <c r="S362" s="138"/>
      <c r="T362" s="49"/>
      <c r="U362" s="138"/>
      <c r="V362" s="138"/>
      <c r="W362" s="138"/>
      <c r="X362" s="138"/>
      <c r="Y362" s="138"/>
      <c r="Z362" s="138"/>
      <c r="AA362" s="139"/>
      <c r="AB362" s="138"/>
      <c r="AC362" s="139"/>
      <c r="AD362" s="138"/>
      <c r="AE362" s="138"/>
      <c r="AF362" s="138"/>
      <c r="AG362" s="139"/>
      <c r="AH362" s="138"/>
      <c r="AI362" s="139"/>
      <c r="AJ362" s="138"/>
      <c r="AK362" s="138"/>
      <c r="AL362" s="138"/>
      <c r="AM362" s="139"/>
      <c r="AN362" s="138"/>
      <c r="AO362" s="139"/>
      <c r="AP362" s="138"/>
      <c r="AQ362" s="138"/>
      <c r="AR362" s="138"/>
      <c r="AS362" s="139"/>
      <c r="AT362" s="138"/>
      <c r="AU362" s="139"/>
      <c r="AV362" s="138"/>
      <c r="AW362" s="138"/>
      <c r="AX362" s="138"/>
      <c r="AY362" s="139"/>
      <c r="AZ362" s="138"/>
      <c r="BA362" s="139"/>
      <c r="BB362" s="138"/>
      <c r="BC362" s="138"/>
      <c r="BD362" s="49"/>
      <c r="BE362" s="49"/>
      <c r="BF362" s="49"/>
      <c r="BG362" s="49"/>
      <c r="BH362" s="49"/>
      <c r="BI362" s="47"/>
      <c r="BJ362" s="49"/>
      <c r="BK362" s="49"/>
      <c r="BL362" s="49"/>
      <c r="BM362" s="49"/>
    </row>
    <row r="363" spans="4:65" ht="70.5" customHeight="1" x14ac:dyDescent="0.2">
      <c r="D363" s="47"/>
      <c r="E363" s="49"/>
      <c r="F363" s="49"/>
      <c r="G363" s="49"/>
      <c r="H363" s="49"/>
      <c r="I363" s="49"/>
      <c r="J363" s="49"/>
      <c r="K363" s="49"/>
      <c r="L363" s="49"/>
      <c r="M363" s="49"/>
      <c r="N363" s="49"/>
      <c r="O363" s="138"/>
      <c r="P363" s="49"/>
      <c r="Q363" s="138"/>
      <c r="R363" s="49"/>
      <c r="S363" s="138"/>
      <c r="T363" s="49"/>
      <c r="U363" s="138"/>
      <c r="V363" s="138"/>
      <c r="W363" s="138"/>
      <c r="X363" s="138"/>
      <c r="Y363" s="138"/>
      <c r="Z363" s="138"/>
      <c r="AA363" s="139"/>
      <c r="AB363" s="138"/>
      <c r="AC363" s="139"/>
      <c r="AD363" s="138"/>
      <c r="AE363" s="138"/>
      <c r="AF363" s="138"/>
      <c r="AG363" s="139"/>
      <c r="AH363" s="138"/>
      <c r="AI363" s="139"/>
      <c r="AJ363" s="138"/>
      <c r="AK363" s="138"/>
      <c r="AL363" s="138"/>
      <c r="AM363" s="139"/>
      <c r="AN363" s="138"/>
      <c r="AO363" s="139"/>
      <c r="AP363" s="138"/>
      <c r="AQ363" s="138"/>
      <c r="AR363" s="138"/>
      <c r="AS363" s="139"/>
      <c r="AT363" s="138"/>
      <c r="AU363" s="139"/>
      <c r="AV363" s="138"/>
      <c r="AW363" s="138"/>
      <c r="AX363" s="138"/>
      <c r="AY363" s="139"/>
      <c r="AZ363" s="138"/>
      <c r="BA363" s="139"/>
      <c r="BB363" s="138"/>
      <c r="BC363" s="138"/>
      <c r="BD363" s="49"/>
      <c r="BE363" s="49"/>
      <c r="BF363" s="49"/>
      <c r="BG363" s="49"/>
      <c r="BH363" s="49"/>
      <c r="BI363" s="47"/>
      <c r="BJ363" s="49"/>
      <c r="BK363" s="49"/>
      <c r="BL363" s="49"/>
      <c r="BM363" s="49"/>
    </row>
    <row r="364" spans="4:65" ht="70.5" customHeight="1" x14ac:dyDescent="0.2">
      <c r="D364" s="47"/>
      <c r="E364" s="49"/>
      <c r="F364" s="49"/>
      <c r="G364" s="49"/>
      <c r="H364" s="49"/>
      <c r="I364" s="49"/>
      <c r="J364" s="49"/>
      <c r="K364" s="49"/>
      <c r="L364" s="49"/>
      <c r="M364" s="49"/>
      <c r="N364" s="49"/>
      <c r="O364" s="138"/>
      <c r="P364" s="49"/>
      <c r="Q364" s="138"/>
      <c r="R364" s="49"/>
      <c r="S364" s="138"/>
      <c r="T364" s="49"/>
      <c r="U364" s="138"/>
      <c r="V364" s="138"/>
      <c r="W364" s="138"/>
      <c r="X364" s="138"/>
      <c r="Y364" s="138"/>
      <c r="Z364" s="138"/>
      <c r="AA364" s="139"/>
      <c r="AB364" s="138"/>
      <c r="AC364" s="139"/>
      <c r="AD364" s="138"/>
      <c r="AE364" s="138"/>
      <c r="AF364" s="138"/>
      <c r="AG364" s="139"/>
      <c r="AH364" s="138"/>
      <c r="AI364" s="139"/>
      <c r="AJ364" s="138"/>
      <c r="AK364" s="138"/>
      <c r="AL364" s="138"/>
      <c r="AM364" s="139"/>
      <c r="AN364" s="138"/>
      <c r="AO364" s="139"/>
      <c r="AP364" s="138"/>
      <c r="AQ364" s="138"/>
      <c r="AR364" s="138"/>
      <c r="AS364" s="139"/>
      <c r="AT364" s="138"/>
      <c r="AU364" s="139"/>
      <c r="AV364" s="138"/>
      <c r="AW364" s="138"/>
      <c r="AX364" s="138"/>
      <c r="AY364" s="139"/>
      <c r="AZ364" s="138"/>
      <c r="BA364" s="139"/>
      <c r="BB364" s="138"/>
      <c r="BC364" s="138"/>
      <c r="BD364" s="49"/>
      <c r="BE364" s="49"/>
      <c r="BF364" s="49"/>
      <c r="BG364" s="49"/>
      <c r="BH364" s="49"/>
      <c r="BI364" s="47"/>
      <c r="BJ364" s="49"/>
      <c r="BK364" s="49"/>
      <c r="BL364" s="49"/>
      <c r="BM364" s="49"/>
    </row>
    <row r="365" spans="4:65" ht="70.5" customHeight="1" x14ac:dyDescent="0.2">
      <c r="D365" s="47"/>
      <c r="E365" s="49"/>
      <c r="F365" s="49"/>
      <c r="G365" s="49"/>
      <c r="H365" s="49"/>
      <c r="I365" s="49"/>
      <c r="J365" s="49"/>
      <c r="K365" s="49"/>
      <c r="L365" s="49"/>
      <c r="M365" s="49"/>
      <c r="N365" s="49"/>
      <c r="O365" s="138"/>
      <c r="P365" s="49"/>
      <c r="Q365" s="138"/>
      <c r="R365" s="49"/>
      <c r="S365" s="138"/>
      <c r="T365" s="49"/>
      <c r="U365" s="138"/>
      <c r="V365" s="138"/>
      <c r="W365" s="138"/>
      <c r="X365" s="138"/>
      <c r="Y365" s="138"/>
      <c r="Z365" s="138"/>
      <c r="AA365" s="139"/>
      <c r="AB365" s="138"/>
      <c r="AC365" s="139"/>
      <c r="AD365" s="138"/>
      <c r="AE365" s="138"/>
      <c r="AF365" s="138"/>
      <c r="AG365" s="139"/>
      <c r="AH365" s="138"/>
      <c r="AI365" s="139"/>
      <c r="AJ365" s="138"/>
      <c r="AK365" s="138"/>
      <c r="AL365" s="138"/>
      <c r="AM365" s="139"/>
      <c r="AN365" s="138"/>
      <c r="AO365" s="139"/>
      <c r="AP365" s="138"/>
      <c r="AQ365" s="138"/>
      <c r="AR365" s="138"/>
      <c r="AS365" s="139"/>
      <c r="AT365" s="138"/>
      <c r="AU365" s="139"/>
      <c r="AV365" s="138"/>
      <c r="AW365" s="138"/>
      <c r="AX365" s="138"/>
      <c r="AY365" s="139"/>
      <c r="AZ365" s="138"/>
      <c r="BA365" s="139"/>
      <c r="BB365" s="138"/>
      <c r="BC365" s="138"/>
      <c r="BD365" s="49"/>
      <c r="BE365" s="49"/>
      <c r="BF365" s="49"/>
      <c r="BG365" s="49"/>
      <c r="BH365" s="49"/>
      <c r="BI365" s="47"/>
      <c r="BJ365" s="49"/>
      <c r="BK365" s="49"/>
      <c r="BL365" s="49"/>
      <c r="BM365" s="49"/>
    </row>
    <row r="366" spans="4:65" ht="70.5" customHeight="1" x14ac:dyDescent="0.2">
      <c r="D366" s="47"/>
      <c r="E366" s="49"/>
      <c r="F366" s="49"/>
      <c r="G366" s="49"/>
      <c r="H366" s="49"/>
      <c r="I366" s="49"/>
      <c r="J366" s="49"/>
      <c r="K366" s="49"/>
      <c r="L366" s="49"/>
      <c r="M366" s="49"/>
      <c r="N366" s="49"/>
      <c r="O366" s="138"/>
      <c r="P366" s="49"/>
      <c r="Q366" s="138"/>
      <c r="R366" s="49"/>
      <c r="S366" s="138"/>
      <c r="T366" s="49"/>
      <c r="U366" s="138"/>
      <c r="V366" s="138"/>
      <c r="W366" s="138"/>
      <c r="X366" s="138"/>
      <c r="Y366" s="138"/>
      <c r="Z366" s="138"/>
      <c r="AA366" s="139"/>
      <c r="AB366" s="138"/>
      <c r="AC366" s="139"/>
      <c r="AD366" s="138"/>
      <c r="AE366" s="138"/>
      <c r="AF366" s="138"/>
      <c r="AG366" s="139"/>
      <c r="AH366" s="138"/>
      <c r="AI366" s="139"/>
      <c r="AJ366" s="138"/>
      <c r="AK366" s="138"/>
      <c r="AL366" s="138"/>
      <c r="AM366" s="139"/>
      <c r="AN366" s="138"/>
      <c r="AO366" s="139"/>
      <c r="AP366" s="138"/>
      <c r="AQ366" s="138"/>
      <c r="AR366" s="138"/>
      <c r="AS366" s="139"/>
      <c r="AT366" s="138"/>
      <c r="AU366" s="139"/>
      <c r="AV366" s="138"/>
      <c r="AW366" s="138"/>
      <c r="AX366" s="138"/>
      <c r="AY366" s="139"/>
      <c r="AZ366" s="138"/>
      <c r="BA366" s="139"/>
      <c r="BB366" s="138"/>
      <c r="BC366" s="138"/>
      <c r="BD366" s="49"/>
      <c r="BE366" s="49"/>
      <c r="BF366" s="49"/>
      <c r="BG366" s="49"/>
      <c r="BH366" s="49"/>
      <c r="BI366" s="47"/>
      <c r="BJ366" s="49"/>
      <c r="BK366" s="49"/>
      <c r="BL366" s="49"/>
      <c r="BM366" s="49"/>
    </row>
    <row r="367" spans="4:65" ht="70.5" customHeight="1" x14ac:dyDescent="0.2">
      <c r="D367" s="47"/>
      <c r="E367" s="49"/>
      <c r="F367" s="49"/>
      <c r="G367" s="49"/>
      <c r="H367" s="49"/>
      <c r="I367" s="49"/>
      <c r="J367" s="49"/>
      <c r="K367" s="49"/>
      <c r="L367" s="49"/>
      <c r="M367" s="49"/>
      <c r="N367" s="49"/>
      <c r="O367" s="138"/>
      <c r="P367" s="49"/>
      <c r="Q367" s="138"/>
      <c r="R367" s="49"/>
      <c r="S367" s="138"/>
      <c r="T367" s="49"/>
      <c r="U367" s="138"/>
      <c r="V367" s="138"/>
      <c r="W367" s="138"/>
      <c r="X367" s="138"/>
      <c r="Y367" s="138"/>
      <c r="Z367" s="138"/>
      <c r="AA367" s="139"/>
      <c r="AB367" s="138"/>
      <c r="AC367" s="139"/>
      <c r="AD367" s="138"/>
      <c r="AE367" s="138"/>
      <c r="AF367" s="138"/>
      <c r="AG367" s="139"/>
      <c r="AH367" s="138"/>
      <c r="AI367" s="139"/>
      <c r="AJ367" s="138"/>
      <c r="AK367" s="138"/>
      <c r="AL367" s="138"/>
      <c r="AM367" s="139"/>
      <c r="AN367" s="138"/>
      <c r="AO367" s="139"/>
      <c r="AP367" s="138"/>
      <c r="AQ367" s="138"/>
      <c r="AR367" s="138"/>
      <c r="AS367" s="139"/>
      <c r="AT367" s="138"/>
      <c r="AU367" s="139"/>
      <c r="AV367" s="138"/>
      <c r="AW367" s="138"/>
      <c r="AX367" s="138"/>
      <c r="AY367" s="139"/>
      <c r="AZ367" s="138"/>
      <c r="BA367" s="139"/>
      <c r="BB367" s="138"/>
      <c r="BC367" s="138"/>
      <c r="BD367" s="49"/>
      <c r="BE367" s="49"/>
      <c r="BF367" s="49"/>
      <c r="BG367" s="49"/>
      <c r="BH367" s="49"/>
      <c r="BI367" s="47"/>
      <c r="BJ367" s="49"/>
      <c r="BK367" s="49"/>
      <c r="BL367" s="49"/>
      <c r="BM367" s="49"/>
    </row>
    <row r="368" spans="4:65" ht="70.5" customHeight="1" x14ac:dyDescent="0.2">
      <c r="D368" s="47"/>
      <c r="E368" s="49"/>
      <c r="F368" s="49"/>
      <c r="G368" s="49"/>
      <c r="H368" s="49"/>
      <c r="I368" s="49"/>
      <c r="J368" s="49"/>
      <c r="K368" s="49"/>
      <c r="L368" s="49"/>
      <c r="M368" s="49"/>
      <c r="N368" s="49"/>
      <c r="O368" s="138"/>
      <c r="P368" s="49"/>
      <c r="Q368" s="138"/>
      <c r="R368" s="49"/>
      <c r="S368" s="138"/>
      <c r="T368" s="49"/>
      <c r="U368" s="138"/>
      <c r="V368" s="138"/>
      <c r="W368" s="138"/>
      <c r="X368" s="138"/>
      <c r="Y368" s="138"/>
      <c r="Z368" s="138"/>
      <c r="AA368" s="139"/>
      <c r="AB368" s="138"/>
      <c r="AC368" s="139"/>
      <c r="AD368" s="138"/>
      <c r="AE368" s="138"/>
      <c r="AF368" s="138"/>
      <c r="AG368" s="139"/>
      <c r="AH368" s="138"/>
      <c r="AI368" s="139"/>
      <c r="AJ368" s="138"/>
      <c r="AK368" s="138"/>
      <c r="AL368" s="138"/>
      <c r="AM368" s="139"/>
      <c r="AN368" s="138"/>
      <c r="AO368" s="139"/>
      <c r="AP368" s="138"/>
      <c r="AQ368" s="138"/>
      <c r="AR368" s="138"/>
      <c r="AS368" s="139"/>
      <c r="AT368" s="138"/>
      <c r="AU368" s="139"/>
      <c r="AV368" s="138"/>
      <c r="AW368" s="138"/>
      <c r="AX368" s="138"/>
      <c r="AY368" s="139"/>
      <c r="AZ368" s="138"/>
      <c r="BA368" s="139"/>
      <c r="BB368" s="138"/>
      <c r="BC368" s="138"/>
      <c r="BD368" s="49"/>
      <c r="BE368" s="49"/>
      <c r="BF368" s="49"/>
      <c r="BG368" s="49"/>
      <c r="BH368" s="49"/>
      <c r="BI368" s="47"/>
      <c r="BJ368" s="49"/>
      <c r="BK368" s="49"/>
      <c r="BL368" s="49"/>
      <c r="BM368" s="49"/>
    </row>
    <row r="369" spans="4:65" ht="70.5" customHeight="1" x14ac:dyDescent="0.2">
      <c r="D369" s="47"/>
      <c r="E369" s="49"/>
      <c r="F369" s="49"/>
      <c r="G369" s="49"/>
      <c r="H369" s="49"/>
      <c r="I369" s="49"/>
      <c r="J369" s="49"/>
      <c r="K369" s="49"/>
      <c r="L369" s="49"/>
      <c r="M369" s="49"/>
      <c r="N369" s="49"/>
      <c r="O369" s="138"/>
      <c r="P369" s="49"/>
      <c r="Q369" s="138"/>
      <c r="R369" s="49"/>
      <c r="S369" s="138"/>
      <c r="T369" s="49"/>
      <c r="U369" s="138"/>
      <c r="V369" s="138"/>
      <c r="W369" s="138"/>
      <c r="X369" s="138"/>
      <c r="Y369" s="138"/>
      <c r="Z369" s="138"/>
      <c r="AA369" s="139"/>
      <c r="AB369" s="138"/>
      <c r="AC369" s="139"/>
      <c r="AD369" s="138"/>
      <c r="AE369" s="138"/>
      <c r="AF369" s="138"/>
      <c r="AG369" s="139"/>
      <c r="AH369" s="138"/>
      <c r="AI369" s="139"/>
      <c r="AJ369" s="138"/>
      <c r="AK369" s="138"/>
      <c r="AL369" s="138"/>
      <c r="AM369" s="139"/>
      <c r="AN369" s="138"/>
      <c r="AO369" s="139"/>
      <c r="AP369" s="138"/>
      <c r="AQ369" s="138"/>
      <c r="AR369" s="138"/>
      <c r="AS369" s="139"/>
      <c r="AT369" s="138"/>
      <c r="AU369" s="139"/>
      <c r="AV369" s="138"/>
      <c r="AW369" s="138"/>
      <c r="AX369" s="138"/>
      <c r="AY369" s="139"/>
      <c r="AZ369" s="138"/>
      <c r="BA369" s="139"/>
      <c r="BB369" s="138"/>
      <c r="BC369" s="138"/>
      <c r="BD369" s="49"/>
      <c r="BE369" s="49"/>
      <c r="BF369" s="49"/>
      <c r="BG369" s="49"/>
      <c r="BH369" s="49"/>
      <c r="BI369" s="47"/>
      <c r="BJ369" s="49"/>
      <c r="BK369" s="49"/>
      <c r="BL369" s="49"/>
      <c r="BM369" s="49"/>
    </row>
    <row r="370" spans="4:65" ht="70.5" customHeight="1" x14ac:dyDescent="0.2">
      <c r="D370" s="47"/>
      <c r="E370" s="49"/>
      <c r="F370" s="49"/>
      <c r="G370" s="49"/>
      <c r="H370" s="49"/>
      <c r="I370" s="49"/>
      <c r="J370" s="49"/>
      <c r="K370" s="49"/>
      <c r="L370" s="49"/>
      <c r="M370" s="49"/>
      <c r="N370" s="49"/>
      <c r="O370" s="138"/>
      <c r="P370" s="49"/>
      <c r="Q370" s="138"/>
      <c r="R370" s="49"/>
      <c r="S370" s="138"/>
      <c r="T370" s="49"/>
      <c r="U370" s="138"/>
      <c r="V370" s="138"/>
      <c r="W370" s="138"/>
      <c r="X370" s="138"/>
      <c r="Y370" s="138"/>
      <c r="Z370" s="138"/>
      <c r="AA370" s="139"/>
      <c r="AB370" s="138"/>
      <c r="AC370" s="139"/>
      <c r="AD370" s="138"/>
      <c r="AE370" s="138"/>
      <c r="AF370" s="138"/>
      <c r="AG370" s="139"/>
      <c r="AH370" s="138"/>
      <c r="AI370" s="139"/>
      <c r="AJ370" s="138"/>
      <c r="AK370" s="138"/>
      <c r="AL370" s="138"/>
      <c r="AM370" s="139"/>
      <c r="AN370" s="138"/>
      <c r="AO370" s="139"/>
      <c r="AP370" s="138"/>
      <c r="AQ370" s="138"/>
      <c r="AR370" s="138"/>
      <c r="AS370" s="139"/>
      <c r="AT370" s="138"/>
      <c r="AU370" s="139"/>
      <c r="AV370" s="138"/>
      <c r="AW370" s="138"/>
      <c r="AX370" s="138"/>
      <c r="AY370" s="139"/>
      <c r="AZ370" s="138"/>
      <c r="BA370" s="139"/>
      <c r="BB370" s="138"/>
      <c r="BC370" s="138"/>
      <c r="BD370" s="49"/>
      <c r="BE370" s="49"/>
      <c r="BF370" s="49"/>
      <c r="BG370" s="49"/>
      <c r="BH370" s="49"/>
      <c r="BI370" s="47"/>
      <c r="BJ370" s="49"/>
      <c r="BK370" s="49"/>
      <c r="BL370" s="49"/>
      <c r="BM370" s="49"/>
    </row>
    <row r="371" spans="4:65" ht="70.5" customHeight="1" x14ac:dyDescent="0.2">
      <c r="D371" s="47"/>
      <c r="E371" s="49"/>
      <c r="F371" s="49"/>
      <c r="G371" s="49"/>
      <c r="H371" s="49"/>
      <c r="I371" s="49"/>
      <c r="J371" s="49"/>
      <c r="K371" s="49"/>
      <c r="L371" s="49"/>
      <c r="M371" s="49"/>
      <c r="N371" s="49"/>
      <c r="O371" s="138"/>
      <c r="P371" s="49"/>
      <c r="Q371" s="138"/>
      <c r="R371" s="49"/>
      <c r="S371" s="138"/>
      <c r="T371" s="49"/>
      <c r="U371" s="138"/>
      <c r="V371" s="138"/>
      <c r="W371" s="138"/>
      <c r="X371" s="138"/>
      <c r="Y371" s="138"/>
      <c r="Z371" s="138"/>
      <c r="AA371" s="139"/>
      <c r="AB371" s="138"/>
      <c r="AC371" s="139"/>
      <c r="AD371" s="138"/>
      <c r="AE371" s="138"/>
      <c r="AF371" s="138"/>
      <c r="AG371" s="139"/>
      <c r="AH371" s="138"/>
      <c r="AI371" s="139"/>
      <c r="AJ371" s="138"/>
      <c r="AK371" s="138"/>
      <c r="AL371" s="138"/>
      <c r="AM371" s="139"/>
      <c r="AN371" s="138"/>
      <c r="AO371" s="139"/>
      <c r="AP371" s="138"/>
      <c r="AQ371" s="138"/>
      <c r="AR371" s="138"/>
      <c r="AS371" s="139"/>
      <c r="AT371" s="138"/>
      <c r="AU371" s="139"/>
      <c r="AV371" s="138"/>
      <c r="AW371" s="138"/>
      <c r="AX371" s="138"/>
      <c r="AY371" s="139"/>
      <c r="AZ371" s="138"/>
      <c r="BA371" s="139"/>
      <c r="BB371" s="138"/>
      <c r="BC371" s="138"/>
      <c r="BD371" s="49"/>
      <c r="BE371" s="49"/>
      <c r="BF371" s="49"/>
      <c r="BG371" s="49"/>
      <c r="BH371" s="49"/>
      <c r="BI371" s="47"/>
      <c r="BJ371" s="49"/>
      <c r="BK371" s="49"/>
      <c r="BL371" s="49"/>
      <c r="BM371" s="49"/>
    </row>
    <row r="372" spans="4:65" ht="70.5" customHeight="1" x14ac:dyDescent="0.2">
      <c r="D372" s="47"/>
      <c r="E372" s="49"/>
      <c r="F372" s="49"/>
      <c r="G372" s="49"/>
      <c r="H372" s="49"/>
      <c r="I372" s="49"/>
      <c r="J372" s="49"/>
      <c r="K372" s="49"/>
      <c r="L372" s="49"/>
      <c r="M372" s="49"/>
      <c r="N372" s="49"/>
      <c r="O372" s="138"/>
      <c r="P372" s="49"/>
      <c r="Q372" s="138"/>
      <c r="R372" s="49"/>
      <c r="S372" s="138"/>
      <c r="T372" s="49"/>
      <c r="U372" s="138"/>
      <c r="V372" s="138"/>
      <c r="W372" s="138"/>
      <c r="X372" s="138"/>
      <c r="Y372" s="138"/>
      <c r="Z372" s="138"/>
      <c r="AA372" s="139"/>
      <c r="AB372" s="138"/>
      <c r="AC372" s="139"/>
      <c r="AD372" s="138"/>
      <c r="AE372" s="138"/>
      <c r="AF372" s="138"/>
      <c r="AG372" s="139"/>
      <c r="AH372" s="138"/>
      <c r="AI372" s="139"/>
      <c r="AJ372" s="138"/>
      <c r="AK372" s="138"/>
      <c r="AL372" s="138"/>
      <c r="AM372" s="139"/>
      <c r="AN372" s="138"/>
      <c r="AO372" s="139"/>
      <c r="AP372" s="138"/>
      <c r="AQ372" s="138"/>
      <c r="AR372" s="138"/>
      <c r="AS372" s="139"/>
      <c r="AT372" s="138"/>
      <c r="AU372" s="139"/>
      <c r="AV372" s="138"/>
      <c r="AW372" s="138"/>
      <c r="AX372" s="138"/>
      <c r="AY372" s="139"/>
      <c r="AZ372" s="138"/>
      <c r="BA372" s="139"/>
      <c r="BB372" s="138"/>
      <c r="BC372" s="138"/>
      <c r="BD372" s="49"/>
      <c r="BE372" s="49"/>
      <c r="BF372" s="49"/>
      <c r="BG372" s="49"/>
      <c r="BH372" s="49"/>
      <c r="BI372" s="47"/>
      <c r="BJ372" s="49"/>
      <c r="BK372" s="49"/>
      <c r="BL372" s="49"/>
      <c r="BM372" s="49"/>
    </row>
    <row r="373" spans="4:65" ht="70.5" customHeight="1" x14ac:dyDescent="0.2">
      <c r="D373" s="47"/>
      <c r="E373" s="49"/>
      <c r="F373" s="49"/>
      <c r="G373" s="49"/>
      <c r="H373" s="49"/>
      <c r="I373" s="49"/>
      <c r="J373" s="49"/>
      <c r="K373" s="49"/>
      <c r="L373" s="49"/>
      <c r="M373" s="49"/>
      <c r="N373" s="49"/>
      <c r="O373" s="138"/>
      <c r="P373" s="49"/>
      <c r="Q373" s="138"/>
      <c r="R373" s="49"/>
      <c r="S373" s="138"/>
      <c r="T373" s="49"/>
      <c r="U373" s="138"/>
      <c r="V373" s="138"/>
      <c r="W373" s="138"/>
      <c r="X373" s="138"/>
      <c r="Y373" s="138"/>
      <c r="Z373" s="138"/>
      <c r="AA373" s="139"/>
      <c r="AB373" s="138"/>
      <c r="AC373" s="139"/>
      <c r="AD373" s="138"/>
      <c r="AE373" s="138"/>
      <c r="AF373" s="138"/>
      <c r="AG373" s="139"/>
      <c r="AH373" s="138"/>
      <c r="AI373" s="139"/>
      <c r="AJ373" s="138"/>
      <c r="AK373" s="138"/>
      <c r="AL373" s="138"/>
      <c r="AM373" s="139"/>
      <c r="AN373" s="138"/>
      <c r="AO373" s="139"/>
      <c r="AP373" s="138"/>
      <c r="AQ373" s="138"/>
      <c r="AR373" s="138"/>
      <c r="AS373" s="139"/>
      <c r="AT373" s="138"/>
      <c r="AU373" s="139"/>
      <c r="AV373" s="138"/>
      <c r="AW373" s="138"/>
      <c r="AX373" s="138"/>
      <c r="AY373" s="139"/>
      <c r="AZ373" s="138"/>
      <c r="BA373" s="139"/>
      <c r="BB373" s="138"/>
      <c r="BC373" s="138"/>
      <c r="BD373" s="49"/>
      <c r="BE373" s="49"/>
      <c r="BF373" s="49"/>
      <c r="BG373" s="49"/>
      <c r="BH373" s="49"/>
      <c r="BI373" s="47"/>
      <c r="BJ373" s="49"/>
      <c r="BK373" s="49"/>
      <c r="BL373" s="49"/>
      <c r="BM373" s="49"/>
    </row>
    <row r="374" spans="4:65" ht="70.5" customHeight="1" x14ac:dyDescent="0.2">
      <c r="D374" s="47"/>
      <c r="E374" s="49"/>
      <c r="F374" s="49"/>
      <c r="G374" s="49"/>
      <c r="H374" s="49"/>
      <c r="I374" s="49"/>
      <c r="J374" s="49"/>
      <c r="K374" s="49"/>
      <c r="L374" s="49"/>
      <c r="M374" s="49"/>
      <c r="N374" s="49"/>
      <c r="O374" s="138"/>
      <c r="P374" s="49"/>
      <c r="Q374" s="138"/>
      <c r="R374" s="49"/>
      <c r="S374" s="138"/>
      <c r="T374" s="49"/>
      <c r="U374" s="138"/>
      <c r="V374" s="138"/>
      <c r="W374" s="138"/>
      <c r="X374" s="138"/>
      <c r="Y374" s="138"/>
      <c r="Z374" s="138"/>
      <c r="AA374" s="139"/>
      <c r="AB374" s="138"/>
      <c r="AC374" s="139"/>
      <c r="AD374" s="138"/>
      <c r="AE374" s="138"/>
      <c r="AF374" s="138"/>
      <c r="AG374" s="139"/>
      <c r="AH374" s="138"/>
      <c r="AI374" s="139"/>
      <c r="AJ374" s="138"/>
      <c r="AK374" s="138"/>
      <c r="AL374" s="138"/>
      <c r="AM374" s="139"/>
      <c r="AN374" s="138"/>
      <c r="AO374" s="139"/>
      <c r="AP374" s="138"/>
      <c r="AQ374" s="138"/>
      <c r="AR374" s="138"/>
      <c r="AS374" s="139"/>
      <c r="AT374" s="138"/>
      <c r="AU374" s="139"/>
      <c r="AV374" s="138"/>
      <c r="AW374" s="138"/>
      <c r="AX374" s="138"/>
      <c r="AY374" s="139"/>
      <c r="AZ374" s="138"/>
      <c r="BA374" s="139"/>
      <c r="BB374" s="138"/>
      <c r="BC374" s="138"/>
      <c r="BD374" s="49"/>
      <c r="BE374" s="49"/>
      <c r="BF374" s="49"/>
      <c r="BG374" s="49"/>
      <c r="BH374" s="49"/>
      <c r="BI374" s="47"/>
      <c r="BJ374" s="49"/>
      <c r="BK374" s="49"/>
      <c r="BL374" s="49"/>
      <c r="BM374" s="49"/>
    </row>
    <row r="375" spans="4:65" ht="70.5" customHeight="1" x14ac:dyDescent="0.2">
      <c r="D375" s="47"/>
      <c r="E375" s="49"/>
      <c r="F375" s="49"/>
      <c r="G375" s="49"/>
      <c r="H375" s="49"/>
      <c r="I375" s="49"/>
      <c r="J375" s="49"/>
      <c r="K375" s="49"/>
      <c r="L375" s="49"/>
      <c r="M375" s="49"/>
      <c r="N375" s="49"/>
      <c r="O375" s="138"/>
      <c r="P375" s="49"/>
      <c r="Q375" s="138"/>
      <c r="R375" s="49"/>
      <c r="S375" s="138"/>
      <c r="T375" s="49"/>
      <c r="U375" s="138"/>
      <c r="V375" s="138"/>
      <c r="W375" s="138"/>
      <c r="X375" s="138"/>
      <c r="Y375" s="138"/>
      <c r="Z375" s="138"/>
      <c r="AA375" s="139"/>
      <c r="AB375" s="138"/>
      <c r="AC375" s="139"/>
      <c r="AD375" s="138"/>
      <c r="AE375" s="138"/>
      <c r="AF375" s="138"/>
      <c r="AG375" s="139"/>
      <c r="AH375" s="138"/>
      <c r="AI375" s="139"/>
      <c r="AJ375" s="138"/>
      <c r="AK375" s="138"/>
      <c r="AL375" s="138"/>
      <c r="AM375" s="139"/>
      <c r="AN375" s="138"/>
      <c r="AO375" s="139"/>
      <c r="AP375" s="138"/>
      <c r="AQ375" s="138"/>
      <c r="AR375" s="138"/>
      <c r="AS375" s="139"/>
      <c r="AT375" s="138"/>
      <c r="AU375" s="139"/>
      <c r="AV375" s="138"/>
      <c r="AW375" s="138"/>
      <c r="AX375" s="138"/>
      <c r="AY375" s="139"/>
      <c r="AZ375" s="138"/>
      <c r="BA375" s="139"/>
      <c r="BB375" s="138"/>
      <c r="BC375" s="138"/>
      <c r="BD375" s="49"/>
      <c r="BE375" s="49"/>
      <c r="BF375" s="49"/>
      <c r="BG375" s="49"/>
      <c r="BH375" s="49"/>
      <c r="BI375" s="47"/>
      <c r="BJ375" s="49"/>
      <c r="BK375" s="49"/>
      <c r="BL375" s="49"/>
      <c r="BM375" s="49"/>
    </row>
    <row r="376" spans="4:65" ht="70.5" customHeight="1" x14ac:dyDescent="0.2">
      <c r="D376" s="47"/>
      <c r="E376" s="49"/>
      <c r="F376" s="49"/>
      <c r="G376" s="49"/>
      <c r="H376" s="49"/>
      <c r="I376" s="49"/>
      <c r="J376" s="49"/>
      <c r="K376" s="49"/>
      <c r="L376" s="49"/>
      <c r="M376" s="49"/>
      <c r="N376" s="49"/>
      <c r="O376" s="138"/>
      <c r="P376" s="49"/>
      <c r="Q376" s="138"/>
      <c r="R376" s="49"/>
      <c r="S376" s="138"/>
      <c r="T376" s="49"/>
      <c r="U376" s="138"/>
      <c r="V376" s="138"/>
      <c r="W376" s="138"/>
      <c r="X376" s="138"/>
      <c r="Y376" s="138"/>
      <c r="Z376" s="138"/>
      <c r="AA376" s="139"/>
      <c r="AB376" s="138"/>
      <c r="AC376" s="139"/>
      <c r="AD376" s="138"/>
      <c r="AE376" s="138"/>
      <c r="AF376" s="138"/>
      <c r="AG376" s="139"/>
      <c r="AH376" s="138"/>
      <c r="AI376" s="139"/>
      <c r="AJ376" s="138"/>
      <c r="AK376" s="138"/>
      <c r="AL376" s="138"/>
      <c r="AM376" s="139"/>
      <c r="AN376" s="138"/>
      <c r="AO376" s="139"/>
      <c r="AP376" s="138"/>
      <c r="AQ376" s="138"/>
      <c r="AR376" s="138"/>
      <c r="AS376" s="139"/>
      <c r="AT376" s="138"/>
      <c r="AU376" s="139"/>
      <c r="AV376" s="138"/>
      <c r="AW376" s="138"/>
      <c r="AX376" s="138"/>
      <c r="AY376" s="139"/>
      <c r="AZ376" s="138"/>
      <c r="BA376" s="139"/>
      <c r="BB376" s="138"/>
      <c r="BC376" s="138"/>
      <c r="BD376" s="49"/>
      <c r="BE376" s="49"/>
      <c r="BF376" s="49"/>
      <c r="BG376" s="49"/>
      <c r="BH376" s="49"/>
      <c r="BI376" s="47"/>
      <c r="BJ376" s="49"/>
      <c r="BK376" s="49"/>
      <c r="BL376" s="49"/>
      <c r="BM376" s="49"/>
    </row>
    <row r="377" spans="4:65" ht="70.5" customHeight="1" x14ac:dyDescent="0.2">
      <c r="D377" s="47"/>
      <c r="E377" s="49"/>
      <c r="F377" s="49"/>
      <c r="G377" s="49"/>
      <c r="H377" s="49"/>
      <c r="I377" s="49"/>
      <c r="J377" s="49"/>
      <c r="K377" s="49"/>
      <c r="L377" s="49"/>
      <c r="M377" s="49"/>
      <c r="N377" s="49"/>
      <c r="O377" s="138"/>
      <c r="P377" s="49"/>
      <c r="Q377" s="138"/>
      <c r="R377" s="49"/>
      <c r="S377" s="138"/>
      <c r="T377" s="49"/>
      <c r="U377" s="138"/>
      <c r="V377" s="138"/>
      <c r="W377" s="138"/>
      <c r="X377" s="138"/>
      <c r="Y377" s="138"/>
      <c r="Z377" s="138"/>
      <c r="AA377" s="139"/>
      <c r="AB377" s="138"/>
      <c r="AC377" s="139"/>
      <c r="AD377" s="138"/>
      <c r="AE377" s="138"/>
      <c r="AF377" s="138"/>
      <c r="AG377" s="139"/>
      <c r="AH377" s="138"/>
      <c r="AI377" s="139"/>
      <c r="AJ377" s="138"/>
      <c r="AK377" s="138"/>
      <c r="AL377" s="138"/>
      <c r="AM377" s="139"/>
      <c r="AN377" s="138"/>
      <c r="AO377" s="139"/>
      <c r="AP377" s="138"/>
      <c r="AQ377" s="138"/>
      <c r="AR377" s="138"/>
      <c r="AS377" s="139"/>
      <c r="AT377" s="138"/>
      <c r="AU377" s="139"/>
      <c r="AV377" s="138"/>
      <c r="AW377" s="138"/>
      <c r="AX377" s="138"/>
      <c r="AY377" s="139"/>
      <c r="AZ377" s="138"/>
      <c r="BA377" s="139"/>
      <c r="BB377" s="138"/>
      <c r="BC377" s="138"/>
      <c r="BD377" s="49"/>
      <c r="BE377" s="49"/>
      <c r="BF377" s="49"/>
      <c r="BG377" s="49"/>
      <c r="BH377" s="49"/>
      <c r="BI377" s="47"/>
      <c r="BJ377" s="49"/>
      <c r="BK377" s="49"/>
      <c r="BL377" s="49"/>
      <c r="BM377" s="49"/>
    </row>
    <row r="378" spans="4:65" ht="70.5" customHeight="1" x14ac:dyDescent="0.2">
      <c r="D378" s="47"/>
      <c r="E378" s="49"/>
      <c r="F378" s="49"/>
      <c r="G378" s="49"/>
      <c r="H378" s="49"/>
      <c r="I378" s="49"/>
      <c r="J378" s="49"/>
      <c r="K378" s="49"/>
      <c r="L378" s="49"/>
      <c r="M378" s="49"/>
      <c r="N378" s="49"/>
      <c r="O378" s="138"/>
      <c r="P378" s="49"/>
      <c r="Q378" s="138"/>
      <c r="R378" s="49"/>
      <c r="S378" s="138"/>
      <c r="T378" s="49"/>
      <c r="U378" s="138"/>
      <c r="V378" s="138"/>
      <c r="W378" s="138"/>
      <c r="X378" s="138"/>
      <c r="Y378" s="138"/>
      <c r="Z378" s="138"/>
      <c r="AA378" s="139"/>
      <c r="AB378" s="138"/>
      <c r="AC378" s="139"/>
      <c r="AD378" s="138"/>
      <c r="AE378" s="138"/>
      <c r="AF378" s="138"/>
      <c r="AG378" s="139"/>
      <c r="AH378" s="138"/>
      <c r="AI378" s="139"/>
      <c r="AJ378" s="138"/>
      <c r="AK378" s="138"/>
      <c r="AL378" s="138"/>
      <c r="AM378" s="139"/>
      <c r="AN378" s="138"/>
      <c r="AO378" s="139"/>
      <c r="AP378" s="138"/>
      <c r="AQ378" s="138"/>
      <c r="AR378" s="138"/>
      <c r="AS378" s="139"/>
      <c r="AT378" s="138"/>
      <c r="AU378" s="139"/>
      <c r="AV378" s="138"/>
      <c r="AW378" s="138"/>
      <c r="AX378" s="138"/>
      <c r="AY378" s="139"/>
      <c r="AZ378" s="138"/>
      <c r="BA378" s="139"/>
      <c r="BB378" s="138"/>
      <c r="BC378" s="138"/>
      <c r="BD378" s="49"/>
      <c r="BE378" s="49"/>
      <c r="BF378" s="49"/>
      <c r="BG378" s="49"/>
      <c r="BH378" s="49"/>
      <c r="BI378" s="47"/>
      <c r="BJ378" s="49"/>
      <c r="BK378" s="49"/>
      <c r="BL378" s="49"/>
      <c r="BM378" s="49"/>
    </row>
    <row r="379" spans="4:65" ht="70.5" customHeight="1" x14ac:dyDescent="0.2">
      <c r="D379" s="47"/>
      <c r="E379" s="49"/>
      <c r="F379" s="49"/>
      <c r="G379" s="49"/>
      <c r="H379" s="49"/>
      <c r="I379" s="49"/>
      <c r="J379" s="49"/>
      <c r="K379" s="49"/>
      <c r="L379" s="49"/>
      <c r="M379" s="49"/>
      <c r="N379" s="49"/>
      <c r="O379" s="138"/>
      <c r="P379" s="49"/>
      <c r="Q379" s="138"/>
      <c r="R379" s="49"/>
      <c r="S379" s="138"/>
      <c r="T379" s="49"/>
      <c r="U379" s="138"/>
      <c r="V379" s="138"/>
      <c r="W379" s="138"/>
      <c r="X379" s="138"/>
      <c r="Y379" s="138"/>
      <c r="Z379" s="138"/>
      <c r="AA379" s="139"/>
      <c r="AB379" s="138"/>
      <c r="AC379" s="139"/>
      <c r="AD379" s="138"/>
      <c r="AE379" s="138"/>
      <c r="AF379" s="138"/>
      <c r="AG379" s="139"/>
      <c r="AH379" s="138"/>
      <c r="AI379" s="139"/>
      <c r="AJ379" s="138"/>
      <c r="AK379" s="138"/>
      <c r="AL379" s="138"/>
      <c r="AM379" s="139"/>
      <c r="AN379" s="138"/>
      <c r="AO379" s="139"/>
      <c r="AP379" s="138"/>
      <c r="AQ379" s="138"/>
      <c r="AR379" s="138"/>
      <c r="AS379" s="139"/>
      <c r="AT379" s="138"/>
      <c r="AU379" s="139"/>
      <c r="AV379" s="138"/>
      <c r="AW379" s="138"/>
      <c r="AX379" s="138"/>
      <c r="AY379" s="139"/>
      <c r="AZ379" s="138"/>
      <c r="BA379" s="139"/>
      <c r="BB379" s="138"/>
      <c r="BC379" s="138"/>
      <c r="BD379" s="49"/>
      <c r="BE379" s="49"/>
      <c r="BF379" s="49"/>
      <c r="BG379" s="49"/>
      <c r="BH379" s="49"/>
      <c r="BI379" s="47"/>
      <c r="BJ379" s="49"/>
      <c r="BK379" s="49"/>
      <c r="BL379" s="49"/>
      <c r="BM379" s="49"/>
    </row>
    <row r="380" spans="4:65" ht="70.5" customHeight="1" x14ac:dyDescent="0.2">
      <c r="D380" s="47"/>
      <c r="E380" s="49"/>
      <c r="F380" s="49"/>
      <c r="G380" s="49"/>
      <c r="H380" s="49"/>
      <c r="I380" s="49"/>
      <c r="J380" s="49"/>
      <c r="K380" s="49"/>
      <c r="L380" s="49"/>
      <c r="M380" s="49"/>
      <c r="N380" s="49"/>
      <c r="O380" s="138"/>
      <c r="P380" s="49"/>
      <c r="Q380" s="138"/>
      <c r="R380" s="49"/>
      <c r="S380" s="138"/>
      <c r="T380" s="49"/>
      <c r="U380" s="138"/>
      <c r="V380" s="138"/>
      <c r="W380" s="138"/>
      <c r="X380" s="138"/>
      <c r="Y380" s="138"/>
      <c r="Z380" s="138"/>
      <c r="AA380" s="139"/>
      <c r="AB380" s="138"/>
      <c r="AC380" s="139"/>
      <c r="AD380" s="138"/>
      <c r="AE380" s="138"/>
      <c r="AF380" s="138"/>
      <c r="AG380" s="139"/>
      <c r="AH380" s="138"/>
      <c r="AI380" s="139"/>
      <c r="AJ380" s="138"/>
      <c r="AK380" s="138"/>
      <c r="AL380" s="138"/>
      <c r="AM380" s="139"/>
      <c r="AN380" s="138"/>
      <c r="AO380" s="139"/>
      <c r="AP380" s="138"/>
      <c r="AQ380" s="138"/>
      <c r="AR380" s="138"/>
      <c r="AS380" s="139"/>
      <c r="AT380" s="138"/>
      <c r="AU380" s="139"/>
      <c r="AV380" s="138"/>
      <c r="AW380" s="138"/>
      <c r="AX380" s="138"/>
      <c r="AY380" s="139"/>
      <c r="AZ380" s="138"/>
      <c r="BA380" s="139"/>
      <c r="BB380" s="138"/>
      <c r="BC380" s="138"/>
      <c r="BD380" s="49"/>
      <c r="BE380" s="49"/>
      <c r="BF380" s="49"/>
      <c r="BG380" s="49"/>
      <c r="BH380" s="49"/>
      <c r="BI380" s="47"/>
      <c r="BJ380" s="49"/>
      <c r="BK380" s="49"/>
      <c r="BL380" s="49"/>
      <c r="BM380" s="49"/>
    </row>
    <row r="381" spans="4:65" ht="70.5" customHeight="1" x14ac:dyDescent="0.2">
      <c r="D381" s="47"/>
      <c r="E381" s="49"/>
      <c r="F381" s="49"/>
      <c r="G381" s="49"/>
      <c r="H381" s="49"/>
      <c r="I381" s="49"/>
      <c r="J381" s="49"/>
      <c r="K381" s="49"/>
      <c r="L381" s="49"/>
      <c r="M381" s="49"/>
      <c r="N381" s="49"/>
      <c r="O381" s="138"/>
      <c r="P381" s="49"/>
      <c r="Q381" s="138"/>
      <c r="R381" s="49"/>
      <c r="S381" s="138"/>
      <c r="T381" s="49"/>
      <c r="U381" s="138"/>
      <c r="V381" s="138"/>
      <c r="W381" s="138"/>
      <c r="X381" s="138"/>
      <c r="Y381" s="138"/>
      <c r="Z381" s="138"/>
      <c r="AA381" s="139"/>
      <c r="AB381" s="138"/>
      <c r="AC381" s="139"/>
      <c r="AD381" s="138"/>
      <c r="AE381" s="138"/>
      <c r="AF381" s="138"/>
      <c r="AG381" s="139"/>
      <c r="AH381" s="138"/>
      <c r="AI381" s="139"/>
      <c r="AJ381" s="138"/>
      <c r="AK381" s="138"/>
      <c r="AL381" s="138"/>
      <c r="AM381" s="139"/>
      <c r="AN381" s="138"/>
      <c r="AO381" s="139"/>
      <c r="AP381" s="138"/>
      <c r="AQ381" s="138"/>
      <c r="AR381" s="138"/>
      <c r="AS381" s="139"/>
      <c r="AT381" s="138"/>
      <c r="AU381" s="139"/>
      <c r="AV381" s="138"/>
      <c r="AW381" s="138"/>
      <c r="AX381" s="138"/>
      <c r="AY381" s="139"/>
      <c r="AZ381" s="138"/>
      <c r="BA381" s="139"/>
      <c r="BB381" s="138"/>
      <c r="BC381" s="138"/>
      <c r="BD381" s="49"/>
      <c r="BE381" s="49"/>
      <c r="BF381" s="49"/>
      <c r="BG381" s="49"/>
      <c r="BH381" s="49"/>
      <c r="BI381" s="47"/>
      <c r="BJ381" s="49"/>
      <c r="BK381" s="49"/>
      <c r="BL381" s="49"/>
      <c r="BM381" s="49"/>
    </row>
    <row r="382" spans="4:65" ht="70.5" customHeight="1" x14ac:dyDescent="0.2">
      <c r="D382" s="47"/>
      <c r="E382" s="49"/>
      <c r="F382" s="49"/>
      <c r="G382" s="49"/>
      <c r="H382" s="49"/>
      <c r="I382" s="49"/>
      <c r="J382" s="49"/>
      <c r="K382" s="49"/>
      <c r="L382" s="49"/>
      <c r="M382" s="49"/>
      <c r="N382" s="49"/>
      <c r="O382" s="138"/>
      <c r="P382" s="49"/>
      <c r="Q382" s="138"/>
      <c r="R382" s="49"/>
      <c r="S382" s="138"/>
      <c r="T382" s="49"/>
      <c r="U382" s="138"/>
      <c r="V382" s="138"/>
      <c r="W382" s="138"/>
      <c r="X382" s="138"/>
      <c r="Y382" s="138"/>
      <c r="Z382" s="138"/>
      <c r="AA382" s="139"/>
      <c r="AB382" s="138"/>
      <c r="AC382" s="139"/>
      <c r="AD382" s="138"/>
      <c r="AE382" s="138"/>
      <c r="AF382" s="138"/>
      <c r="AG382" s="139"/>
      <c r="AH382" s="138"/>
      <c r="AI382" s="139"/>
      <c r="AJ382" s="138"/>
      <c r="AK382" s="138"/>
      <c r="AL382" s="138"/>
      <c r="AM382" s="139"/>
      <c r="AN382" s="138"/>
      <c r="AO382" s="139"/>
      <c r="AP382" s="138"/>
      <c r="AQ382" s="138"/>
      <c r="AR382" s="138"/>
      <c r="AS382" s="139"/>
      <c r="AT382" s="138"/>
      <c r="AU382" s="139"/>
      <c r="AV382" s="138"/>
      <c r="AW382" s="138"/>
      <c r="AX382" s="138"/>
      <c r="AY382" s="139"/>
      <c r="AZ382" s="138"/>
      <c r="BA382" s="139"/>
      <c r="BB382" s="138"/>
      <c r="BC382" s="138"/>
      <c r="BD382" s="49"/>
      <c r="BE382" s="49"/>
      <c r="BF382" s="49"/>
      <c r="BG382" s="49"/>
      <c r="BH382" s="49"/>
      <c r="BI382" s="47"/>
      <c r="BJ382" s="49"/>
      <c r="BK382" s="49"/>
      <c r="BL382" s="49"/>
      <c r="BM382" s="49"/>
    </row>
    <row r="383" spans="4:65" ht="70.5" customHeight="1" x14ac:dyDescent="0.2">
      <c r="D383" s="47"/>
      <c r="E383" s="49"/>
      <c r="F383" s="49"/>
      <c r="G383" s="49"/>
      <c r="H383" s="49"/>
      <c r="I383" s="49"/>
      <c r="J383" s="49"/>
      <c r="K383" s="49"/>
      <c r="L383" s="49"/>
      <c r="M383" s="49"/>
      <c r="N383" s="49"/>
      <c r="O383" s="138"/>
      <c r="P383" s="49"/>
      <c r="Q383" s="138"/>
      <c r="R383" s="49"/>
      <c r="S383" s="138"/>
      <c r="T383" s="49"/>
      <c r="U383" s="138"/>
      <c r="V383" s="138"/>
      <c r="W383" s="138"/>
      <c r="X383" s="138"/>
      <c r="Y383" s="138"/>
      <c r="Z383" s="138"/>
      <c r="AA383" s="139"/>
      <c r="AB383" s="138"/>
      <c r="AC383" s="139"/>
      <c r="AD383" s="138"/>
      <c r="AE383" s="138"/>
      <c r="AF383" s="138"/>
      <c r="AG383" s="139"/>
      <c r="AH383" s="138"/>
      <c r="AI383" s="139"/>
      <c r="AJ383" s="138"/>
      <c r="AK383" s="138"/>
      <c r="AL383" s="138"/>
      <c r="AM383" s="139"/>
      <c r="AN383" s="138"/>
      <c r="AO383" s="139"/>
      <c r="AP383" s="138"/>
      <c r="AQ383" s="138"/>
      <c r="AR383" s="138"/>
      <c r="AS383" s="139"/>
      <c r="AT383" s="138"/>
      <c r="AU383" s="139"/>
      <c r="AV383" s="138"/>
      <c r="AW383" s="138"/>
      <c r="AX383" s="138"/>
      <c r="AY383" s="139"/>
      <c r="AZ383" s="138"/>
      <c r="BA383" s="139"/>
      <c r="BB383" s="138"/>
      <c r="BC383" s="138"/>
      <c r="BD383" s="49"/>
      <c r="BE383" s="49"/>
      <c r="BF383" s="49"/>
      <c r="BG383" s="49"/>
      <c r="BH383" s="49"/>
      <c r="BI383" s="47"/>
      <c r="BJ383" s="49"/>
      <c r="BK383" s="49"/>
      <c r="BL383" s="49"/>
      <c r="BM383" s="49"/>
    </row>
    <row r="384" spans="4:65" ht="70.5" customHeight="1" x14ac:dyDescent="0.2">
      <c r="D384" s="47"/>
      <c r="E384" s="49"/>
      <c r="F384" s="49"/>
      <c r="G384" s="49"/>
      <c r="H384" s="49"/>
      <c r="I384" s="49"/>
      <c r="J384" s="49"/>
      <c r="K384" s="49"/>
      <c r="L384" s="49"/>
      <c r="M384" s="49"/>
      <c r="N384" s="49"/>
      <c r="O384" s="138"/>
      <c r="P384" s="49"/>
      <c r="Q384" s="138"/>
      <c r="R384" s="49"/>
      <c r="S384" s="138"/>
      <c r="T384" s="49"/>
      <c r="U384" s="138"/>
      <c r="V384" s="138"/>
      <c r="W384" s="138"/>
      <c r="X384" s="138"/>
      <c r="Y384" s="138"/>
      <c r="Z384" s="138"/>
      <c r="AA384" s="139"/>
      <c r="AB384" s="138"/>
      <c r="AC384" s="139"/>
      <c r="AD384" s="138"/>
      <c r="AE384" s="138"/>
      <c r="AF384" s="138"/>
      <c r="AG384" s="139"/>
      <c r="AH384" s="138"/>
      <c r="AI384" s="139"/>
      <c r="AJ384" s="138"/>
      <c r="AK384" s="138"/>
      <c r="AL384" s="138"/>
      <c r="AM384" s="139"/>
      <c r="AN384" s="138"/>
      <c r="AO384" s="139"/>
      <c r="AP384" s="138"/>
      <c r="AQ384" s="138"/>
      <c r="AR384" s="138"/>
      <c r="AS384" s="139"/>
      <c r="AT384" s="138"/>
      <c r="AU384" s="139"/>
      <c r="AV384" s="138"/>
      <c r="AW384" s="138"/>
      <c r="AX384" s="138"/>
      <c r="AY384" s="139"/>
      <c r="AZ384" s="138"/>
      <c r="BA384" s="139"/>
      <c r="BB384" s="138"/>
      <c r="BC384" s="138"/>
      <c r="BD384" s="49"/>
      <c r="BE384" s="49"/>
      <c r="BF384" s="49"/>
      <c r="BG384" s="49"/>
      <c r="BH384" s="49"/>
      <c r="BI384" s="47"/>
      <c r="BJ384" s="49"/>
      <c r="BK384" s="49"/>
      <c r="BL384" s="49"/>
      <c r="BM384" s="49"/>
    </row>
    <row r="385" spans="4:65" ht="70.5" customHeight="1" x14ac:dyDescent="0.2">
      <c r="D385" s="47"/>
      <c r="E385" s="49"/>
      <c r="F385" s="49"/>
      <c r="G385" s="49"/>
      <c r="H385" s="49"/>
      <c r="I385" s="49"/>
      <c r="J385" s="49"/>
      <c r="K385" s="49"/>
      <c r="L385" s="49"/>
      <c r="M385" s="49"/>
      <c r="N385" s="49"/>
      <c r="O385" s="138"/>
      <c r="P385" s="49"/>
      <c r="Q385" s="138"/>
      <c r="R385" s="49"/>
      <c r="S385" s="138"/>
      <c r="T385" s="49"/>
      <c r="U385" s="138"/>
      <c r="V385" s="138"/>
      <c r="W385" s="138"/>
      <c r="X385" s="138"/>
      <c r="Y385" s="138"/>
      <c r="Z385" s="138"/>
      <c r="AA385" s="139"/>
      <c r="AB385" s="138"/>
      <c r="AC385" s="139"/>
      <c r="AD385" s="138"/>
      <c r="AE385" s="138"/>
      <c r="AF385" s="138"/>
      <c r="AG385" s="139"/>
      <c r="AH385" s="138"/>
      <c r="AI385" s="139"/>
      <c r="AJ385" s="138"/>
      <c r="AK385" s="138"/>
      <c r="AL385" s="138"/>
      <c r="AM385" s="139"/>
      <c r="AN385" s="138"/>
      <c r="AO385" s="139"/>
      <c r="AP385" s="138"/>
      <c r="AQ385" s="138"/>
      <c r="AR385" s="138"/>
      <c r="AS385" s="139"/>
      <c r="AT385" s="138"/>
      <c r="AU385" s="139"/>
      <c r="AV385" s="138"/>
      <c r="AW385" s="138"/>
      <c r="AX385" s="138"/>
      <c r="AY385" s="139"/>
      <c r="AZ385" s="138"/>
      <c r="BA385" s="139"/>
      <c r="BB385" s="138"/>
      <c r="BC385" s="138"/>
      <c r="BD385" s="49"/>
      <c r="BE385" s="49"/>
      <c r="BF385" s="49"/>
      <c r="BG385" s="49"/>
      <c r="BH385" s="49"/>
      <c r="BI385" s="47"/>
      <c r="BJ385" s="49"/>
      <c r="BK385" s="49"/>
      <c r="BL385" s="49"/>
      <c r="BM385" s="49"/>
    </row>
    <row r="386" spans="4:65" ht="70.5" customHeight="1" x14ac:dyDescent="0.2">
      <c r="D386" s="47"/>
      <c r="E386" s="49"/>
      <c r="F386" s="49"/>
      <c r="G386" s="49"/>
      <c r="H386" s="49"/>
      <c r="I386" s="49"/>
      <c r="J386" s="49"/>
      <c r="K386" s="49"/>
      <c r="L386" s="49"/>
      <c r="M386" s="49"/>
      <c r="N386" s="49"/>
      <c r="O386" s="138"/>
      <c r="P386" s="49"/>
      <c r="Q386" s="138"/>
      <c r="R386" s="49"/>
      <c r="S386" s="138"/>
      <c r="T386" s="49"/>
      <c r="U386" s="138"/>
      <c r="V386" s="138"/>
      <c r="W386" s="138"/>
      <c r="X386" s="138"/>
      <c r="Y386" s="138"/>
      <c r="Z386" s="138"/>
      <c r="AA386" s="139"/>
      <c r="AB386" s="138"/>
      <c r="AC386" s="139"/>
      <c r="AD386" s="138"/>
      <c r="AE386" s="138"/>
      <c r="AF386" s="138"/>
      <c r="AG386" s="139"/>
      <c r="AH386" s="138"/>
      <c r="AI386" s="139"/>
      <c r="AJ386" s="138"/>
      <c r="AK386" s="138"/>
      <c r="AL386" s="138"/>
      <c r="AM386" s="139"/>
      <c r="AN386" s="138"/>
      <c r="AO386" s="139"/>
      <c r="AP386" s="138"/>
      <c r="AQ386" s="138"/>
      <c r="AR386" s="138"/>
      <c r="AS386" s="139"/>
      <c r="AT386" s="138"/>
      <c r="AU386" s="139"/>
      <c r="AV386" s="138"/>
      <c r="AW386" s="138"/>
      <c r="AX386" s="138"/>
      <c r="AY386" s="139"/>
      <c r="AZ386" s="138"/>
      <c r="BA386" s="139"/>
      <c r="BB386" s="138"/>
      <c r="BC386" s="138"/>
      <c r="BD386" s="49"/>
      <c r="BE386" s="49"/>
      <c r="BF386" s="49"/>
      <c r="BG386" s="49"/>
      <c r="BH386" s="49"/>
      <c r="BI386" s="47"/>
      <c r="BJ386" s="49"/>
      <c r="BK386" s="49"/>
      <c r="BL386" s="49"/>
      <c r="BM386" s="49"/>
    </row>
    <row r="387" spans="4:65" ht="70.5" customHeight="1" x14ac:dyDescent="0.2">
      <c r="D387" s="47"/>
      <c r="E387" s="49"/>
      <c r="F387" s="49"/>
      <c r="G387" s="49"/>
      <c r="H387" s="49"/>
      <c r="I387" s="49"/>
      <c r="J387" s="49"/>
      <c r="K387" s="49"/>
      <c r="L387" s="49"/>
      <c r="M387" s="49"/>
      <c r="N387" s="49"/>
      <c r="O387" s="138"/>
      <c r="P387" s="49"/>
      <c r="Q387" s="138"/>
      <c r="R387" s="49"/>
      <c r="S387" s="138"/>
      <c r="T387" s="49"/>
      <c r="U387" s="138"/>
      <c r="V387" s="138"/>
      <c r="W387" s="138"/>
      <c r="X387" s="138"/>
      <c r="Y387" s="138"/>
      <c r="Z387" s="138"/>
      <c r="AA387" s="139"/>
      <c r="AB387" s="138"/>
      <c r="AC387" s="139"/>
      <c r="AD387" s="138"/>
      <c r="AE387" s="138"/>
      <c r="AF387" s="138"/>
      <c r="AG387" s="139"/>
      <c r="AH387" s="138"/>
      <c r="AI387" s="139"/>
      <c r="AJ387" s="138"/>
      <c r="AK387" s="138"/>
      <c r="AL387" s="138"/>
      <c r="AM387" s="139"/>
      <c r="AN387" s="138"/>
      <c r="AO387" s="139"/>
      <c r="AP387" s="138"/>
      <c r="AQ387" s="138"/>
      <c r="AR387" s="138"/>
      <c r="AS387" s="139"/>
      <c r="AT387" s="138"/>
      <c r="AU387" s="139"/>
      <c r="AV387" s="138"/>
      <c r="AW387" s="138"/>
      <c r="AX387" s="138"/>
      <c r="AY387" s="139"/>
      <c r="AZ387" s="138"/>
      <c r="BA387" s="139"/>
      <c r="BB387" s="138"/>
      <c r="BC387" s="138"/>
      <c r="BD387" s="49"/>
      <c r="BE387" s="49"/>
      <c r="BF387" s="49"/>
      <c r="BG387" s="49"/>
      <c r="BH387" s="49"/>
      <c r="BI387" s="47"/>
      <c r="BJ387" s="49"/>
      <c r="BK387" s="49"/>
      <c r="BL387" s="49"/>
      <c r="BM387" s="49"/>
    </row>
    <row r="388" spans="4:65" ht="70.5" customHeight="1" x14ac:dyDescent="0.2">
      <c r="D388" s="47"/>
      <c r="E388" s="49"/>
      <c r="F388" s="49"/>
      <c r="G388" s="49"/>
      <c r="H388" s="49"/>
      <c r="I388" s="49"/>
      <c r="J388" s="49"/>
      <c r="K388" s="49"/>
      <c r="L388" s="49"/>
      <c r="M388" s="49"/>
      <c r="N388" s="49"/>
      <c r="O388" s="138"/>
      <c r="P388" s="49"/>
      <c r="Q388" s="138"/>
      <c r="R388" s="49"/>
      <c r="S388" s="138"/>
      <c r="T388" s="49"/>
      <c r="U388" s="138"/>
      <c r="V388" s="138"/>
      <c r="W388" s="138"/>
      <c r="X388" s="138"/>
      <c r="Y388" s="138"/>
      <c r="Z388" s="138"/>
      <c r="AA388" s="139"/>
      <c r="AB388" s="138"/>
      <c r="AC388" s="139"/>
      <c r="AD388" s="138"/>
      <c r="AE388" s="138"/>
      <c r="AF388" s="138"/>
      <c r="AG388" s="139"/>
      <c r="AH388" s="138"/>
      <c r="AI388" s="139"/>
      <c r="AJ388" s="138"/>
      <c r="AK388" s="138"/>
      <c r="AL388" s="138"/>
      <c r="AM388" s="139"/>
      <c r="AN388" s="138"/>
      <c r="AO388" s="139"/>
      <c r="AP388" s="138"/>
      <c r="AQ388" s="138"/>
      <c r="AR388" s="138"/>
      <c r="AS388" s="139"/>
      <c r="AT388" s="138"/>
      <c r="AU388" s="139"/>
      <c r="AV388" s="138"/>
      <c r="AW388" s="138"/>
      <c r="AX388" s="138"/>
      <c r="AY388" s="139"/>
      <c r="AZ388" s="138"/>
      <c r="BA388" s="139"/>
      <c r="BB388" s="138"/>
      <c r="BC388" s="138"/>
      <c r="BD388" s="49"/>
      <c r="BE388" s="49"/>
      <c r="BF388" s="49"/>
      <c r="BG388" s="49"/>
      <c r="BH388" s="49"/>
      <c r="BI388" s="47"/>
      <c r="BJ388" s="49"/>
      <c r="BK388" s="49"/>
      <c r="BL388" s="49"/>
      <c r="BM388" s="49"/>
    </row>
    <row r="389" spans="4:65" ht="70.5" customHeight="1" x14ac:dyDescent="0.2">
      <c r="D389" s="47"/>
      <c r="E389" s="49"/>
      <c r="F389" s="49"/>
      <c r="G389" s="49"/>
      <c r="H389" s="49"/>
      <c r="I389" s="49"/>
      <c r="J389" s="49"/>
      <c r="K389" s="49"/>
      <c r="L389" s="49"/>
      <c r="M389" s="49"/>
      <c r="N389" s="49"/>
      <c r="O389" s="138"/>
      <c r="P389" s="49"/>
      <c r="Q389" s="138"/>
      <c r="R389" s="49"/>
      <c r="S389" s="138"/>
      <c r="T389" s="49"/>
      <c r="U389" s="138"/>
      <c r="V389" s="138"/>
      <c r="W389" s="138"/>
      <c r="X389" s="138"/>
      <c r="Y389" s="138"/>
      <c r="Z389" s="138"/>
      <c r="AA389" s="139"/>
      <c r="AB389" s="138"/>
      <c r="AC389" s="139"/>
      <c r="AD389" s="138"/>
      <c r="AE389" s="138"/>
      <c r="AF389" s="138"/>
      <c r="AG389" s="139"/>
      <c r="AH389" s="138"/>
      <c r="AI389" s="139"/>
      <c r="AJ389" s="138"/>
      <c r="AK389" s="138"/>
      <c r="AL389" s="138"/>
      <c r="AM389" s="139"/>
      <c r="AN389" s="138"/>
      <c r="AO389" s="139"/>
      <c r="AP389" s="138"/>
      <c r="AQ389" s="138"/>
      <c r="AR389" s="138"/>
      <c r="AS389" s="139"/>
      <c r="AT389" s="138"/>
      <c r="AU389" s="139"/>
      <c r="AV389" s="138"/>
      <c r="AW389" s="138"/>
      <c r="AX389" s="138"/>
      <c r="AY389" s="139"/>
      <c r="AZ389" s="138"/>
      <c r="BA389" s="139"/>
      <c r="BB389" s="138"/>
      <c r="BC389" s="138"/>
      <c r="BD389" s="49"/>
      <c r="BE389" s="49"/>
      <c r="BF389" s="49"/>
      <c r="BG389" s="49"/>
      <c r="BH389" s="49"/>
      <c r="BI389" s="47"/>
      <c r="BJ389" s="49"/>
      <c r="BK389" s="49"/>
      <c r="BL389" s="49"/>
      <c r="BM389" s="49"/>
    </row>
    <row r="390" spans="4:65" ht="70.5" customHeight="1" x14ac:dyDescent="0.2">
      <c r="D390" s="47"/>
      <c r="E390" s="49"/>
      <c r="F390" s="49"/>
      <c r="G390" s="49"/>
      <c r="H390" s="49"/>
      <c r="I390" s="49"/>
      <c r="J390" s="49"/>
      <c r="K390" s="49"/>
      <c r="L390" s="49"/>
      <c r="M390" s="49"/>
      <c r="N390" s="49"/>
      <c r="O390" s="138"/>
      <c r="P390" s="49"/>
      <c r="Q390" s="138"/>
      <c r="R390" s="49"/>
      <c r="S390" s="138"/>
      <c r="T390" s="49"/>
      <c r="U390" s="138"/>
      <c r="V390" s="138"/>
      <c r="W390" s="138"/>
      <c r="X390" s="138"/>
      <c r="Y390" s="138"/>
      <c r="Z390" s="138"/>
      <c r="AA390" s="139"/>
      <c r="AB390" s="138"/>
      <c r="AC390" s="139"/>
      <c r="AD390" s="138"/>
      <c r="AE390" s="138"/>
      <c r="AF390" s="138"/>
      <c r="AG390" s="139"/>
      <c r="AH390" s="138"/>
      <c r="AI390" s="139"/>
      <c r="AJ390" s="138"/>
      <c r="AK390" s="138"/>
      <c r="AL390" s="138"/>
      <c r="AM390" s="139"/>
      <c r="AN390" s="138"/>
      <c r="AO390" s="139"/>
      <c r="AP390" s="138"/>
      <c r="AQ390" s="138"/>
      <c r="AR390" s="138"/>
      <c r="AS390" s="139"/>
      <c r="AT390" s="138"/>
      <c r="AU390" s="139"/>
      <c r="AV390" s="138"/>
      <c r="AW390" s="138"/>
      <c r="AX390" s="138"/>
      <c r="AY390" s="139"/>
      <c r="AZ390" s="138"/>
      <c r="BA390" s="139"/>
      <c r="BB390" s="138"/>
      <c r="BC390" s="138"/>
      <c r="BD390" s="49"/>
      <c r="BE390" s="49"/>
      <c r="BF390" s="49"/>
      <c r="BG390" s="49"/>
      <c r="BH390" s="49"/>
      <c r="BI390" s="47"/>
      <c r="BJ390" s="49"/>
      <c r="BK390" s="49"/>
      <c r="BL390" s="49"/>
      <c r="BM390" s="49"/>
    </row>
    <row r="391" spans="4:65" ht="70.5" customHeight="1" x14ac:dyDescent="0.2">
      <c r="D391" s="47"/>
      <c r="E391" s="49"/>
      <c r="F391" s="49"/>
      <c r="G391" s="49"/>
      <c r="H391" s="49"/>
      <c r="I391" s="49"/>
      <c r="J391" s="49"/>
      <c r="K391" s="49"/>
      <c r="L391" s="49"/>
      <c r="M391" s="49"/>
      <c r="N391" s="49"/>
      <c r="O391" s="138"/>
      <c r="P391" s="49"/>
      <c r="Q391" s="138"/>
      <c r="R391" s="49"/>
      <c r="S391" s="138"/>
      <c r="T391" s="49"/>
      <c r="U391" s="138"/>
      <c r="V391" s="138"/>
      <c r="W391" s="138"/>
      <c r="X391" s="138"/>
      <c r="Y391" s="138"/>
      <c r="Z391" s="138"/>
      <c r="AA391" s="139"/>
      <c r="AB391" s="138"/>
      <c r="AC391" s="139"/>
      <c r="AD391" s="138"/>
      <c r="AE391" s="138"/>
      <c r="AF391" s="138"/>
      <c r="AG391" s="139"/>
      <c r="AH391" s="138"/>
      <c r="AI391" s="139"/>
      <c r="AJ391" s="138"/>
      <c r="AK391" s="138"/>
      <c r="AL391" s="138"/>
      <c r="AM391" s="139"/>
      <c r="AN391" s="138"/>
      <c r="AO391" s="139"/>
      <c r="AP391" s="138"/>
      <c r="AQ391" s="138"/>
      <c r="AR391" s="138"/>
      <c r="AS391" s="139"/>
      <c r="AT391" s="138"/>
      <c r="AU391" s="139"/>
      <c r="AV391" s="138"/>
      <c r="AW391" s="138"/>
      <c r="AX391" s="138"/>
      <c r="AY391" s="139"/>
      <c r="AZ391" s="138"/>
      <c r="BA391" s="139"/>
      <c r="BB391" s="138"/>
      <c r="BC391" s="138"/>
      <c r="BD391" s="49"/>
      <c r="BE391" s="49"/>
      <c r="BF391" s="49"/>
      <c r="BG391" s="49"/>
      <c r="BH391" s="49"/>
      <c r="BI391" s="47"/>
      <c r="BJ391" s="49"/>
      <c r="BK391" s="49"/>
      <c r="BL391" s="49"/>
      <c r="BM391" s="49"/>
    </row>
    <row r="392" spans="4:65" ht="70.5" customHeight="1" x14ac:dyDescent="0.2">
      <c r="D392" s="47"/>
      <c r="E392" s="49"/>
      <c r="F392" s="49"/>
      <c r="G392" s="49"/>
      <c r="H392" s="49"/>
      <c r="I392" s="49"/>
      <c r="J392" s="49"/>
      <c r="K392" s="49"/>
      <c r="L392" s="49"/>
      <c r="M392" s="49"/>
      <c r="N392" s="49"/>
      <c r="O392" s="138"/>
      <c r="P392" s="49"/>
      <c r="Q392" s="138"/>
      <c r="R392" s="49"/>
      <c r="S392" s="138"/>
      <c r="T392" s="49"/>
      <c r="U392" s="138"/>
      <c r="V392" s="138"/>
      <c r="W392" s="138"/>
      <c r="X392" s="138"/>
      <c r="Y392" s="138"/>
      <c r="Z392" s="138"/>
      <c r="AA392" s="139"/>
      <c r="AB392" s="138"/>
      <c r="AC392" s="139"/>
      <c r="AD392" s="138"/>
      <c r="AE392" s="138"/>
      <c r="AF392" s="138"/>
      <c r="AG392" s="139"/>
      <c r="AH392" s="138"/>
      <c r="AI392" s="139"/>
      <c r="AJ392" s="138"/>
      <c r="AK392" s="138"/>
      <c r="AL392" s="138"/>
      <c r="AM392" s="139"/>
      <c r="AN392" s="138"/>
      <c r="AO392" s="139"/>
      <c r="AP392" s="138"/>
      <c r="AQ392" s="138"/>
      <c r="AR392" s="138"/>
      <c r="AS392" s="139"/>
      <c r="AT392" s="138"/>
      <c r="AU392" s="139"/>
      <c r="AV392" s="138"/>
      <c r="AW392" s="138"/>
      <c r="AX392" s="138"/>
      <c r="AY392" s="139"/>
      <c r="AZ392" s="138"/>
      <c r="BA392" s="139"/>
      <c r="BB392" s="138"/>
      <c r="BC392" s="138"/>
      <c r="BD392" s="49"/>
      <c r="BE392" s="49"/>
      <c r="BF392" s="49"/>
      <c r="BG392" s="49"/>
      <c r="BH392" s="49"/>
      <c r="BI392" s="47"/>
      <c r="BJ392" s="49"/>
      <c r="BK392" s="49"/>
      <c r="BL392" s="49"/>
      <c r="BM392" s="49"/>
    </row>
    <row r="393" spans="4:65" ht="70.5" customHeight="1" x14ac:dyDescent="0.2">
      <c r="D393" s="47"/>
      <c r="E393" s="49"/>
      <c r="F393" s="49"/>
      <c r="G393" s="49"/>
      <c r="H393" s="49"/>
      <c r="I393" s="49"/>
      <c r="J393" s="49"/>
      <c r="K393" s="49"/>
      <c r="L393" s="49"/>
      <c r="M393" s="49"/>
      <c r="N393" s="49"/>
      <c r="O393" s="138"/>
      <c r="P393" s="49"/>
      <c r="Q393" s="138"/>
      <c r="R393" s="49"/>
      <c r="S393" s="138"/>
      <c r="T393" s="49"/>
      <c r="U393" s="138"/>
      <c r="V393" s="138"/>
      <c r="W393" s="138"/>
      <c r="X393" s="138"/>
      <c r="Y393" s="138"/>
      <c r="Z393" s="138"/>
      <c r="AA393" s="139"/>
      <c r="AB393" s="138"/>
      <c r="AC393" s="139"/>
      <c r="AD393" s="138"/>
      <c r="AE393" s="138"/>
      <c r="AF393" s="138"/>
      <c r="AG393" s="139"/>
      <c r="AH393" s="138"/>
      <c r="AI393" s="139"/>
      <c r="AJ393" s="138"/>
      <c r="AK393" s="138"/>
      <c r="AL393" s="138"/>
      <c r="AM393" s="139"/>
      <c r="AN393" s="138"/>
      <c r="AO393" s="139"/>
      <c r="AP393" s="138"/>
      <c r="AQ393" s="138"/>
      <c r="AR393" s="138"/>
      <c r="AS393" s="139"/>
      <c r="AT393" s="138"/>
      <c r="AU393" s="139"/>
      <c r="AV393" s="138"/>
      <c r="AW393" s="138"/>
      <c r="AX393" s="138"/>
      <c r="AY393" s="139"/>
      <c r="AZ393" s="138"/>
      <c r="BA393" s="139"/>
      <c r="BB393" s="138"/>
      <c r="BC393" s="138"/>
      <c r="BD393" s="49"/>
      <c r="BE393" s="49"/>
      <c r="BF393" s="49"/>
      <c r="BG393" s="49"/>
      <c r="BH393" s="49"/>
      <c r="BI393" s="47"/>
      <c r="BJ393" s="49"/>
      <c r="BK393" s="49"/>
      <c r="BL393" s="49"/>
      <c r="BM393" s="49"/>
    </row>
    <row r="394" spans="4:65" ht="70.5" customHeight="1" x14ac:dyDescent="0.2">
      <c r="D394" s="47"/>
      <c r="E394" s="49"/>
      <c r="F394" s="49"/>
      <c r="G394" s="49"/>
      <c r="H394" s="49"/>
      <c r="I394" s="49"/>
      <c r="J394" s="49"/>
      <c r="K394" s="49"/>
      <c r="L394" s="49"/>
      <c r="M394" s="49"/>
      <c r="N394" s="49"/>
      <c r="O394" s="138"/>
      <c r="P394" s="49"/>
      <c r="Q394" s="138"/>
      <c r="R394" s="49"/>
      <c r="S394" s="138"/>
      <c r="T394" s="49"/>
      <c r="U394" s="138"/>
      <c r="V394" s="138"/>
      <c r="W394" s="138"/>
      <c r="X394" s="138"/>
      <c r="Y394" s="138"/>
      <c r="Z394" s="138"/>
      <c r="AA394" s="139"/>
      <c r="AB394" s="138"/>
      <c r="AC394" s="139"/>
      <c r="AD394" s="138"/>
      <c r="AE394" s="138"/>
      <c r="AF394" s="138"/>
      <c r="AG394" s="139"/>
      <c r="AH394" s="138"/>
      <c r="AI394" s="139"/>
      <c r="AJ394" s="138"/>
      <c r="AK394" s="138"/>
      <c r="AL394" s="138"/>
      <c r="AM394" s="139"/>
      <c r="AN394" s="138"/>
      <c r="AO394" s="139"/>
      <c r="AP394" s="138"/>
      <c r="AQ394" s="138"/>
      <c r="AR394" s="138"/>
      <c r="AS394" s="139"/>
      <c r="AT394" s="138"/>
      <c r="AU394" s="139"/>
      <c r="AV394" s="138"/>
      <c r="AW394" s="138"/>
      <c r="AX394" s="138"/>
      <c r="AY394" s="139"/>
      <c r="AZ394" s="138"/>
      <c r="BA394" s="139"/>
      <c r="BB394" s="138"/>
      <c r="BC394" s="138"/>
      <c r="BD394" s="49"/>
      <c r="BE394" s="49"/>
      <c r="BF394" s="49"/>
      <c r="BG394" s="49"/>
      <c r="BH394" s="49"/>
      <c r="BI394" s="47"/>
      <c r="BJ394" s="49"/>
      <c r="BK394" s="49"/>
      <c r="BL394" s="49"/>
      <c r="BM394" s="49"/>
    </row>
    <row r="395" spans="4:65" ht="70.5" customHeight="1" x14ac:dyDescent="0.2">
      <c r="D395" s="47"/>
      <c r="E395" s="49"/>
      <c r="F395" s="49"/>
      <c r="G395" s="49"/>
      <c r="H395" s="49"/>
      <c r="I395" s="49"/>
      <c r="J395" s="49"/>
      <c r="K395" s="49"/>
      <c r="L395" s="49"/>
      <c r="M395" s="49"/>
      <c r="N395" s="49"/>
      <c r="O395" s="138"/>
      <c r="P395" s="49"/>
      <c r="Q395" s="138"/>
      <c r="R395" s="49"/>
      <c r="S395" s="138"/>
      <c r="T395" s="49"/>
      <c r="U395" s="138"/>
      <c r="V395" s="138"/>
      <c r="W395" s="138"/>
      <c r="X395" s="138"/>
      <c r="Y395" s="138"/>
      <c r="Z395" s="138"/>
      <c r="AA395" s="139"/>
      <c r="AB395" s="138"/>
      <c r="AC395" s="139"/>
      <c r="AD395" s="138"/>
      <c r="AE395" s="138"/>
      <c r="AF395" s="138"/>
      <c r="AG395" s="139"/>
      <c r="AH395" s="138"/>
      <c r="AI395" s="139"/>
      <c r="AJ395" s="138"/>
      <c r="AK395" s="138"/>
      <c r="AL395" s="138"/>
      <c r="AM395" s="139"/>
      <c r="AN395" s="138"/>
      <c r="AO395" s="139"/>
      <c r="AP395" s="138"/>
      <c r="AQ395" s="138"/>
      <c r="AR395" s="138"/>
      <c r="AS395" s="139"/>
      <c r="AT395" s="138"/>
      <c r="AU395" s="139"/>
      <c r="AV395" s="138"/>
      <c r="AW395" s="138"/>
      <c r="AX395" s="138"/>
      <c r="AY395" s="139"/>
      <c r="AZ395" s="138"/>
      <c r="BA395" s="139"/>
      <c r="BB395" s="138"/>
      <c r="BC395" s="138"/>
      <c r="BD395" s="49"/>
      <c r="BE395" s="49"/>
      <c r="BF395" s="49"/>
      <c r="BG395" s="49"/>
      <c r="BH395" s="49"/>
      <c r="BI395" s="47"/>
      <c r="BJ395" s="49"/>
      <c r="BK395" s="49"/>
      <c r="BL395" s="49"/>
      <c r="BM395" s="49"/>
    </row>
    <row r="396" spans="4:65" ht="70.5" customHeight="1" x14ac:dyDescent="0.2">
      <c r="D396" s="47"/>
      <c r="E396" s="49"/>
      <c r="F396" s="49"/>
      <c r="G396" s="49"/>
      <c r="H396" s="49"/>
      <c r="I396" s="49"/>
      <c r="J396" s="49"/>
      <c r="K396" s="49"/>
      <c r="L396" s="49"/>
      <c r="M396" s="49"/>
      <c r="N396" s="49"/>
      <c r="O396" s="138"/>
      <c r="P396" s="49"/>
      <c r="Q396" s="138"/>
      <c r="R396" s="49"/>
      <c r="S396" s="138"/>
      <c r="T396" s="49"/>
      <c r="U396" s="138"/>
      <c r="V396" s="138"/>
      <c r="W396" s="138"/>
      <c r="X396" s="138"/>
      <c r="Y396" s="138"/>
      <c r="Z396" s="138"/>
      <c r="AA396" s="139"/>
      <c r="AB396" s="138"/>
      <c r="AC396" s="139"/>
      <c r="AD396" s="138"/>
      <c r="AE396" s="138"/>
      <c r="AF396" s="138"/>
      <c r="AG396" s="139"/>
      <c r="AH396" s="138"/>
      <c r="AI396" s="139"/>
      <c r="AJ396" s="138"/>
      <c r="AK396" s="138"/>
      <c r="AL396" s="138"/>
      <c r="AM396" s="139"/>
      <c r="AN396" s="138"/>
      <c r="AO396" s="139"/>
      <c r="AP396" s="138"/>
      <c r="AQ396" s="138"/>
      <c r="AR396" s="138"/>
      <c r="AS396" s="139"/>
      <c r="AT396" s="138"/>
      <c r="AU396" s="139"/>
      <c r="AV396" s="138"/>
      <c r="AW396" s="138"/>
      <c r="AX396" s="138"/>
      <c r="AY396" s="139"/>
      <c r="AZ396" s="138"/>
      <c r="BA396" s="139"/>
      <c r="BB396" s="138"/>
      <c r="BC396" s="138"/>
      <c r="BD396" s="49"/>
      <c r="BE396" s="49"/>
      <c r="BF396" s="49"/>
      <c r="BG396" s="49"/>
      <c r="BH396" s="49"/>
      <c r="BI396" s="47"/>
      <c r="BJ396" s="49"/>
      <c r="BK396" s="49"/>
      <c r="BL396" s="49"/>
      <c r="BM396" s="49"/>
    </row>
    <row r="397" spans="4:65" ht="70.5" customHeight="1" x14ac:dyDescent="0.2">
      <c r="D397" s="47"/>
      <c r="E397" s="49"/>
      <c r="F397" s="49"/>
      <c r="G397" s="49"/>
      <c r="H397" s="49"/>
      <c r="I397" s="49"/>
      <c r="J397" s="49"/>
      <c r="K397" s="49"/>
      <c r="L397" s="49"/>
      <c r="M397" s="49"/>
      <c r="N397" s="49"/>
      <c r="O397" s="138"/>
      <c r="P397" s="49"/>
      <c r="Q397" s="138"/>
      <c r="R397" s="49"/>
      <c r="S397" s="138"/>
      <c r="T397" s="49"/>
      <c r="U397" s="138"/>
      <c r="V397" s="138"/>
      <c r="W397" s="138"/>
      <c r="X397" s="138"/>
      <c r="Y397" s="138"/>
      <c r="Z397" s="138"/>
      <c r="AA397" s="139"/>
      <c r="AB397" s="138"/>
      <c r="AC397" s="139"/>
      <c r="AD397" s="138"/>
      <c r="AE397" s="138"/>
      <c r="AF397" s="138"/>
      <c r="AG397" s="139"/>
      <c r="AH397" s="138"/>
      <c r="AI397" s="139"/>
      <c r="AJ397" s="138"/>
      <c r="AK397" s="138"/>
      <c r="AL397" s="138"/>
      <c r="AM397" s="139"/>
      <c r="AN397" s="138"/>
      <c r="AO397" s="139"/>
      <c r="AP397" s="138"/>
      <c r="AQ397" s="138"/>
      <c r="AR397" s="138"/>
      <c r="AS397" s="139"/>
      <c r="AT397" s="138"/>
      <c r="AU397" s="139"/>
      <c r="AV397" s="138"/>
      <c r="AW397" s="138"/>
      <c r="AX397" s="138"/>
      <c r="AY397" s="139"/>
      <c r="AZ397" s="138"/>
      <c r="BA397" s="139"/>
      <c r="BB397" s="138"/>
      <c r="BC397" s="138"/>
      <c r="BD397" s="49"/>
      <c r="BE397" s="49"/>
      <c r="BF397" s="49"/>
      <c r="BG397" s="49"/>
      <c r="BH397" s="49"/>
      <c r="BI397" s="47"/>
      <c r="BJ397" s="49"/>
      <c r="BK397" s="49"/>
      <c r="BL397" s="49"/>
      <c r="BM397" s="49"/>
    </row>
    <row r="398" spans="4:65" ht="70.5" customHeight="1" x14ac:dyDescent="0.2">
      <c r="D398" s="47"/>
      <c r="E398" s="49"/>
      <c r="F398" s="49"/>
      <c r="G398" s="49"/>
      <c r="H398" s="49"/>
      <c r="I398" s="49"/>
      <c r="J398" s="49"/>
      <c r="K398" s="49"/>
      <c r="L398" s="49"/>
      <c r="M398" s="49"/>
      <c r="N398" s="49"/>
      <c r="O398" s="138"/>
      <c r="P398" s="49"/>
      <c r="Q398" s="138"/>
      <c r="R398" s="49"/>
      <c r="S398" s="138"/>
      <c r="T398" s="49"/>
      <c r="U398" s="138"/>
      <c r="V398" s="138"/>
      <c r="W398" s="138"/>
      <c r="X398" s="138"/>
      <c r="Y398" s="138"/>
      <c r="Z398" s="138"/>
      <c r="AA398" s="139"/>
      <c r="AB398" s="138"/>
      <c r="AC398" s="139"/>
      <c r="AD398" s="138"/>
      <c r="AE398" s="138"/>
      <c r="AF398" s="138"/>
      <c r="AG398" s="139"/>
      <c r="AH398" s="138"/>
      <c r="AI398" s="139"/>
      <c r="AJ398" s="138"/>
      <c r="AK398" s="138"/>
      <c r="AL398" s="138"/>
      <c r="AM398" s="139"/>
      <c r="AN398" s="138"/>
      <c r="AO398" s="139"/>
      <c r="AP398" s="138"/>
      <c r="AQ398" s="138"/>
      <c r="AR398" s="138"/>
      <c r="AS398" s="139"/>
      <c r="AT398" s="138"/>
      <c r="AU398" s="139"/>
      <c r="AV398" s="138"/>
      <c r="AW398" s="138"/>
      <c r="AX398" s="138"/>
      <c r="AY398" s="139"/>
      <c r="AZ398" s="138"/>
      <c r="BA398" s="139"/>
      <c r="BB398" s="138"/>
      <c r="BC398" s="138"/>
      <c r="BD398" s="49"/>
      <c r="BE398" s="49"/>
      <c r="BF398" s="49"/>
      <c r="BG398" s="49"/>
      <c r="BH398" s="49"/>
      <c r="BI398" s="47"/>
      <c r="BJ398" s="49"/>
      <c r="BK398" s="49"/>
      <c r="BL398" s="49"/>
      <c r="BM398" s="49"/>
    </row>
    <row r="399" spans="4:65" ht="70.5" customHeight="1" x14ac:dyDescent="0.2">
      <c r="D399" s="47"/>
      <c r="E399" s="49"/>
      <c r="F399" s="49"/>
      <c r="G399" s="49"/>
      <c r="H399" s="49"/>
      <c r="I399" s="49"/>
      <c r="J399" s="49"/>
      <c r="K399" s="49"/>
      <c r="L399" s="49"/>
      <c r="M399" s="49"/>
      <c r="N399" s="49"/>
      <c r="O399" s="138"/>
      <c r="P399" s="49"/>
      <c r="Q399" s="138"/>
      <c r="R399" s="49"/>
      <c r="S399" s="138"/>
      <c r="T399" s="49"/>
      <c r="U399" s="138"/>
      <c r="V399" s="138"/>
      <c r="W399" s="138"/>
      <c r="X399" s="138"/>
      <c r="Y399" s="138"/>
      <c r="Z399" s="138"/>
      <c r="AA399" s="139"/>
      <c r="AB399" s="138"/>
      <c r="AC399" s="139"/>
      <c r="AD399" s="138"/>
      <c r="AE399" s="138"/>
      <c r="AF399" s="138"/>
      <c r="AG399" s="139"/>
      <c r="AH399" s="138"/>
      <c r="AI399" s="139"/>
      <c r="AJ399" s="138"/>
      <c r="AK399" s="138"/>
      <c r="AL399" s="138"/>
      <c r="AM399" s="139"/>
      <c r="AN399" s="138"/>
      <c r="AO399" s="139"/>
      <c r="AP399" s="138"/>
      <c r="AQ399" s="138"/>
      <c r="AR399" s="138"/>
      <c r="AS399" s="139"/>
      <c r="AT399" s="138"/>
      <c r="AU399" s="139"/>
      <c r="AV399" s="138"/>
      <c r="AW399" s="138"/>
      <c r="AX399" s="138"/>
      <c r="AY399" s="139"/>
      <c r="AZ399" s="138"/>
      <c r="BA399" s="139"/>
      <c r="BB399" s="138"/>
      <c r="BC399" s="138"/>
      <c r="BD399" s="49"/>
      <c r="BE399" s="49"/>
      <c r="BF399" s="49"/>
      <c r="BG399" s="49"/>
      <c r="BH399" s="49"/>
      <c r="BI399" s="47"/>
      <c r="BJ399" s="49"/>
      <c r="BK399" s="49"/>
      <c r="BL399" s="49"/>
      <c r="BM399" s="49"/>
    </row>
    <row r="400" spans="4:65" ht="70.5" customHeight="1" x14ac:dyDescent="0.2">
      <c r="D400" s="47"/>
      <c r="E400" s="49"/>
      <c r="F400" s="49"/>
      <c r="G400" s="49"/>
      <c r="H400" s="49"/>
      <c r="I400" s="49"/>
      <c r="J400" s="49"/>
      <c r="K400" s="49"/>
      <c r="L400" s="49"/>
      <c r="M400" s="49"/>
      <c r="N400" s="49"/>
      <c r="O400" s="138"/>
      <c r="P400" s="49"/>
      <c r="Q400" s="138"/>
      <c r="R400" s="49"/>
      <c r="S400" s="138"/>
      <c r="T400" s="49"/>
      <c r="U400" s="138"/>
      <c r="V400" s="138"/>
      <c r="W400" s="138"/>
      <c r="X400" s="138"/>
      <c r="Y400" s="138"/>
      <c r="Z400" s="138"/>
      <c r="AA400" s="139"/>
      <c r="AB400" s="138"/>
      <c r="AC400" s="139"/>
      <c r="AD400" s="138"/>
      <c r="AE400" s="138"/>
      <c r="AF400" s="138"/>
      <c r="AG400" s="139"/>
      <c r="AH400" s="138"/>
      <c r="AI400" s="139"/>
      <c r="AJ400" s="138"/>
      <c r="AK400" s="138"/>
      <c r="AL400" s="138"/>
      <c r="AM400" s="139"/>
      <c r="AN400" s="138"/>
      <c r="AO400" s="139"/>
      <c r="AP400" s="138"/>
      <c r="AQ400" s="138"/>
      <c r="AR400" s="138"/>
      <c r="AS400" s="139"/>
      <c r="AT400" s="138"/>
      <c r="AU400" s="139"/>
      <c r="AV400" s="138"/>
      <c r="AW400" s="138"/>
      <c r="AX400" s="138"/>
      <c r="AY400" s="139"/>
      <c r="AZ400" s="138"/>
      <c r="BA400" s="139"/>
      <c r="BB400" s="138"/>
      <c r="BC400" s="138"/>
      <c r="BD400" s="49"/>
      <c r="BE400" s="49"/>
      <c r="BF400" s="49"/>
      <c r="BG400" s="49"/>
      <c r="BH400" s="49"/>
      <c r="BI400" s="47"/>
      <c r="BJ400" s="49"/>
      <c r="BK400" s="49"/>
      <c r="BL400" s="49"/>
      <c r="BM400" s="49"/>
    </row>
    <row r="401" spans="4:65" ht="70.5" customHeight="1" x14ac:dyDescent="0.2">
      <c r="D401" s="47"/>
      <c r="E401" s="49"/>
      <c r="F401" s="49"/>
      <c r="G401" s="49"/>
      <c r="H401" s="49"/>
      <c r="I401" s="49"/>
      <c r="J401" s="49"/>
      <c r="K401" s="49"/>
      <c r="L401" s="49"/>
      <c r="M401" s="49"/>
      <c r="N401" s="49"/>
      <c r="O401" s="138"/>
      <c r="P401" s="49"/>
      <c r="Q401" s="138"/>
      <c r="R401" s="49"/>
      <c r="S401" s="138"/>
      <c r="T401" s="49"/>
      <c r="U401" s="138"/>
      <c r="V401" s="138"/>
      <c r="W401" s="138"/>
      <c r="X401" s="138"/>
      <c r="Y401" s="138"/>
      <c r="Z401" s="138"/>
      <c r="AA401" s="139"/>
      <c r="AB401" s="138"/>
      <c r="AC401" s="139"/>
      <c r="AD401" s="138"/>
      <c r="AE401" s="138"/>
      <c r="AF401" s="138"/>
      <c r="AG401" s="139"/>
      <c r="AH401" s="138"/>
      <c r="AI401" s="139"/>
      <c r="AJ401" s="138"/>
      <c r="AK401" s="138"/>
      <c r="AL401" s="138"/>
      <c r="AM401" s="139"/>
      <c r="AN401" s="138"/>
      <c r="AO401" s="139"/>
      <c r="AP401" s="138"/>
      <c r="AQ401" s="138"/>
      <c r="AR401" s="138"/>
      <c r="AS401" s="139"/>
      <c r="AT401" s="138"/>
      <c r="AU401" s="139"/>
      <c r="AV401" s="138"/>
      <c r="AW401" s="138"/>
      <c r="AX401" s="138"/>
      <c r="AY401" s="139"/>
      <c r="AZ401" s="138"/>
      <c r="BA401" s="139"/>
      <c r="BB401" s="138"/>
      <c r="BC401" s="138"/>
      <c r="BD401" s="49"/>
      <c r="BE401" s="49"/>
      <c r="BF401" s="49"/>
      <c r="BG401" s="49"/>
      <c r="BH401" s="49"/>
      <c r="BI401" s="47"/>
      <c r="BJ401" s="49"/>
      <c r="BK401" s="49"/>
      <c r="BL401" s="49"/>
      <c r="BM401" s="49"/>
    </row>
    <row r="402" spans="4:65" ht="70.5" customHeight="1" x14ac:dyDescent="0.2">
      <c r="D402" s="47"/>
      <c r="E402" s="49"/>
      <c r="F402" s="49"/>
      <c r="G402" s="49"/>
      <c r="H402" s="49"/>
      <c r="I402" s="49"/>
      <c r="J402" s="49"/>
      <c r="K402" s="49"/>
      <c r="L402" s="49"/>
      <c r="M402" s="49"/>
      <c r="N402" s="49"/>
      <c r="O402" s="138"/>
      <c r="P402" s="49"/>
      <c r="Q402" s="138"/>
      <c r="R402" s="49"/>
      <c r="S402" s="138"/>
      <c r="T402" s="49"/>
      <c r="U402" s="138"/>
      <c r="V402" s="138"/>
      <c r="W402" s="138"/>
      <c r="X402" s="138"/>
      <c r="Y402" s="138"/>
      <c r="Z402" s="138"/>
      <c r="AA402" s="139"/>
      <c r="AB402" s="138"/>
      <c r="AC402" s="139"/>
      <c r="AD402" s="138"/>
      <c r="AE402" s="138"/>
      <c r="AF402" s="138"/>
      <c r="AG402" s="139"/>
      <c r="AH402" s="138"/>
      <c r="AI402" s="139"/>
      <c r="AJ402" s="138"/>
      <c r="AK402" s="138"/>
      <c r="AL402" s="138"/>
      <c r="AM402" s="139"/>
      <c r="AN402" s="138"/>
      <c r="AO402" s="139"/>
      <c r="AP402" s="138"/>
      <c r="AQ402" s="138"/>
      <c r="AR402" s="138"/>
      <c r="AS402" s="139"/>
      <c r="AT402" s="138"/>
      <c r="AU402" s="139"/>
      <c r="AV402" s="138"/>
      <c r="AW402" s="138"/>
      <c r="AX402" s="138"/>
      <c r="AY402" s="139"/>
      <c r="AZ402" s="138"/>
      <c r="BA402" s="139"/>
      <c r="BB402" s="138"/>
      <c r="BC402" s="138"/>
      <c r="BD402" s="49"/>
      <c r="BE402" s="49"/>
      <c r="BF402" s="49"/>
      <c r="BG402" s="49"/>
      <c r="BH402" s="49"/>
      <c r="BI402" s="47"/>
      <c r="BJ402" s="49"/>
      <c r="BK402" s="49"/>
      <c r="BL402" s="49"/>
      <c r="BM402" s="49"/>
    </row>
    <row r="403" spans="4:65" ht="70.5" customHeight="1" x14ac:dyDescent="0.2">
      <c r="D403" s="47"/>
      <c r="E403" s="49"/>
      <c r="F403" s="49"/>
      <c r="G403" s="49"/>
      <c r="H403" s="49"/>
      <c r="I403" s="49"/>
      <c r="J403" s="49"/>
      <c r="K403" s="49"/>
      <c r="L403" s="49"/>
      <c r="M403" s="49"/>
      <c r="N403" s="49"/>
      <c r="O403" s="138"/>
      <c r="P403" s="49"/>
      <c r="Q403" s="138"/>
      <c r="R403" s="49"/>
      <c r="S403" s="138"/>
      <c r="T403" s="49"/>
      <c r="U403" s="138"/>
      <c r="V403" s="138"/>
      <c r="W403" s="138"/>
      <c r="X403" s="138"/>
      <c r="Y403" s="138"/>
      <c r="Z403" s="138"/>
      <c r="AA403" s="139"/>
      <c r="AB403" s="138"/>
      <c r="AC403" s="139"/>
      <c r="AD403" s="138"/>
      <c r="AE403" s="138"/>
      <c r="AF403" s="138"/>
      <c r="AG403" s="139"/>
      <c r="AH403" s="138"/>
      <c r="AI403" s="139"/>
      <c r="AJ403" s="138"/>
      <c r="AK403" s="138"/>
      <c r="AL403" s="138"/>
      <c r="AM403" s="139"/>
      <c r="AN403" s="138"/>
      <c r="AO403" s="139"/>
      <c r="AP403" s="138"/>
      <c r="AQ403" s="138"/>
      <c r="AR403" s="138"/>
      <c r="AS403" s="139"/>
      <c r="AT403" s="138"/>
      <c r="AU403" s="139"/>
      <c r="AV403" s="138"/>
      <c r="AW403" s="138"/>
      <c r="AX403" s="138"/>
      <c r="AY403" s="139"/>
      <c r="AZ403" s="138"/>
      <c r="BA403" s="139"/>
      <c r="BB403" s="138"/>
      <c r="BC403" s="138"/>
      <c r="BD403" s="49"/>
      <c r="BE403" s="49"/>
      <c r="BF403" s="49"/>
      <c r="BG403" s="49"/>
      <c r="BH403" s="49"/>
      <c r="BI403" s="47"/>
      <c r="BJ403" s="49"/>
      <c r="BK403" s="49"/>
      <c r="BL403" s="49"/>
      <c r="BM403" s="49"/>
    </row>
    <row r="404" spans="4:65" ht="70.5" customHeight="1" x14ac:dyDescent="0.2">
      <c r="D404" s="47"/>
      <c r="E404" s="49"/>
      <c r="F404" s="49"/>
      <c r="G404" s="49"/>
      <c r="H404" s="49"/>
      <c r="I404" s="49"/>
      <c r="J404" s="49"/>
      <c r="K404" s="49"/>
      <c r="L404" s="49"/>
      <c r="M404" s="49"/>
      <c r="N404" s="49"/>
      <c r="O404" s="138"/>
      <c r="P404" s="49"/>
      <c r="Q404" s="138"/>
      <c r="R404" s="49"/>
      <c r="S404" s="138"/>
      <c r="T404" s="49"/>
      <c r="U404" s="138"/>
      <c r="V404" s="138"/>
      <c r="W404" s="138"/>
      <c r="X404" s="138"/>
      <c r="Y404" s="138"/>
      <c r="Z404" s="138"/>
      <c r="AA404" s="139"/>
      <c r="AB404" s="138"/>
      <c r="AC404" s="139"/>
      <c r="AD404" s="138"/>
      <c r="AE404" s="138"/>
      <c r="AF404" s="138"/>
      <c r="AG404" s="139"/>
      <c r="AH404" s="138"/>
      <c r="AI404" s="139"/>
      <c r="AJ404" s="138"/>
      <c r="AK404" s="138"/>
      <c r="AL404" s="138"/>
      <c r="AM404" s="139"/>
      <c r="AN404" s="138"/>
      <c r="AO404" s="139"/>
      <c r="AP404" s="138"/>
      <c r="AQ404" s="138"/>
      <c r="AR404" s="138"/>
      <c r="AS404" s="139"/>
      <c r="AT404" s="138"/>
      <c r="AU404" s="139"/>
      <c r="AV404" s="138"/>
      <c r="AW404" s="138"/>
      <c r="AX404" s="138"/>
      <c r="AY404" s="139"/>
      <c r="AZ404" s="138"/>
      <c r="BA404" s="139"/>
      <c r="BB404" s="138"/>
      <c r="BC404" s="138"/>
      <c r="BD404" s="49"/>
      <c r="BE404" s="49"/>
      <c r="BF404" s="49"/>
      <c r="BG404" s="49"/>
      <c r="BH404" s="49"/>
      <c r="BI404" s="47"/>
      <c r="BJ404" s="49"/>
      <c r="BK404" s="49"/>
      <c r="BL404" s="49"/>
      <c r="BM404" s="49"/>
    </row>
    <row r="405" spans="4:65" ht="70.5" customHeight="1" x14ac:dyDescent="0.2">
      <c r="D405" s="47"/>
      <c r="E405" s="49"/>
      <c r="F405" s="49"/>
      <c r="G405" s="49"/>
      <c r="H405" s="49"/>
      <c r="I405" s="49"/>
      <c r="J405" s="49"/>
      <c r="K405" s="49"/>
      <c r="L405" s="49"/>
      <c r="M405" s="49"/>
      <c r="N405" s="49"/>
      <c r="O405" s="138"/>
      <c r="P405" s="49"/>
      <c r="Q405" s="138"/>
      <c r="R405" s="49"/>
      <c r="S405" s="138"/>
      <c r="T405" s="49"/>
      <c r="U405" s="138"/>
      <c r="V405" s="138"/>
      <c r="W405" s="138"/>
      <c r="X405" s="138"/>
      <c r="Y405" s="138"/>
      <c r="Z405" s="138"/>
      <c r="AA405" s="139"/>
      <c r="AB405" s="138"/>
      <c r="AC405" s="139"/>
      <c r="AD405" s="138"/>
      <c r="AE405" s="138"/>
      <c r="AF405" s="138"/>
      <c r="AG405" s="139"/>
      <c r="AH405" s="138"/>
      <c r="AI405" s="139"/>
      <c r="AJ405" s="138"/>
      <c r="AK405" s="138"/>
      <c r="AL405" s="138"/>
      <c r="AM405" s="139"/>
      <c r="AN405" s="138"/>
      <c r="AO405" s="139"/>
      <c r="AP405" s="138"/>
      <c r="AQ405" s="138"/>
      <c r="AR405" s="138"/>
      <c r="AS405" s="139"/>
      <c r="AT405" s="138"/>
      <c r="AU405" s="139"/>
      <c r="AV405" s="138"/>
      <c r="AW405" s="138"/>
      <c r="AX405" s="138"/>
      <c r="AY405" s="139"/>
      <c r="AZ405" s="138"/>
      <c r="BA405" s="139"/>
      <c r="BB405" s="138"/>
      <c r="BC405" s="138"/>
      <c r="BD405" s="49"/>
      <c r="BE405" s="49"/>
      <c r="BF405" s="49"/>
      <c r="BG405" s="49"/>
      <c r="BH405" s="49"/>
      <c r="BI405" s="47"/>
      <c r="BJ405" s="49"/>
      <c r="BK405" s="49"/>
      <c r="BL405" s="49"/>
      <c r="BM405" s="49"/>
    </row>
    <row r="406" spans="4:65" ht="70.5" customHeight="1" x14ac:dyDescent="0.2">
      <c r="D406" s="47"/>
      <c r="E406" s="49"/>
      <c r="F406" s="49"/>
      <c r="G406" s="49"/>
      <c r="H406" s="49"/>
      <c r="I406" s="49"/>
      <c r="J406" s="49"/>
      <c r="K406" s="49"/>
      <c r="L406" s="49"/>
      <c r="M406" s="49"/>
      <c r="N406" s="49"/>
      <c r="O406" s="138"/>
      <c r="P406" s="49"/>
      <c r="Q406" s="138"/>
      <c r="R406" s="49"/>
      <c r="S406" s="138"/>
      <c r="T406" s="49"/>
      <c r="U406" s="138"/>
      <c r="V406" s="138"/>
      <c r="W406" s="138"/>
      <c r="X406" s="138"/>
      <c r="Y406" s="138"/>
      <c r="Z406" s="138"/>
      <c r="AA406" s="139"/>
      <c r="AB406" s="138"/>
      <c r="AC406" s="139"/>
      <c r="AD406" s="138"/>
      <c r="AE406" s="138"/>
      <c r="AF406" s="138"/>
      <c r="AG406" s="139"/>
      <c r="AH406" s="138"/>
      <c r="AI406" s="139"/>
      <c r="AJ406" s="138"/>
      <c r="AK406" s="138"/>
      <c r="AL406" s="138"/>
      <c r="AM406" s="139"/>
      <c r="AN406" s="138"/>
      <c r="AO406" s="139"/>
      <c r="AP406" s="138"/>
      <c r="AQ406" s="138"/>
      <c r="AR406" s="138"/>
      <c r="AS406" s="139"/>
      <c r="AT406" s="138"/>
      <c r="AU406" s="139"/>
      <c r="AV406" s="138"/>
      <c r="AW406" s="138"/>
      <c r="AX406" s="138"/>
      <c r="AY406" s="139"/>
      <c r="AZ406" s="138"/>
      <c r="BA406" s="139"/>
      <c r="BB406" s="138"/>
      <c r="BC406" s="138"/>
      <c r="BD406" s="49"/>
      <c r="BE406" s="49"/>
      <c r="BF406" s="49"/>
      <c r="BG406" s="49"/>
      <c r="BH406" s="49"/>
      <c r="BI406" s="47"/>
      <c r="BJ406" s="49"/>
      <c r="BK406" s="49"/>
      <c r="BL406" s="49"/>
      <c r="BM406" s="49"/>
    </row>
    <row r="407" spans="4:65" ht="70.5" customHeight="1" x14ac:dyDescent="0.2">
      <c r="D407" s="47"/>
      <c r="E407" s="49"/>
      <c r="F407" s="49"/>
      <c r="G407" s="49"/>
      <c r="H407" s="49"/>
      <c r="I407" s="49"/>
      <c r="J407" s="49"/>
      <c r="K407" s="49"/>
      <c r="L407" s="49"/>
      <c r="M407" s="49"/>
      <c r="N407" s="49"/>
      <c r="O407" s="138"/>
      <c r="P407" s="49"/>
      <c r="Q407" s="138"/>
      <c r="R407" s="49"/>
      <c r="S407" s="138"/>
      <c r="T407" s="49"/>
      <c r="U407" s="138"/>
      <c r="V407" s="138"/>
      <c r="W407" s="138"/>
      <c r="X407" s="138"/>
      <c r="Y407" s="138"/>
      <c r="Z407" s="138"/>
      <c r="AA407" s="139"/>
      <c r="AB407" s="138"/>
      <c r="AC407" s="139"/>
      <c r="AD407" s="138"/>
      <c r="AE407" s="138"/>
      <c r="AF407" s="138"/>
      <c r="AG407" s="139"/>
      <c r="AH407" s="138"/>
      <c r="AI407" s="139"/>
      <c r="AJ407" s="138"/>
      <c r="AK407" s="138"/>
      <c r="AL407" s="138"/>
      <c r="AM407" s="139"/>
      <c r="AN407" s="138"/>
      <c r="AO407" s="139"/>
      <c r="AP407" s="138"/>
      <c r="AQ407" s="138"/>
      <c r="AR407" s="138"/>
      <c r="AS407" s="139"/>
      <c r="AT407" s="138"/>
      <c r="AU407" s="139"/>
      <c r="AV407" s="138"/>
      <c r="AW407" s="138"/>
      <c r="AX407" s="138"/>
      <c r="AY407" s="139"/>
      <c r="AZ407" s="138"/>
      <c r="BA407" s="139"/>
      <c r="BB407" s="138"/>
      <c r="BC407" s="138"/>
      <c r="BD407" s="49"/>
      <c r="BE407" s="49"/>
      <c r="BF407" s="49"/>
      <c r="BG407" s="49"/>
      <c r="BH407" s="49"/>
      <c r="BI407" s="47"/>
      <c r="BJ407" s="49"/>
      <c r="BK407" s="49"/>
      <c r="BL407" s="49"/>
      <c r="BM407" s="49"/>
    </row>
    <row r="408" spans="4:65" ht="70.5" customHeight="1" x14ac:dyDescent="0.2">
      <c r="D408" s="47"/>
      <c r="E408" s="49"/>
      <c r="F408" s="49"/>
      <c r="G408" s="49"/>
      <c r="H408" s="49"/>
      <c r="I408" s="49"/>
      <c r="J408" s="49"/>
      <c r="K408" s="49"/>
      <c r="L408" s="49"/>
      <c r="M408" s="49"/>
      <c r="N408" s="49"/>
      <c r="O408" s="138"/>
      <c r="P408" s="49"/>
      <c r="Q408" s="138"/>
      <c r="R408" s="49"/>
      <c r="S408" s="138"/>
      <c r="T408" s="49"/>
      <c r="U408" s="138"/>
      <c r="V408" s="138"/>
      <c r="W408" s="138"/>
      <c r="X408" s="138"/>
      <c r="Y408" s="138"/>
      <c r="Z408" s="138"/>
      <c r="AA408" s="139"/>
      <c r="AB408" s="138"/>
      <c r="AC408" s="139"/>
      <c r="AD408" s="138"/>
      <c r="AE408" s="138"/>
      <c r="AF408" s="138"/>
      <c r="AG408" s="139"/>
      <c r="AH408" s="138"/>
      <c r="AI408" s="139"/>
      <c r="AJ408" s="138"/>
      <c r="AK408" s="138"/>
      <c r="AL408" s="138"/>
      <c r="AM408" s="139"/>
      <c r="AN408" s="138"/>
      <c r="AO408" s="139"/>
      <c r="AP408" s="138"/>
      <c r="AQ408" s="138"/>
      <c r="AR408" s="138"/>
      <c r="AS408" s="139"/>
      <c r="AT408" s="138"/>
      <c r="AU408" s="139"/>
      <c r="AV408" s="138"/>
      <c r="AW408" s="138"/>
      <c r="AX408" s="138"/>
      <c r="AY408" s="139"/>
      <c r="AZ408" s="138"/>
      <c r="BA408" s="139"/>
      <c r="BB408" s="138"/>
      <c r="BC408" s="138"/>
      <c r="BD408" s="49"/>
      <c r="BE408" s="49"/>
      <c r="BF408" s="49"/>
      <c r="BG408" s="49"/>
      <c r="BH408" s="49"/>
      <c r="BI408" s="47"/>
      <c r="BJ408" s="49"/>
      <c r="BK408" s="49"/>
      <c r="BL408" s="49"/>
      <c r="BM408" s="49"/>
    </row>
    <row r="409" spans="4:65" ht="70.5" customHeight="1" x14ac:dyDescent="0.2">
      <c r="D409" s="47"/>
      <c r="E409" s="49"/>
      <c r="F409" s="49"/>
      <c r="G409" s="49"/>
      <c r="H409" s="49"/>
      <c r="I409" s="49"/>
      <c r="J409" s="49"/>
      <c r="K409" s="49"/>
      <c r="L409" s="49"/>
      <c r="M409" s="49"/>
      <c r="N409" s="49"/>
      <c r="O409" s="138"/>
      <c r="P409" s="49"/>
      <c r="Q409" s="138"/>
      <c r="R409" s="49"/>
      <c r="S409" s="138"/>
      <c r="T409" s="49"/>
      <c r="U409" s="138"/>
      <c r="V409" s="138"/>
      <c r="W409" s="138"/>
      <c r="X409" s="138"/>
      <c r="Y409" s="138"/>
      <c r="Z409" s="138"/>
      <c r="AA409" s="139"/>
      <c r="AB409" s="138"/>
      <c r="AC409" s="139"/>
      <c r="AD409" s="138"/>
      <c r="AE409" s="138"/>
      <c r="AF409" s="138"/>
      <c r="AG409" s="139"/>
      <c r="AH409" s="138"/>
      <c r="AI409" s="139"/>
      <c r="AJ409" s="138"/>
      <c r="AK409" s="138"/>
      <c r="AL409" s="138"/>
      <c r="AM409" s="139"/>
      <c r="AN409" s="138"/>
      <c r="AO409" s="139"/>
      <c r="AP409" s="138"/>
      <c r="AQ409" s="138"/>
      <c r="AR409" s="138"/>
      <c r="AS409" s="139"/>
      <c r="AT409" s="138"/>
      <c r="AU409" s="139"/>
      <c r="AV409" s="138"/>
      <c r="AW409" s="138"/>
      <c r="AX409" s="138"/>
      <c r="AY409" s="139"/>
      <c r="AZ409" s="138"/>
      <c r="BA409" s="139"/>
      <c r="BB409" s="138"/>
      <c r="BC409" s="138"/>
      <c r="BD409" s="49"/>
      <c r="BE409" s="49"/>
      <c r="BF409" s="49"/>
      <c r="BG409" s="49"/>
      <c r="BH409" s="49"/>
      <c r="BI409" s="47"/>
      <c r="BJ409" s="49"/>
      <c r="BK409" s="49"/>
      <c r="BL409" s="49"/>
      <c r="BM409" s="49"/>
    </row>
    <row r="410" spans="4:65" ht="70.5" customHeight="1" x14ac:dyDescent="0.2">
      <c r="D410" s="47"/>
      <c r="E410" s="49"/>
      <c r="F410" s="49"/>
      <c r="G410" s="49"/>
      <c r="H410" s="49"/>
      <c r="I410" s="49"/>
      <c r="J410" s="49"/>
      <c r="K410" s="49"/>
      <c r="L410" s="49"/>
      <c r="M410" s="49"/>
      <c r="N410" s="49"/>
      <c r="O410" s="138"/>
      <c r="P410" s="49"/>
      <c r="Q410" s="138"/>
      <c r="R410" s="49"/>
      <c r="S410" s="138"/>
      <c r="T410" s="49"/>
      <c r="U410" s="138"/>
      <c r="V410" s="138"/>
      <c r="W410" s="138"/>
      <c r="X410" s="138"/>
      <c r="Y410" s="138"/>
      <c r="Z410" s="138"/>
      <c r="AA410" s="139"/>
      <c r="AB410" s="138"/>
      <c r="AC410" s="139"/>
      <c r="AD410" s="138"/>
      <c r="AE410" s="138"/>
      <c r="AF410" s="138"/>
      <c r="AG410" s="139"/>
      <c r="AH410" s="138"/>
      <c r="AI410" s="139"/>
      <c r="AJ410" s="138"/>
      <c r="AK410" s="138"/>
      <c r="AL410" s="138"/>
      <c r="AM410" s="139"/>
      <c r="AN410" s="138"/>
      <c r="AO410" s="139"/>
      <c r="AP410" s="138"/>
      <c r="AQ410" s="138"/>
      <c r="AR410" s="138"/>
      <c r="AS410" s="139"/>
      <c r="AT410" s="138"/>
      <c r="AU410" s="139"/>
      <c r="AV410" s="138"/>
      <c r="AW410" s="138"/>
      <c r="AX410" s="138"/>
      <c r="AY410" s="139"/>
      <c r="AZ410" s="138"/>
      <c r="BA410" s="139"/>
      <c r="BB410" s="138"/>
      <c r="BC410" s="138"/>
      <c r="BD410" s="49"/>
      <c r="BE410" s="49"/>
      <c r="BF410" s="49"/>
      <c r="BG410" s="49"/>
      <c r="BH410" s="49"/>
      <c r="BI410" s="47"/>
      <c r="BJ410" s="49"/>
      <c r="BK410" s="49"/>
      <c r="BL410" s="49"/>
      <c r="BM410" s="49"/>
    </row>
    <row r="411" spans="4:65" ht="70.5" customHeight="1" x14ac:dyDescent="0.2">
      <c r="D411" s="47"/>
      <c r="E411" s="49"/>
      <c r="F411" s="49"/>
      <c r="G411" s="49"/>
      <c r="H411" s="49"/>
      <c r="I411" s="49"/>
      <c r="J411" s="49"/>
      <c r="K411" s="49"/>
      <c r="L411" s="49"/>
      <c r="M411" s="49"/>
      <c r="N411" s="49"/>
      <c r="O411" s="138"/>
      <c r="P411" s="49"/>
      <c r="Q411" s="138"/>
      <c r="R411" s="49"/>
      <c r="S411" s="138"/>
      <c r="T411" s="49"/>
      <c r="U411" s="138"/>
      <c r="V411" s="138"/>
      <c r="W411" s="138"/>
      <c r="X411" s="138"/>
      <c r="Y411" s="138"/>
      <c r="Z411" s="138"/>
      <c r="AA411" s="139"/>
      <c r="AB411" s="138"/>
      <c r="AC411" s="139"/>
      <c r="AD411" s="138"/>
      <c r="AE411" s="138"/>
      <c r="AF411" s="138"/>
      <c r="AG411" s="139"/>
      <c r="AH411" s="138"/>
      <c r="AI411" s="139"/>
      <c r="AJ411" s="138"/>
      <c r="AK411" s="138"/>
      <c r="AL411" s="138"/>
      <c r="AM411" s="139"/>
      <c r="AN411" s="138"/>
      <c r="AO411" s="139"/>
      <c r="AP411" s="138"/>
      <c r="AQ411" s="138"/>
      <c r="AR411" s="138"/>
      <c r="AS411" s="139"/>
      <c r="AT411" s="138"/>
      <c r="AU411" s="139"/>
      <c r="AV411" s="138"/>
      <c r="AW411" s="138"/>
      <c r="AX411" s="138"/>
      <c r="AY411" s="139"/>
      <c r="AZ411" s="138"/>
      <c r="BA411" s="139"/>
      <c r="BB411" s="138"/>
      <c r="BC411" s="138"/>
      <c r="BD411" s="49"/>
      <c r="BE411" s="49"/>
      <c r="BF411" s="49"/>
      <c r="BG411" s="49"/>
      <c r="BH411" s="49"/>
      <c r="BI411" s="47"/>
      <c r="BJ411" s="49"/>
      <c r="BK411" s="49"/>
      <c r="BL411" s="49"/>
      <c r="BM411" s="49"/>
    </row>
    <row r="412" spans="4:65" ht="70.5" customHeight="1" x14ac:dyDescent="0.2">
      <c r="D412" s="47"/>
      <c r="E412" s="49"/>
      <c r="F412" s="49"/>
      <c r="G412" s="49"/>
      <c r="H412" s="49"/>
      <c r="I412" s="49"/>
      <c r="J412" s="49"/>
      <c r="K412" s="49"/>
      <c r="L412" s="49"/>
      <c r="M412" s="49"/>
      <c r="N412" s="49"/>
      <c r="O412" s="138"/>
      <c r="P412" s="49"/>
      <c r="Q412" s="138"/>
      <c r="R412" s="49"/>
      <c r="S412" s="138"/>
      <c r="T412" s="49"/>
      <c r="U412" s="138"/>
      <c r="V412" s="138"/>
      <c r="W412" s="138"/>
      <c r="X412" s="138"/>
      <c r="Y412" s="138"/>
      <c r="Z412" s="138"/>
      <c r="AA412" s="139"/>
      <c r="AB412" s="138"/>
      <c r="AC412" s="139"/>
      <c r="AD412" s="138"/>
      <c r="AE412" s="138"/>
      <c r="AF412" s="138"/>
      <c r="AG412" s="139"/>
      <c r="AH412" s="138"/>
      <c r="AI412" s="139"/>
      <c r="AJ412" s="138"/>
      <c r="AK412" s="138"/>
      <c r="AL412" s="138"/>
      <c r="AM412" s="139"/>
      <c r="AN412" s="138"/>
      <c r="AO412" s="139"/>
      <c r="AP412" s="138"/>
      <c r="AQ412" s="138"/>
      <c r="AR412" s="138"/>
      <c r="AS412" s="139"/>
      <c r="AT412" s="138"/>
      <c r="AU412" s="139"/>
      <c r="AV412" s="138"/>
      <c r="AW412" s="138"/>
      <c r="AX412" s="138"/>
      <c r="AY412" s="139"/>
      <c r="AZ412" s="138"/>
      <c r="BA412" s="139"/>
      <c r="BB412" s="138"/>
      <c r="BC412" s="138"/>
      <c r="BD412" s="49"/>
      <c r="BE412" s="49"/>
      <c r="BF412" s="49"/>
      <c r="BG412" s="49"/>
      <c r="BH412" s="49"/>
      <c r="BI412" s="47"/>
      <c r="BJ412" s="49"/>
      <c r="BK412" s="49"/>
      <c r="BL412" s="49"/>
      <c r="BM412" s="49"/>
    </row>
    <row r="413" spans="4:65" ht="70.5" customHeight="1" x14ac:dyDescent="0.2">
      <c r="D413" s="47"/>
      <c r="E413" s="49"/>
      <c r="F413" s="49"/>
      <c r="G413" s="49"/>
      <c r="H413" s="49"/>
      <c r="I413" s="49"/>
      <c r="J413" s="49"/>
      <c r="K413" s="49"/>
      <c r="L413" s="49"/>
      <c r="M413" s="49"/>
      <c r="N413" s="49"/>
      <c r="O413" s="138"/>
      <c r="P413" s="49"/>
      <c r="Q413" s="138"/>
      <c r="R413" s="49"/>
      <c r="S413" s="138"/>
      <c r="T413" s="49"/>
      <c r="U413" s="138"/>
      <c r="V413" s="138"/>
      <c r="W413" s="138"/>
      <c r="X413" s="138"/>
      <c r="Y413" s="138"/>
      <c r="Z413" s="138"/>
      <c r="AA413" s="139"/>
      <c r="AB413" s="138"/>
      <c r="AC413" s="139"/>
      <c r="AD413" s="138"/>
      <c r="AE413" s="138"/>
      <c r="AF413" s="138"/>
      <c r="AG413" s="139"/>
      <c r="AH413" s="138"/>
      <c r="AI413" s="139"/>
      <c r="AJ413" s="138"/>
      <c r="AK413" s="138"/>
      <c r="AL413" s="138"/>
      <c r="AM413" s="139"/>
      <c r="AN413" s="138"/>
      <c r="AO413" s="139"/>
      <c r="AP413" s="138"/>
      <c r="AQ413" s="138"/>
      <c r="AR413" s="138"/>
      <c r="AS413" s="139"/>
      <c r="AT413" s="138"/>
      <c r="AU413" s="139"/>
      <c r="AV413" s="138"/>
      <c r="AW413" s="138"/>
      <c r="AX413" s="138"/>
      <c r="AY413" s="139"/>
      <c r="AZ413" s="138"/>
      <c r="BA413" s="139"/>
      <c r="BB413" s="138"/>
      <c r="BC413" s="138"/>
      <c r="BD413" s="49"/>
      <c r="BE413" s="49"/>
      <c r="BF413" s="49"/>
      <c r="BG413" s="49"/>
      <c r="BH413" s="49"/>
      <c r="BI413" s="47"/>
      <c r="BJ413" s="49"/>
      <c r="BK413" s="49"/>
      <c r="BL413" s="49"/>
      <c r="BM413" s="49"/>
    </row>
    <row r="414" spans="4:65" ht="70.5" customHeight="1" x14ac:dyDescent="0.2">
      <c r="D414" s="47"/>
      <c r="E414" s="49"/>
      <c r="F414" s="49"/>
      <c r="G414" s="49"/>
      <c r="H414" s="49"/>
      <c r="I414" s="49"/>
      <c r="J414" s="49"/>
      <c r="K414" s="49"/>
      <c r="L414" s="49"/>
      <c r="M414" s="49"/>
      <c r="N414" s="49"/>
      <c r="O414" s="138"/>
      <c r="P414" s="49"/>
      <c r="Q414" s="138"/>
      <c r="R414" s="49"/>
      <c r="S414" s="138"/>
      <c r="T414" s="49"/>
      <c r="U414" s="138"/>
      <c r="V414" s="138"/>
      <c r="W414" s="138"/>
      <c r="X414" s="138"/>
      <c r="Y414" s="138"/>
      <c r="Z414" s="138"/>
      <c r="AA414" s="139"/>
      <c r="AB414" s="138"/>
      <c r="AC414" s="139"/>
      <c r="AD414" s="138"/>
      <c r="AE414" s="138"/>
      <c r="AF414" s="138"/>
      <c r="AG414" s="139"/>
      <c r="AH414" s="138"/>
      <c r="AI414" s="139"/>
      <c r="AJ414" s="138"/>
      <c r="AK414" s="138"/>
      <c r="AL414" s="138"/>
      <c r="AM414" s="139"/>
      <c r="AN414" s="138"/>
      <c r="AO414" s="139"/>
      <c r="AP414" s="138"/>
      <c r="AQ414" s="138"/>
      <c r="AR414" s="138"/>
      <c r="AS414" s="139"/>
      <c r="AT414" s="138"/>
      <c r="AU414" s="139"/>
      <c r="AV414" s="138"/>
      <c r="AW414" s="138"/>
      <c r="AX414" s="138"/>
      <c r="AY414" s="139"/>
      <c r="AZ414" s="138"/>
      <c r="BA414" s="139"/>
      <c r="BB414" s="138"/>
      <c r="BC414" s="138"/>
      <c r="BD414" s="49"/>
      <c r="BE414" s="49"/>
      <c r="BF414" s="49"/>
      <c r="BG414" s="49"/>
      <c r="BH414" s="49"/>
      <c r="BI414" s="47"/>
      <c r="BJ414" s="49"/>
      <c r="BK414" s="49"/>
      <c r="BL414" s="49"/>
      <c r="BM414" s="49"/>
    </row>
    <row r="415" spans="4:65" ht="70.5" customHeight="1" x14ac:dyDescent="0.2">
      <c r="D415" s="47"/>
      <c r="E415" s="49"/>
      <c r="F415" s="49"/>
      <c r="G415" s="49"/>
      <c r="H415" s="49"/>
      <c r="I415" s="49"/>
      <c r="J415" s="49"/>
      <c r="K415" s="49"/>
      <c r="L415" s="49"/>
      <c r="M415" s="49"/>
      <c r="N415" s="49"/>
      <c r="O415" s="138"/>
      <c r="P415" s="49"/>
      <c r="Q415" s="138"/>
      <c r="R415" s="49"/>
      <c r="S415" s="138"/>
      <c r="T415" s="49"/>
      <c r="U415" s="138"/>
      <c r="V415" s="138"/>
      <c r="W415" s="138"/>
      <c r="X415" s="138"/>
      <c r="Y415" s="138"/>
      <c r="Z415" s="138"/>
      <c r="AA415" s="139"/>
      <c r="AB415" s="138"/>
      <c r="AC415" s="139"/>
      <c r="AD415" s="138"/>
      <c r="AE415" s="138"/>
      <c r="AF415" s="138"/>
      <c r="AG415" s="139"/>
      <c r="AH415" s="138"/>
      <c r="AI415" s="139"/>
      <c r="AJ415" s="138"/>
      <c r="AK415" s="138"/>
      <c r="AL415" s="138"/>
      <c r="AM415" s="139"/>
      <c r="AN415" s="138"/>
      <c r="AO415" s="139"/>
      <c r="AP415" s="138"/>
      <c r="AQ415" s="138"/>
      <c r="AR415" s="138"/>
      <c r="AS415" s="139"/>
      <c r="AT415" s="138"/>
      <c r="AU415" s="139"/>
      <c r="AV415" s="138"/>
      <c r="AW415" s="138"/>
      <c r="AX415" s="138"/>
      <c r="AY415" s="139"/>
      <c r="AZ415" s="138"/>
      <c r="BA415" s="139"/>
      <c r="BB415" s="138"/>
      <c r="BC415" s="138"/>
      <c r="BD415" s="49"/>
      <c r="BE415" s="49"/>
      <c r="BF415" s="49"/>
      <c r="BG415" s="49"/>
      <c r="BH415" s="49"/>
      <c r="BI415" s="47"/>
      <c r="BJ415" s="49"/>
      <c r="BK415" s="49"/>
      <c r="BL415" s="49"/>
      <c r="BM415" s="49"/>
    </row>
    <row r="416" spans="4:65" ht="70.5" customHeight="1" x14ac:dyDescent="0.2">
      <c r="D416" s="47"/>
      <c r="E416" s="49"/>
      <c r="F416" s="49"/>
      <c r="G416" s="49"/>
      <c r="H416" s="49"/>
      <c r="I416" s="49"/>
      <c r="J416" s="49"/>
      <c r="K416" s="49"/>
      <c r="L416" s="49"/>
      <c r="M416" s="49"/>
      <c r="N416" s="49"/>
      <c r="O416" s="138"/>
      <c r="P416" s="49"/>
      <c r="Q416" s="138"/>
      <c r="R416" s="49"/>
      <c r="S416" s="138"/>
      <c r="T416" s="49"/>
      <c r="U416" s="138"/>
      <c r="V416" s="138"/>
      <c r="W416" s="138"/>
      <c r="X416" s="138"/>
      <c r="Y416" s="138"/>
      <c r="Z416" s="138"/>
      <c r="AA416" s="139"/>
      <c r="AB416" s="138"/>
      <c r="AC416" s="139"/>
      <c r="AD416" s="138"/>
      <c r="AE416" s="138"/>
      <c r="AF416" s="138"/>
      <c r="AG416" s="139"/>
      <c r="AH416" s="138"/>
      <c r="AI416" s="139"/>
      <c r="AJ416" s="138"/>
      <c r="AK416" s="138"/>
      <c r="AL416" s="138"/>
      <c r="AM416" s="139"/>
      <c r="AN416" s="138"/>
      <c r="AO416" s="139"/>
      <c r="AP416" s="138"/>
      <c r="AQ416" s="138"/>
      <c r="AR416" s="138"/>
      <c r="AS416" s="139"/>
      <c r="AT416" s="138"/>
      <c r="AU416" s="139"/>
      <c r="AV416" s="138"/>
      <c r="AW416" s="138"/>
      <c r="AX416" s="138"/>
      <c r="AY416" s="139"/>
      <c r="AZ416" s="138"/>
      <c r="BA416" s="139"/>
      <c r="BB416" s="138"/>
      <c r="BC416" s="138"/>
      <c r="BD416" s="49"/>
      <c r="BE416" s="49"/>
      <c r="BF416" s="49"/>
      <c r="BG416" s="49"/>
      <c r="BH416" s="49"/>
      <c r="BI416" s="47"/>
      <c r="BJ416" s="49"/>
      <c r="BK416" s="49"/>
      <c r="BL416" s="49"/>
      <c r="BM416" s="49"/>
    </row>
    <row r="417" spans="4:65" ht="70.5" customHeight="1" x14ac:dyDescent="0.2">
      <c r="D417" s="47"/>
      <c r="E417" s="49"/>
      <c r="F417" s="49"/>
      <c r="G417" s="49"/>
      <c r="H417" s="49"/>
      <c r="I417" s="49"/>
      <c r="J417" s="49"/>
      <c r="K417" s="49"/>
      <c r="L417" s="49"/>
      <c r="M417" s="49"/>
      <c r="N417" s="49"/>
      <c r="O417" s="138"/>
      <c r="P417" s="49"/>
      <c r="Q417" s="138"/>
      <c r="R417" s="49"/>
      <c r="S417" s="138"/>
      <c r="T417" s="49"/>
      <c r="U417" s="138"/>
      <c r="V417" s="138"/>
      <c r="W417" s="138"/>
      <c r="X417" s="138"/>
      <c r="Y417" s="138"/>
      <c r="Z417" s="138"/>
      <c r="AA417" s="139"/>
      <c r="AB417" s="138"/>
      <c r="AC417" s="139"/>
      <c r="AD417" s="138"/>
      <c r="AE417" s="138"/>
      <c r="AF417" s="138"/>
      <c r="AG417" s="139"/>
      <c r="AH417" s="138"/>
      <c r="AI417" s="139"/>
      <c r="AJ417" s="138"/>
      <c r="AK417" s="138"/>
      <c r="AL417" s="138"/>
      <c r="AM417" s="139"/>
      <c r="AN417" s="138"/>
      <c r="AO417" s="139"/>
      <c r="AP417" s="138"/>
      <c r="AQ417" s="138"/>
      <c r="AR417" s="138"/>
      <c r="AS417" s="139"/>
      <c r="AT417" s="138"/>
      <c r="AU417" s="139"/>
      <c r="AV417" s="138"/>
      <c r="AW417" s="138"/>
      <c r="AX417" s="138"/>
      <c r="AY417" s="139"/>
      <c r="AZ417" s="138"/>
      <c r="BA417" s="139"/>
      <c r="BB417" s="138"/>
      <c r="BC417" s="138"/>
      <c r="BD417" s="49"/>
      <c r="BE417" s="49"/>
      <c r="BF417" s="49"/>
      <c r="BG417" s="49"/>
      <c r="BH417" s="49"/>
      <c r="BI417" s="47"/>
      <c r="BJ417" s="49"/>
      <c r="BK417" s="49"/>
      <c r="BL417" s="49"/>
      <c r="BM417" s="49"/>
    </row>
    <row r="418" spans="4:65" ht="70.5" customHeight="1" x14ac:dyDescent="0.2">
      <c r="D418" s="47"/>
      <c r="E418" s="49"/>
      <c r="F418" s="49"/>
      <c r="G418" s="49"/>
      <c r="H418" s="49"/>
      <c r="I418" s="49"/>
      <c r="J418" s="49"/>
      <c r="K418" s="49"/>
      <c r="L418" s="49"/>
      <c r="M418" s="49"/>
      <c r="N418" s="49"/>
      <c r="O418" s="138"/>
      <c r="P418" s="49"/>
      <c r="Q418" s="138"/>
      <c r="R418" s="49"/>
      <c r="S418" s="138"/>
      <c r="T418" s="49"/>
      <c r="U418" s="138"/>
      <c r="V418" s="138"/>
      <c r="W418" s="138"/>
      <c r="X418" s="138"/>
      <c r="Y418" s="138"/>
      <c r="Z418" s="138"/>
      <c r="AA418" s="139"/>
      <c r="AB418" s="138"/>
      <c r="AC418" s="139"/>
      <c r="AD418" s="138"/>
      <c r="AE418" s="138"/>
      <c r="AF418" s="138"/>
      <c r="AG418" s="139"/>
      <c r="AH418" s="138"/>
      <c r="AI418" s="139"/>
      <c r="AJ418" s="138"/>
      <c r="AK418" s="138"/>
      <c r="AL418" s="138"/>
      <c r="AM418" s="139"/>
      <c r="AN418" s="138"/>
      <c r="AO418" s="139"/>
      <c r="AP418" s="138"/>
      <c r="AQ418" s="138"/>
      <c r="AR418" s="138"/>
      <c r="AS418" s="139"/>
      <c r="AT418" s="138"/>
      <c r="AU418" s="139"/>
      <c r="AV418" s="138"/>
      <c r="AW418" s="138"/>
      <c r="AX418" s="138"/>
      <c r="AY418" s="139"/>
      <c r="AZ418" s="138"/>
      <c r="BA418" s="139"/>
      <c r="BB418" s="138"/>
      <c r="BC418" s="138"/>
      <c r="BD418" s="49"/>
      <c r="BE418" s="49"/>
      <c r="BF418" s="49"/>
      <c r="BG418" s="49"/>
      <c r="BH418" s="49"/>
      <c r="BI418" s="47"/>
      <c r="BJ418" s="49"/>
      <c r="BK418" s="49"/>
      <c r="BL418" s="49"/>
      <c r="BM418" s="49"/>
    </row>
    <row r="419" spans="4:65" ht="70.5" customHeight="1" x14ac:dyDescent="0.2">
      <c r="D419" s="47"/>
      <c r="E419" s="49"/>
      <c r="F419" s="49"/>
      <c r="G419" s="49"/>
      <c r="H419" s="49"/>
      <c r="I419" s="49"/>
      <c r="J419" s="49"/>
      <c r="K419" s="49"/>
      <c r="L419" s="49"/>
      <c r="M419" s="49"/>
      <c r="N419" s="49"/>
      <c r="O419" s="138"/>
      <c r="P419" s="49"/>
      <c r="Q419" s="138"/>
      <c r="R419" s="49"/>
      <c r="S419" s="138"/>
      <c r="T419" s="49"/>
      <c r="U419" s="138"/>
      <c r="V419" s="138"/>
      <c r="W419" s="138"/>
      <c r="X419" s="138"/>
      <c r="Y419" s="138"/>
      <c r="Z419" s="138"/>
      <c r="AA419" s="139"/>
      <c r="AB419" s="138"/>
      <c r="AC419" s="139"/>
      <c r="AD419" s="138"/>
      <c r="AE419" s="138"/>
      <c r="AF419" s="138"/>
      <c r="AG419" s="139"/>
      <c r="AH419" s="138"/>
      <c r="AI419" s="139"/>
      <c r="AJ419" s="138"/>
      <c r="AK419" s="138"/>
      <c r="AL419" s="138"/>
      <c r="AM419" s="139"/>
      <c r="AN419" s="138"/>
      <c r="AO419" s="139"/>
      <c r="AP419" s="138"/>
      <c r="AQ419" s="138"/>
      <c r="AR419" s="138"/>
      <c r="AS419" s="139"/>
      <c r="AT419" s="138"/>
      <c r="AU419" s="139"/>
      <c r="AV419" s="138"/>
      <c r="AW419" s="138"/>
      <c r="AX419" s="138"/>
      <c r="AY419" s="139"/>
      <c r="AZ419" s="138"/>
      <c r="BA419" s="139"/>
      <c r="BB419" s="138"/>
      <c r="BC419" s="138"/>
      <c r="BD419" s="49"/>
      <c r="BE419" s="49"/>
      <c r="BF419" s="49"/>
      <c r="BG419" s="49"/>
      <c r="BH419" s="49"/>
      <c r="BI419" s="47"/>
      <c r="BJ419" s="49"/>
      <c r="BK419" s="49"/>
      <c r="BL419" s="49"/>
      <c r="BM419" s="49"/>
    </row>
    <row r="420" spans="4:65" ht="70.5" customHeight="1" x14ac:dyDescent="0.2">
      <c r="D420" s="47"/>
      <c r="E420" s="49"/>
      <c r="F420" s="49"/>
      <c r="G420" s="49"/>
      <c r="H420" s="49"/>
      <c r="I420" s="49"/>
      <c r="J420" s="49"/>
      <c r="K420" s="49"/>
      <c r="L420" s="49"/>
      <c r="M420" s="49"/>
      <c r="N420" s="49"/>
      <c r="O420" s="138"/>
      <c r="P420" s="49"/>
      <c r="Q420" s="138"/>
      <c r="R420" s="49"/>
      <c r="S420" s="138"/>
      <c r="T420" s="49"/>
      <c r="U420" s="138"/>
      <c r="V420" s="138"/>
      <c r="W420" s="138"/>
      <c r="X420" s="138"/>
      <c r="Y420" s="138"/>
      <c r="Z420" s="138"/>
      <c r="AA420" s="139"/>
      <c r="AB420" s="138"/>
      <c r="AC420" s="139"/>
      <c r="AD420" s="138"/>
      <c r="AE420" s="138"/>
      <c r="AF420" s="138"/>
      <c r="AG420" s="139"/>
      <c r="AH420" s="138"/>
      <c r="AI420" s="139"/>
      <c r="AJ420" s="138"/>
      <c r="AK420" s="138"/>
      <c r="AL420" s="138"/>
      <c r="AM420" s="139"/>
      <c r="AN420" s="138"/>
      <c r="AO420" s="139"/>
      <c r="AP420" s="138"/>
      <c r="AQ420" s="138"/>
      <c r="AR420" s="138"/>
      <c r="AS420" s="139"/>
      <c r="AT420" s="138"/>
      <c r="AU420" s="139"/>
      <c r="AV420" s="138"/>
      <c r="AW420" s="138"/>
      <c r="AX420" s="138"/>
      <c r="AY420" s="139"/>
      <c r="AZ420" s="138"/>
      <c r="BA420" s="139"/>
      <c r="BB420" s="138"/>
      <c r="BC420" s="138"/>
      <c r="BD420" s="49"/>
      <c r="BE420" s="49"/>
      <c r="BF420" s="49"/>
      <c r="BG420" s="49"/>
      <c r="BH420" s="49"/>
      <c r="BI420" s="47"/>
      <c r="BJ420" s="49"/>
      <c r="BK420" s="49"/>
      <c r="BL420" s="49"/>
      <c r="BM420" s="49"/>
    </row>
    <row r="421" spans="4:65" ht="70.5" customHeight="1" x14ac:dyDescent="0.2">
      <c r="D421" s="47"/>
      <c r="E421" s="49"/>
      <c r="F421" s="49"/>
      <c r="G421" s="49"/>
      <c r="H421" s="49"/>
      <c r="I421" s="49"/>
      <c r="J421" s="49"/>
      <c r="K421" s="49"/>
      <c r="L421" s="49"/>
      <c r="M421" s="49"/>
      <c r="N421" s="49"/>
      <c r="O421" s="138"/>
      <c r="P421" s="49"/>
      <c r="Q421" s="138"/>
      <c r="R421" s="49"/>
      <c r="S421" s="138"/>
      <c r="T421" s="49"/>
      <c r="U421" s="138"/>
      <c r="V421" s="138"/>
      <c r="W421" s="138"/>
      <c r="X421" s="138"/>
      <c r="Y421" s="138"/>
      <c r="Z421" s="138"/>
      <c r="AA421" s="139"/>
      <c r="AB421" s="138"/>
      <c r="AC421" s="139"/>
      <c r="AD421" s="138"/>
      <c r="AE421" s="138"/>
      <c r="AF421" s="138"/>
      <c r="AG421" s="139"/>
      <c r="AH421" s="138"/>
      <c r="AI421" s="139"/>
      <c r="AJ421" s="138"/>
      <c r="AK421" s="138"/>
      <c r="AL421" s="138"/>
      <c r="AM421" s="139"/>
      <c r="AN421" s="138"/>
      <c r="AO421" s="139"/>
      <c r="AP421" s="138"/>
      <c r="AQ421" s="138"/>
      <c r="AR421" s="138"/>
      <c r="AS421" s="139"/>
      <c r="AT421" s="138"/>
      <c r="AU421" s="139"/>
      <c r="AV421" s="138"/>
      <c r="AW421" s="138"/>
      <c r="AX421" s="138"/>
      <c r="AY421" s="139"/>
      <c r="AZ421" s="138"/>
      <c r="BA421" s="139"/>
      <c r="BB421" s="138"/>
      <c r="BC421" s="138"/>
      <c r="BD421" s="49"/>
      <c r="BE421" s="49"/>
      <c r="BF421" s="49"/>
      <c r="BG421" s="49"/>
      <c r="BH421" s="49"/>
      <c r="BI421" s="47"/>
      <c r="BJ421" s="49"/>
      <c r="BK421" s="49"/>
      <c r="BL421" s="49"/>
      <c r="BM421" s="49"/>
    </row>
    <row r="422" spans="4:65" ht="70.5" customHeight="1" x14ac:dyDescent="0.2">
      <c r="D422" s="47"/>
      <c r="E422" s="49"/>
      <c r="F422" s="49"/>
      <c r="G422" s="49"/>
      <c r="H422" s="49"/>
      <c r="I422" s="49"/>
      <c r="J422" s="49"/>
      <c r="K422" s="49"/>
      <c r="L422" s="49"/>
      <c r="M422" s="49"/>
      <c r="N422" s="49"/>
      <c r="O422" s="138"/>
      <c r="P422" s="49"/>
      <c r="Q422" s="138"/>
      <c r="R422" s="49"/>
      <c r="S422" s="138"/>
      <c r="T422" s="49"/>
      <c r="U422" s="138"/>
      <c r="V422" s="138"/>
      <c r="W422" s="138"/>
      <c r="X422" s="138"/>
      <c r="Y422" s="138"/>
      <c r="Z422" s="138"/>
      <c r="AA422" s="139"/>
      <c r="AB422" s="138"/>
      <c r="AC422" s="139"/>
      <c r="AD422" s="138"/>
      <c r="AE422" s="138"/>
      <c r="AF422" s="138"/>
      <c r="AG422" s="139"/>
      <c r="AH422" s="138"/>
      <c r="AI422" s="139"/>
      <c r="AJ422" s="138"/>
      <c r="AK422" s="138"/>
      <c r="AL422" s="138"/>
      <c r="AM422" s="139"/>
      <c r="AN422" s="138"/>
      <c r="AO422" s="139"/>
      <c r="AP422" s="138"/>
      <c r="AQ422" s="138"/>
      <c r="AR422" s="138"/>
      <c r="AS422" s="139"/>
      <c r="AT422" s="138"/>
      <c r="AU422" s="139"/>
      <c r="AV422" s="138"/>
      <c r="AW422" s="138"/>
      <c r="AX422" s="138"/>
      <c r="AY422" s="139"/>
      <c r="AZ422" s="138"/>
      <c r="BA422" s="139"/>
      <c r="BB422" s="138"/>
      <c r="BC422" s="138"/>
      <c r="BD422" s="49"/>
      <c r="BE422" s="49"/>
      <c r="BF422" s="49"/>
      <c r="BG422" s="49"/>
      <c r="BH422" s="49"/>
      <c r="BI422" s="47"/>
      <c r="BJ422" s="49"/>
      <c r="BK422" s="49"/>
      <c r="BL422" s="49"/>
      <c r="BM422" s="49"/>
    </row>
    <row r="423" spans="4:65" ht="70.5" customHeight="1" x14ac:dyDescent="0.2">
      <c r="D423" s="47"/>
      <c r="E423" s="49"/>
      <c r="F423" s="49"/>
      <c r="G423" s="49"/>
      <c r="H423" s="49"/>
      <c r="I423" s="49"/>
      <c r="J423" s="49"/>
      <c r="K423" s="49"/>
      <c r="L423" s="49"/>
      <c r="M423" s="49"/>
      <c r="N423" s="49"/>
      <c r="O423" s="138"/>
      <c r="P423" s="49"/>
      <c r="Q423" s="138"/>
      <c r="R423" s="49"/>
      <c r="S423" s="138"/>
      <c r="T423" s="49"/>
      <c r="U423" s="138"/>
      <c r="V423" s="138"/>
      <c r="W423" s="138"/>
      <c r="X423" s="138"/>
      <c r="Y423" s="138"/>
      <c r="Z423" s="138"/>
      <c r="AA423" s="139"/>
      <c r="AB423" s="138"/>
      <c r="AC423" s="139"/>
      <c r="AD423" s="138"/>
      <c r="AE423" s="138"/>
      <c r="AF423" s="138"/>
      <c r="AG423" s="139"/>
      <c r="AH423" s="138"/>
      <c r="AI423" s="139"/>
      <c r="AJ423" s="138"/>
      <c r="AK423" s="138"/>
      <c r="AL423" s="138"/>
      <c r="AM423" s="139"/>
      <c r="AN423" s="138"/>
      <c r="AO423" s="139"/>
      <c r="AP423" s="138"/>
      <c r="AQ423" s="138"/>
      <c r="AR423" s="138"/>
      <c r="AS423" s="139"/>
      <c r="AT423" s="138"/>
      <c r="AU423" s="139"/>
      <c r="AV423" s="138"/>
      <c r="AW423" s="138"/>
      <c r="AX423" s="138"/>
      <c r="AY423" s="139"/>
      <c r="AZ423" s="138"/>
      <c r="BA423" s="139"/>
      <c r="BB423" s="138"/>
      <c r="BC423" s="138"/>
      <c r="BD423" s="49"/>
      <c r="BE423" s="49"/>
      <c r="BF423" s="49"/>
      <c r="BG423" s="49"/>
      <c r="BH423" s="49"/>
      <c r="BI423" s="47"/>
      <c r="BJ423" s="49"/>
      <c r="BK423" s="49"/>
      <c r="BL423" s="49"/>
      <c r="BM423" s="49"/>
    </row>
    <row r="424" spans="4:65" ht="70.5" customHeight="1" x14ac:dyDescent="0.2">
      <c r="D424" s="47"/>
      <c r="E424" s="49"/>
      <c r="F424" s="49"/>
      <c r="G424" s="49"/>
      <c r="H424" s="49"/>
      <c r="I424" s="49"/>
      <c r="J424" s="49"/>
      <c r="K424" s="49"/>
      <c r="L424" s="49"/>
      <c r="M424" s="49"/>
      <c r="N424" s="49"/>
      <c r="O424" s="138"/>
      <c r="P424" s="49"/>
      <c r="Q424" s="138"/>
      <c r="R424" s="49"/>
      <c r="S424" s="138"/>
      <c r="T424" s="49"/>
      <c r="U424" s="138"/>
      <c r="V424" s="138"/>
      <c r="W424" s="138"/>
      <c r="X424" s="138"/>
      <c r="Y424" s="138"/>
      <c r="Z424" s="138"/>
      <c r="AA424" s="139"/>
      <c r="AB424" s="138"/>
      <c r="AC424" s="139"/>
      <c r="AD424" s="138"/>
      <c r="AE424" s="138"/>
      <c r="AF424" s="138"/>
      <c r="AG424" s="139"/>
      <c r="AH424" s="138"/>
      <c r="AI424" s="139"/>
      <c r="AJ424" s="138"/>
      <c r="AK424" s="138"/>
      <c r="AL424" s="138"/>
      <c r="AM424" s="139"/>
      <c r="AN424" s="138"/>
      <c r="AO424" s="139"/>
      <c r="AP424" s="138"/>
      <c r="AQ424" s="138"/>
      <c r="AR424" s="138"/>
      <c r="AS424" s="139"/>
      <c r="AT424" s="138"/>
      <c r="AU424" s="139"/>
      <c r="AV424" s="138"/>
      <c r="AW424" s="138"/>
      <c r="AX424" s="138"/>
      <c r="AY424" s="139"/>
      <c r="AZ424" s="138"/>
      <c r="BA424" s="139"/>
      <c r="BB424" s="138"/>
      <c r="BC424" s="138"/>
      <c r="BD424" s="49"/>
      <c r="BE424" s="49"/>
      <c r="BF424" s="49"/>
      <c r="BG424" s="49"/>
      <c r="BH424" s="49"/>
      <c r="BI424" s="47"/>
      <c r="BJ424" s="49"/>
      <c r="BK424" s="49"/>
      <c r="BL424" s="49"/>
      <c r="BM424" s="49"/>
    </row>
    <row r="425" spans="4:65" ht="70.5" customHeight="1" x14ac:dyDescent="0.2">
      <c r="D425" s="47"/>
      <c r="E425" s="49"/>
      <c r="F425" s="49"/>
      <c r="G425" s="49"/>
      <c r="H425" s="49"/>
      <c r="I425" s="49"/>
      <c r="J425" s="49"/>
      <c r="K425" s="49"/>
      <c r="L425" s="49"/>
      <c r="M425" s="49"/>
      <c r="N425" s="49"/>
      <c r="O425" s="138"/>
      <c r="P425" s="49"/>
      <c r="Q425" s="138"/>
      <c r="R425" s="49"/>
      <c r="S425" s="138"/>
      <c r="T425" s="49"/>
      <c r="U425" s="138"/>
      <c r="V425" s="138"/>
      <c r="W425" s="138"/>
      <c r="X425" s="138"/>
      <c r="Y425" s="138"/>
      <c r="Z425" s="138"/>
      <c r="AA425" s="139"/>
      <c r="AB425" s="138"/>
      <c r="AC425" s="139"/>
      <c r="AD425" s="138"/>
      <c r="AE425" s="138"/>
      <c r="AF425" s="138"/>
      <c r="AG425" s="139"/>
      <c r="AH425" s="138"/>
      <c r="AI425" s="139"/>
      <c r="AJ425" s="138"/>
      <c r="AK425" s="138"/>
      <c r="AL425" s="138"/>
      <c r="AM425" s="139"/>
      <c r="AN425" s="138"/>
      <c r="AO425" s="139"/>
      <c r="AP425" s="138"/>
      <c r="AQ425" s="138"/>
      <c r="AR425" s="138"/>
      <c r="AS425" s="139"/>
      <c r="AT425" s="138"/>
      <c r="AU425" s="139"/>
      <c r="AV425" s="138"/>
      <c r="AW425" s="138"/>
      <c r="AX425" s="138"/>
      <c r="AY425" s="139"/>
      <c r="AZ425" s="138"/>
      <c r="BA425" s="139"/>
      <c r="BB425" s="138"/>
      <c r="BC425" s="138"/>
      <c r="BD425" s="49"/>
      <c r="BE425" s="49"/>
      <c r="BF425" s="49"/>
      <c r="BG425" s="49"/>
      <c r="BH425" s="49"/>
      <c r="BI425" s="47"/>
      <c r="BJ425" s="49"/>
      <c r="BK425" s="49"/>
      <c r="BL425" s="49"/>
      <c r="BM425" s="49"/>
    </row>
    <row r="426" spans="4:65" ht="70.5" customHeight="1" x14ac:dyDescent="0.2">
      <c r="D426" s="47"/>
      <c r="E426" s="49"/>
      <c r="F426" s="49"/>
      <c r="G426" s="49"/>
      <c r="H426" s="49"/>
      <c r="I426" s="49"/>
      <c r="J426" s="49"/>
      <c r="K426" s="49"/>
      <c r="L426" s="49"/>
      <c r="M426" s="49"/>
      <c r="N426" s="49"/>
      <c r="O426" s="138"/>
      <c r="P426" s="49"/>
      <c r="Q426" s="138"/>
      <c r="R426" s="49"/>
      <c r="S426" s="138"/>
      <c r="T426" s="49"/>
      <c r="U426" s="138"/>
      <c r="V426" s="138"/>
      <c r="W426" s="138"/>
      <c r="X426" s="138"/>
      <c r="Y426" s="138"/>
      <c r="Z426" s="138"/>
      <c r="AA426" s="139"/>
      <c r="AB426" s="138"/>
      <c r="AC426" s="139"/>
      <c r="AD426" s="138"/>
      <c r="AE426" s="138"/>
      <c r="AF426" s="138"/>
      <c r="AG426" s="139"/>
      <c r="AH426" s="138"/>
      <c r="AI426" s="139"/>
      <c r="AJ426" s="138"/>
      <c r="AK426" s="138"/>
      <c r="AL426" s="138"/>
      <c r="AM426" s="139"/>
      <c r="AN426" s="138"/>
      <c r="AO426" s="139"/>
      <c r="AP426" s="138"/>
      <c r="AQ426" s="138"/>
      <c r="AR426" s="138"/>
      <c r="AS426" s="139"/>
      <c r="AT426" s="138"/>
      <c r="AU426" s="139"/>
      <c r="AV426" s="138"/>
      <c r="AW426" s="138"/>
      <c r="AX426" s="138"/>
      <c r="AY426" s="139"/>
      <c r="AZ426" s="138"/>
      <c r="BA426" s="139"/>
      <c r="BB426" s="138"/>
      <c r="BC426" s="138"/>
      <c r="BD426" s="49"/>
      <c r="BE426" s="49"/>
      <c r="BF426" s="49"/>
      <c r="BG426" s="49"/>
      <c r="BH426" s="49"/>
      <c r="BI426" s="47"/>
      <c r="BJ426" s="49"/>
      <c r="BK426" s="49"/>
      <c r="BL426" s="49"/>
      <c r="BM426" s="49"/>
    </row>
    <row r="427" spans="4:65" ht="70.5" customHeight="1" x14ac:dyDescent="0.2">
      <c r="D427" s="47"/>
      <c r="E427" s="49"/>
      <c r="F427" s="49"/>
      <c r="G427" s="49"/>
      <c r="H427" s="49"/>
      <c r="I427" s="49"/>
      <c r="J427" s="49"/>
      <c r="K427" s="49"/>
      <c r="L427" s="49"/>
      <c r="M427" s="49"/>
      <c r="N427" s="49"/>
      <c r="O427" s="138"/>
      <c r="P427" s="49"/>
      <c r="Q427" s="138"/>
      <c r="R427" s="49"/>
      <c r="S427" s="138"/>
      <c r="T427" s="49"/>
      <c r="U427" s="138"/>
      <c r="V427" s="138"/>
      <c r="W427" s="138"/>
      <c r="X427" s="138"/>
      <c r="Y427" s="138"/>
      <c r="Z427" s="138"/>
      <c r="AA427" s="139"/>
      <c r="AB427" s="138"/>
      <c r="AC427" s="139"/>
      <c r="AD427" s="138"/>
      <c r="AE427" s="138"/>
      <c r="AF427" s="138"/>
      <c r="AG427" s="139"/>
      <c r="AH427" s="138"/>
      <c r="AI427" s="139"/>
      <c r="AJ427" s="138"/>
      <c r="AK427" s="138"/>
      <c r="AL427" s="138"/>
      <c r="AM427" s="139"/>
      <c r="AN427" s="138"/>
      <c r="AO427" s="139"/>
      <c r="AP427" s="138"/>
      <c r="AQ427" s="138"/>
      <c r="AR427" s="138"/>
      <c r="AS427" s="139"/>
      <c r="AT427" s="138"/>
      <c r="AU427" s="139"/>
      <c r="AV427" s="138"/>
      <c r="AW427" s="138"/>
      <c r="AX427" s="138"/>
      <c r="AY427" s="139"/>
      <c r="AZ427" s="138"/>
      <c r="BA427" s="139"/>
      <c r="BB427" s="138"/>
      <c r="BC427" s="138"/>
      <c r="BD427" s="49"/>
      <c r="BE427" s="49"/>
      <c r="BF427" s="49"/>
      <c r="BG427" s="49"/>
      <c r="BH427" s="49"/>
      <c r="BI427" s="47"/>
      <c r="BJ427" s="49"/>
      <c r="BK427" s="49"/>
      <c r="BL427" s="49"/>
      <c r="BM427" s="49"/>
    </row>
    <row r="428" spans="4:65" ht="70.5" customHeight="1" x14ac:dyDescent="0.2">
      <c r="D428" s="47"/>
      <c r="E428" s="49"/>
      <c r="F428" s="49"/>
      <c r="G428" s="49"/>
      <c r="H428" s="49"/>
      <c r="I428" s="49"/>
      <c r="J428" s="49"/>
      <c r="K428" s="49"/>
      <c r="L428" s="49"/>
      <c r="M428" s="49"/>
      <c r="N428" s="49"/>
      <c r="O428" s="138"/>
      <c r="P428" s="49"/>
      <c r="Q428" s="138"/>
      <c r="R428" s="49"/>
      <c r="S428" s="138"/>
      <c r="T428" s="49"/>
      <c r="U428" s="138"/>
      <c r="V428" s="138"/>
      <c r="W428" s="138"/>
      <c r="X428" s="138"/>
      <c r="Y428" s="138"/>
      <c r="Z428" s="138"/>
      <c r="AA428" s="139"/>
      <c r="AB428" s="138"/>
      <c r="AC428" s="139"/>
      <c r="AD428" s="138"/>
      <c r="AE428" s="138"/>
      <c r="AF428" s="138"/>
      <c r="AG428" s="139"/>
      <c r="AH428" s="138"/>
      <c r="AI428" s="139"/>
      <c r="AJ428" s="138"/>
      <c r="AK428" s="138"/>
      <c r="AL428" s="138"/>
      <c r="AM428" s="139"/>
      <c r="AN428" s="138"/>
      <c r="AO428" s="139"/>
      <c r="AP428" s="138"/>
      <c r="AQ428" s="138"/>
      <c r="AR428" s="138"/>
      <c r="AS428" s="139"/>
      <c r="AT428" s="138"/>
      <c r="AU428" s="139"/>
      <c r="AV428" s="138"/>
      <c r="AW428" s="138"/>
      <c r="AX428" s="138"/>
      <c r="AY428" s="139"/>
      <c r="AZ428" s="138"/>
      <c r="BA428" s="139"/>
      <c r="BB428" s="138"/>
      <c r="BC428" s="138"/>
      <c r="BD428" s="49"/>
      <c r="BE428" s="49"/>
      <c r="BF428" s="49"/>
      <c r="BG428" s="49"/>
      <c r="BH428" s="49"/>
      <c r="BI428" s="47"/>
      <c r="BJ428" s="49"/>
      <c r="BK428" s="49"/>
      <c r="BL428" s="49"/>
      <c r="BM428" s="49"/>
    </row>
    <row r="429" spans="4:65" ht="70.5" customHeight="1" x14ac:dyDescent="0.2">
      <c r="D429" s="47"/>
      <c r="E429" s="49"/>
      <c r="F429" s="49"/>
      <c r="G429" s="49"/>
      <c r="H429" s="49"/>
      <c r="I429" s="49"/>
      <c r="J429" s="49"/>
      <c r="K429" s="49"/>
      <c r="L429" s="49"/>
      <c r="M429" s="49"/>
      <c r="N429" s="49"/>
      <c r="O429" s="138"/>
      <c r="P429" s="49"/>
      <c r="Q429" s="138"/>
      <c r="R429" s="49"/>
      <c r="S429" s="138"/>
      <c r="T429" s="49"/>
      <c r="U429" s="138"/>
      <c r="V429" s="138"/>
      <c r="W429" s="138"/>
      <c r="X429" s="138"/>
      <c r="Y429" s="138"/>
      <c r="Z429" s="138"/>
      <c r="AA429" s="139"/>
      <c r="AB429" s="138"/>
      <c r="AC429" s="139"/>
      <c r="AD429" s="138"/>
      <c r="AE429" s="138"/>
      <c r="AF429" s="138"/>
      <c r="AG429" s="139"/>
      <c r="AH429" s="138"/>
      <c r="AI429" s="139"/>
      <c r="AJ429" s="138"/>
      <c r="AK429" s="138"/>
      <c r="AL429" s="138"/>
      <c r="AM429" s="139"/>
      <c r="AN429" s="138"/>
      <c r="AO429" s="139"/>
      <c r="AP429" s="138"/>
      <c r="AQ429" s="138"/>
      <c r="AR429" s="138"/>
      <c r="AS429" s="139"/>
      <c r="AT429" s="138"/>
      <c r="AU429" s="139"/>
      <c r="AV429" s="138"/>
      <c r="AW429" s="138"/>
      <c r="AX429" s="138"/>
      <c r="AY429" s="139"/>
      <c r="AZ429" s="138"/>
      <c r="BA429" s="139"/>
      <c r="BB429" s="138"/>
      <c r="BC429" s="138"/>
      <c r="BD429" s="49"/>
      <c r="BE429" s="49"/>
      <c r="BF429" s="49"/>
      <c r="BG429" s="49"/>
      <c r="BH429" s="49"/>
      <c r="BI429" s="47"/>
      <c r="BJ429" s="49"/>
      <c r="BK429" s="49"/>
      <c r="BL429" s="49"/>
      <c r="BM429" s="49"/>
    </row>
    <row r="430" spans="4:65" ht="70.5" customHeight="1" x14ac:dyDescent="0.2">
      <c r="D430" s="47"/>
      <c r="E430" s="49"/>
      <c r="F430" s="49"/>
      <c r="G430" s="49"/>
      <c r="H430" s="49"/>
      <c r="I430" s="49"/>
      <c r="J430" s="49"/>
      <c r="K430" s="49"/>
      <c r="L430" s="49"/>
      <c r="M430" s="49"/>
      <c r="N430" s="49"/>
      <c r="O430" s="138"/>
      <c r="P430" s="49"/>
      <c r="Q430" s="138"/>
      <c r="R430" s="49"/>
      <c r="S430" s="138"/>
      <c r="T430" s="49"/>
      <c r="U430" s="138"/>
      <c r="V430" s="138"/>
      <c r="W430" s="138"/>
      <c r="X430" s="138"/>
      <c r="Y430" s="138"/>
      <c r="Z430" s="138"/>
      <c r="AA430" s="139"/>
      <c r="AB430" s="138"/>
      <c r="AC430" s="139"/>
      <c r="AD430" s="138"/>
      <c r="AE430" s="138"/>
      <c r="AF430" s="138"/>
      <c r="AG430" s="139"/>
      <c r="AH430" s="138"/>
      <c r="AI430" s="139"/>
      <c r="AJ430" s="138"/>
      <c r="AK430" s="138"/>
      <c r="AL430" s="138"/>
      <c r="AM430" s="139"/>
      <c r="AN430" s="138"/>
      <c r="AO430" s="139"/>
      <c r="AP430" s="138"/>
      <c r="AQ430" s="138"/>
      <c r="AR430" s="138"/>
      <c r="AS430" s="139"/>
      <c r="AT430" s="138"/>
      <c r="AU430" s="139"/>
      <c r="AV430" s="138"/>
      <c r="AW430" s="138"/>
      <c r="AX430" s="138"/>
      <c r="AY430" s="139"/>
      <c r="AZ430" s="138"/>
      <c r="BA430" s="139"/>
      <c r="BB430" s="138"/>
      <c r="BC430" s="138"/>
      <c r="BD430" s="49"/>
      <c r="BE430" s="49"/>
      <c r="BF430" s="49"/>
      <c r="BG430" s="49"/>
      <c r="BH430" s="49"/>
      <c r="BI430" s="47"/>
      <c r="BJ430" s="49"/>
      <c r="BK430" s="49"/>
      <c r="BL430" s="49"/>
      <c r="BM430" s="49"/>
    </row>
    <row r="431" spans="4:65" ht="70.5" customHeight="1" x14ac:dyDescent="0.2">
      <c r="D431" s="47"/>
      <c r="E431" s="49"/>
      <c r="F431" s="49"/>
      <c r="G431" s="49"/>
      <c r="H431" s="49"/>
      <c r="I431" s="49"/>
      <c r="J431" s="49"/>
      <c r="K431" s="49"/>
      <c r="L431" s="49"/>
      <c r="M431" s="49"/>
      <c r="N431" s="49"/>
      <c r="O431" s="138"/>
      <c r="P431" s="49"/>
      <c r="Q431" s="138"/>
      <c r="R431" s="49"/>
      <c r="S431" s="138"/>
      <c r="T431" s="49"/>
      <c r="U431" s="138"/>
      <c r="V431" s="138"/>
      <c r="W431" s="138"/>
      <c r="X431" s="138"/>
      <c r="Y431" s="138"/>
      <c r="Z431" s="138"/>
      <c r="AA431" s="139"/>
      <c r="AB431" s="138"/>
      <c r="AC431" s="139"/>
      <c r="AD431" s="138"/>
      <c r="AE431" s="138"/>
      <c r="AF431" s="138"/>
      <c r="AG431" s="139"/>
      <c r="AH431" s="138"/>
      <c r="AI431" s="139"/>
      <c r="AJ431" s="138"/>
      <c r="AK431" s="138"/>
      <c r="AL431" s="138"/>
      <c r="AM431" s="139"/>
      <c r="AN431" s="138"/>
      <c r="AO431" s="139"/>
      <c r="AP431" s="138"/>
      <c r="AQ431" s="138"/>
      <c r="AR431" s="138"/>
      <c r="AS431" s="139"/>
      <c r="AT431" s="138"/>
      <c r="AU431" s="139"/>
      <c r="AV431" s="138"/>
      <c r="AW431" s="138"/>
      <c r="AX431" s="138"/>
      <c r="AY431" s="139"/>
      <c r="AZ431" s="138"/>
      <c r="BA431" s="139"/>
      <c r="BB431" s="138"/>
      <c r="BC431" s="138"/>
      <c r="BD431" s="49"/>
      <c r="BE431" s="49"/>
      <c r="BF431" s="49"/>
      <c r="BG431" s="49"/>
      <c r="BH431" s="49"/>
      <c r="BI431" s="47"/>
      <c r="BJ431" s="49"/>
      <c r="BK431" s="49"/>
      <c r="BL431" s="49"/>
      <c r="BM431" s="49"/>
    </row>
    <row r="432" spans="4:65" ht="70.5" customHeight="1" x14ac:dyDescent="0.2">
      <c r="D432" s="47"/>
      <c r="E432" s="49"/>
      <c r="F432" s="49"/>
      <c r="G432" s="49"/>
      <c r="H432" s="49"/>
      <c r="I432" s="49"/>
      <c r="J432" s="49"/>
      <c r="K432" s="49"/>
      <c r="L432" s="49"/>
      <c r="M432" s="49"/>
      <c r="N432" s="49"/>
      <c r="O432" s="138"/>
      <c r="P432" s="49"/>
      <c r="Q432" s="138"/>
      <c r="R432" s="49"/>
      <c r="S432" s="138"/>
      <c r="T432" s="49"/>
      <c r="U432" s="138"/>
      <c r="V432" s="138"/>
      <c r="W432" s="138"/>
      <c r="X432" s="138"/>
      <c r="Y432" s="138"/>
      <c r="Z432" s="138"/>
      <c r="AA432" s="139"/>
      <c r="AB432" s="138"/>
      <c r="AC432" s="139"/>
      <c r="AD432" s="138"/>
      <c r="AE432" s="138"/>
      <c r="AF432" s="138"/>
      <c r="AG432" s="139"/>
      <c r="AH432" s="138"/>
      <c r="AI432" s="139"/>
      <c r="AJ432" s="138"/>
      <c r="AK432" s="138"/>
      <c r="AL432" s="138"/>
      <c r="AM432" s="139"/>
      <c r="AN432" s="138"/>
      <c r="AO432" s="139"/>
      <c r="AP432" s="138"/>
      <c r="AQ432" s="138"/>
      <c r="AR432" s="138"/>
      <c r="AS432" s="139"/>
      <c r="AT432" s="138"/>
      <c r="AU432" s="139"/>
      <c r="AV432" s="138"/>
      <c r="AW432" s="138"/>
      <c r="AX432" s="138"/>
      <c r="AY432" s="139"/>
      <c r="AZ432" s="138"/>
      <c r="BA432" s="139"/>
      <c r="BB432" s="138"/>
      <c r="BC432" s="138"/>
      <c r="BD432" s="49"/>
      <c r="BE432" s="49"/>
      <c r="BF432" s="49"/>
      <c r="BG432" s="49"/>
      <c r="BH432" s="49"/>
      <c r="BI432" s="47"/>
      <c r="BJ432" s="49"/>
      <c r="BK432" s="49"/>
      <c r="BL432" s="49"/>
      <c r="BM432" s="49"/>
    </row>
    <row r="433" spans="4:65" ht="70.5" customHeight="1" x14ac:dyDescent="0.2">
      <c r="D433" s="47"/>
      <c r="E433" s="49"/>
      <c r="F433" s="49"/>
      <c r="G433" s="49"/>
      <c r="H433" s="49"/>
      <c r="I433" s="49"/>
      <c r="J433" s="49"/>
      <c r="K433" s="49"/>
      <c r="L433" s="49"/>
      <c r="M433" s="49"/>
      <c r="N433" s="49"/>
      <c r="O433" s="138"/>
      <c r="P433" s="49"/>
      <c r="Q433" s="138"/>
      <c r="R433" s="49"/>
      <c r="S433" s="138"/>
      <c r="T433" s="49"/>
      <c r="U433" s="138"/>
      <c r="V433" s="138"/>
      <c r="W433" s="138"/>
      <c r="X433" s="138"/>
      <c r="Y433" s="138"/>
      <c r="Z433" s="138"/>
      <c r="AA433" s="139"/>
      <c r="AB433" s="138"/>
      <c r="AC433" s="139"/>
      <c r="AD433" s="138"/>
      <c r="AE433" s="138"/>
      <c r="AF433" s="138"/>
      <c r="AG433" s="139"/>
      <c r="AH433" s="138"/>
      <c r="AI433" s="139"/>
      <c r="AJ433" s="138"/>
      <c r="AK433" s="138"/>
      <c r="AL433" s="138"/>
      <c r="AM433" s="139"/>
      <c r="AN433" s="138"/>
      <c r="AO433" s="139"/>
      <c r="AP433" s="138"/>
      <c r="AQ433" s="138"/>
      <c r="AR433" s="138"/>
      <c r="AS433" s="139"/>
      <c r="AT433" s="138"/>
      <c r="AU433" s="139"/>
      <c r="AV433" s="138"/>
      <c r="AW433" s="138"/>
      <c r="AX433" s="138"/>
      <c r="AY433" s="139"/>
      <c r="AZ433" s="138"/>
      <c r="BA433" s="139"/>
      <c r="BB433" s="138"/>
      <c r="BC433" s="138"/>
      <c r="BD433" s="49"/>
      <c r="BE433" s="49"/>
      <c r="BF433" s="49"/>
      <c r="BG433" s="49"/>
      <c r="BH433" s="49"/>
      <c r="BI433" s="47"/>
      <c r="BJ433" s="49"/>
      <c r="BK433" s="49"/>
      <c r="BL433" s="49"/>
      <c r="BM433" s="49"/>
    </row>
    <row r="434" spans="4:65" ht="70.5" customHeight="1" x14ac:dyDescent="0.2">
      <c r="D434" s="47"/>
      <c r="E434" s="49"/>
      <c r="F434" s="49"/>
      <c r="G434" s="49"/>
      <c r="H434" s="49"/>
      <c r="I434" s="49"/>
      <c r="J434" s="49"/>
      <c r="K434" s="49"/>
      <c r="L434" s="49"/>
      <c r="M434" s="49"/>
      <c r="N434" s="49"/>
      <c r="O434" s="138"/>
      <c r="P434" s="49"/>
      <c r="Q434" s="138"/>
      <c r="R434" s="49"/>
      <c r="S434" s="138"/>
      <c r="T434" s="49"/>
      <c r="U434" s="138"/>
      <c r="V434" s="138"/>
      <c r="W434" s="138"/>
      <c r="X434" s="138"/>
      <c r="Y434" s="138"/>
      <c r="Z434" s="138"/>
      <c r="AA434" s="139"/>
      <c r="AB434" s="138"/>
      <c r="AC434" s="139"/>
      <c r="AD434" s="138"/>
      <c r="AE434" s="138"/>
      <c r="AF434" s="138"/>
      <c r="AG434" s="139"/>
      <c r="AH434" s="138"/>
      <c r="AI434" s="139"/>
      <c r="AJ434" s="138"/>
      <c r="AK434" s="138"/>
      <c r="AL434" s="138"/>
      <c r="AM434" s="139"/>
      <c r="AN434" s="138"/>
      <c r="AO434" s="139"/>
      <c r="AP434" s="138"/>
      <c r="AQ434" s="138"/>
      <c r="AR434" s="138"/>
      <c r="AS434" s="139"/>
      <c r="AT434" s="138"/>
      <c r="AU434" s="139"/>
      <c r="AV434" s="138"/>
      <c r="AW434" s="138"/>
      <c r="AX434" s="138"/>
      <c r="AY434" s="139"/>
      <c r="AZ434" s="138"/>
      <c r="BA434" s="139"/>
      <c r="BB434" s="138"/>
      <c r="BC434" s="138"/>
      <c r="BD434" s="49"/>
      <c r="BE434" s="49"/>
      <c r="BF434" s="49"/>
      <c r="BG434" s="49"/>
      <c r="BH434" s="49"/>
      <c r="BI434" s="47"/>
      <c r="BJ434" s="49"/>
      <c r="BK434" s="49"/>
      <c r="BL434" s="49"/>
      <c r="BM434" s="49"/>
    </row>
    <row r="435" spans="4:65" ht="70.5" customHeight="1" x14ac:dyDescent="0.2">
      <c r="D435" s="47"/>
      <c r="E435" s="49"/>
      <c r="F435" s="49"/>
      <c r="G435" s="49"/>
      <c r="H435" s="49"/>
      <c r="I435" s="49"/>
      <c r="J435" s="49"/>
      <c r="K435" s="49"/>
      <c r="L435" s="49"/>
      <c r="M435" s="49"/>
      <c r="N435" s="49"/>
      <c r="O435" s="138"/>
      <c r="P435" s="49"/>
      <c r="Q435" s="138"/>
      <c r="R435" s="49"/>
      <c r="S435" s="138"/>
      <c r="T435" s="49"/>
      <c r="U435" s="138"/>
      <c r="V435" s="138"/>
      <c r="W435" s="138"/>
      <c r="X435" s="138"/>
      <c r="Y435" s="138"/>
      <c r="Z435" s="138"/>
      <c r="AA435" s="139"/>
      <c r="AB435" s="138"/>
      <c r="AC435" s="139"/>
      <c r="AD435" s="138"/>
      <c r="AE435" s="138"/>
      <c r="AF435" s="138"/>
      <c r="AG435" s="139"/>
      <c r="AH435" s="138"/>
      <c r="AI435" s="139"/>
      <c r="AJ435" s="138"/>
      <c r="AK435" s="138"/>
      <c r="AL435" s="138"/>
      <c r="AM435" s="139"/>
      <c r="AN435" s="138"/>
      <c r="AO435" s="139"/>
      <c r="AP435" s="138"/>
      <c r="AQ435" s="138"/>
      <c r="AR435" s="138"/>
      <c r="AS435" s="139"/>
      <c r="AT435" s="138"/>
      <c r="AU435" s="139"/>
      <c r="AV435" s="138"/>
      <c r="AW435" s="138"/>
      <c r="AX435" s="138"/>
      <c r="AY435" s="139"/>
      <c r="AZ435" s="138"/>
      <c r="BA435" s="139"/>
      <c r="BB435" s="138"/>
      <c r="BC435" s="138"/>
      <c r="BD435" s="49"/>
      <c r="BE435" s="49"/>
      <c r="BF435" s="49"/>
      <c r="BG435" s="49"/>
      <c r="BH435" s="49"/>
      <c r="BI435" s="47"/>
      <c r="BJ435" s="49"/>
      <c r="BK435" s="49"/>
      <c r="BL435" s="49"/>
      <c r="BM435" s="49"/>
    </row>
    <row r="436" spans="4:65" ht="70.5" customHeight="1" x14ac:dyDescent="0.2">
      <c r="D436" s="47"/>
      <c r="E436" s="49"/>
      <c r="F436" s="49"/>
      <c r="G436" s="49"/>
      <c r="H436" s="49"/>
      <c r="I436" s="49"/>
      <c r="J436" s="49"/>
      <c r="K436" s="49"/>
      <c r="L436" s="49"/>
      <c r="M436" s="49"/>
      <c r="N436" s="49"/>
      <c r="O436" s="138"/>
      <c r="P436" s="49"/>
      <c r="Q436" s="138"/>
      <c r="R436" s="49"/>
      <c r="S436" s="138"/>
      <c r="T436" s="49"/>
      <c r="U436" s="138"/>
      <c r="V436" s="138"/>
      <c r="W436" s="138"/>
      <c r="X436" s="138"/>
      <c r="Y436" s="138"/>
      <c r="Z436" s="138"/>
      <c r="AA436" s="139"/>
      <c r="AB436" s="138"/>
      <c r="AC436" s="139"/>
      <c r="AD436" s="138"/>
      <c r="AE436" s="138"/>
      <c r="AF436" s="138"/>
      <c r="AG436" s="139"/>
      <c r="AH436" s="138"/>
      <c r="AI436" s="139"/>
      <c r="AJ436" s="138"/>
      <c r="AK436" s="138"/>
      <c r="AL436" s="138"/>
      <c r="AM436" s="139"/>
      <c r="AN436" s="138"/>
      <c r="AO436" s="139"/>
      <c r="AP436" s="138"/>
      <c r="AQ436" s="138"/>
      <c r="AR436" s="138"/>
      <c r="AS436" s="139"/>
      <c r="AT436" s="138"/>
      <c r="AU436" s="139"/>
      <c r="AV436" s="138"/>
      <c r="AW436" s="138"/>
      <c r="AX436" s="138"/>
      <c r="AY436" s="139"/>
      <c r="AZ436" s="138"/>
      <c r="BA436" s="139"/>
      <c r="BB436" s="138"/>
      <c r="BC436" s="138"/>
      <c r="BD436" s="49"/>
      <c r="BE436" s="49"/>
      <c r="BF436" s="49"/>
      <c r="BG436" s="49"/>
      <c r="BH436" s="49"/>
      <c r="BI436" s="47"/>
      <c r="BJ436" s="49"/>
      <c r="BK436" s="49"/>
      <c r="BL436" s="49"/>
      <c r="BM436" s="49"/>
    </row>
    <row r="437" spans="4:65" ht="70.5" customHeight="1" x14ac:dyDescent="0.2">
      <c r="D437" s="47"/>
      <c r="E437" s="49"/>
      <c r="F437" s="49"/>
      <c r="G437" s="49"/>
      <c r="H437" s="49"/>
      <c r="I437" s="49"/>
      <c r="J437" s="49"/>
      <c r="K437" s="49"/>
      <c r="L437" s="49"/>
      <c r="M437" s="49"/>
      <c r="N437" s="49"/>
      <c r="O437" s="138"/>
      <c r="P437" s="49"/>
      <c r="Q437" s="138"/>
      <c r="R437" s="49"/>
      <c r="S437" s="138"/>
      <c r="T437" s="49"/>
      <c r="U437" s="138"/>
      <c r="V437" s="138"/>
      <c r="W437" s="138"/>
      <c r="X437" s="138"/>
      <c r="Y437" s="138"/>
      <c r="Z437" s="138"/>
      <c r="AA437" s="139"/>
      <c r="AB437" s="138"/>
      <c r="AC437" s="139"/>
      <c r="AD437" s="138"/>
      <c r="AE437" s="138"/>
      <c r="AF437" s="138"/>
      <c r="AG437" s="139"/>
      <c r="AH437" s="138"/>
      <c r="AI437" s="139"/>
      <c r="AJ437" s="138"/>
      <c r="AK437" s="138"/>
      <c r="AL437" s="138"/>
      <c r="AM437" s="139"/>
      <c r="AN437" s="138"/>
      <c r="AO437" s="139"/>
      <c r="AP437" s="138"/>
      <c r="AQ437" s="138"/>
      <c r="AR437" s="138"/>
      <c r="AS437" s="139"/>
      <c r="AT437" s="138"/>
      <c r="AU437" s="139"/>
      <c r="AV437" s="138"/>
      <c r="AW437" s="138"/>
      <c r="AX437" s="138"/>
      <c r="AY437" s="139"/>
      <c r="AZ437" s="138"/>
      <c r="BA437" s="139"/>
      <c r="BB437" s="138"/>
      <c r="BC437" s="138"/>
      <c r="BD437" s="49"/>
      <c r="BE437" s="49"/>
      <c r="BF437" s="49"/>
      <c r="BG437" s="49"/>
      <c r="BH437" s="49"/>
      <c r="BI437" s="47"/>
      <c r="BJ437" s="49"/>
      <c r="BK437" s="49"/>
      <c r="BL437" s="49"/>
      <c r="BM437" s="49"/>
    </row>
    <row r="438" spans="4:65" ht="70.5" customHeight="1" x14ac:dyDescent="0.2">
      <c r="D438" s="47"/>
      <c r="E438" s="49"/>
      <c r="F438" s="49"/>
      <c r="G438" s="49"/>
      <c r="H438" s="49"/>
      <c r="I438" s="49"/>
      <c r="J438" s="49"/>
      <c r="K438" s="49"/>
      <c r="L438" s="49"/>
      <c r="M438" s="49"/>
      <c r="N438" s="49"/>
      <c r="O438" s="138"/>
      <c r="P438" s="49"/>
      <c r="Q438" s="138"/>
      <c r="R438" s="49"/>
      <c r="S438" s="138"/>
      <c r="T438" s="49"/>
      <c r="U438" s="138"/>
      <c r="V438" s="138"/>
      <c r="W438" s="138"/>
      <c r="X438" s="138"/>
      <c r="Y438" s="138"/>
      <c r="Z438" s="138"/>
      <c r="AA438" s="139"/>
      <c r="AB438" s="138"/>
      <c r="AC438" s="139"/>
      <c r="AD438" s="138"/>
      <c r="AE438" s="138"/>
      <c r="AF438" s="138"/>
      <c r="AG438" s="139"/>
      <c r="AH438" s="138"/>
      <c r="AI438" s="139"/>
      <c r="AJ438" s="138"/>
      <c r="AK438" s="138"/>
      <c r="AL438" s="138"/>
      <c r="AM438" s="139"/>
      <c r="AN438" s="138"/>
      <c r="AO438" s="139"/>
      <c r="AP438" s="138"/>
      <c r="AQ438" s="138"/>
      <c r="AR438" s="138"/>
      <c r="AS438" s="139"/>
      <c r="AT438" s="138"/>
      <c r="AU438" s="139"/>
      <c r="AV438" s="138"/>
      <c r="AW438" s="138"/>
      <c r="AX438" s="138"/>
      <c r="AY438" s="139"/>
      <c r="AZ438" s="138"/>
      <c r="BA438" s="139"/>
      <c r="BB438" s="138"/>
      <c r="BC438" s="138"/>
      <c r="BD438" s="49"/>
      <c r="BE438" s="49"/>
      <c r="BF438" s="49"/>
      <c r="BG438" s="49"/>
      <c r="BH438" s="49"/>
      <c r="BI438" s="47"/>
      <c r="BJ438" s="49"/>
      <c r="BK438" s="49"/>
      <c r="BL438" s="49"/>
      <c r="BM438" s="49"/>
    </row>
    <row r="439" spans="4:65" ht="70.5" customHeight="1" x14ac:dyDescent="0.2">
      <c r="D439" s="47"/>
      <c r="E439" s="49"/>
      <c r="F439" s="49"/>
      <c r="G439" s="49"/>
      <c r="H439" s="49"/>
      <c r="I439" s="49"/>
      <c r="J439" s="49"/>
      <c r="K439" s="49"/>
      <c r="L439" s="49"/>
      <c r="M439" s="49"/>
      <c r="N439" s="49"/>
      <c r="O439" s="138"/>
      <c r="P439" s="49"/>
      <c r="Q439" s="138"/>
      <c r="R439" s="49"/>
      <c r="S439" s="138"/>
      <c r="T439" s="49"/>
      <c r="U439" s="138"/>
      <c r="V439" s="138"/>
      <c r="W439" s="138"/>
      <c r="X439" s="138"/>
      <c r="Y439" s="138"/>
      <c r="Z439" s="138"/>
      <c r="AA439" s="139"/>
      <c r="AB439" s="138"/>
      <c r="AC439" s="139"/>
      <c r="AD439" s="138"/>
      <c r="AE439" s="138"/>
      <c r="AF439" s="138"/>
      <c r="AG439" s="139"/>
      <c r="AH439" s="138"/>
      <c r="AI439" s="139"/>
      <c r="AJ439" s="138"/>
      <c r="AK439" s="138"/>
      <c r="AL439" s="138"/>
      <c r="AM439" s="139"/>
      <c r="AN439" s="138"/>
      <c r="AO439" s="139"/>
      <c r="AP439" s="138"/>
      <c r="AQ439" s="138"/>
      <c r="AR439" s="138"/>
      <c r="AS439" s="139"/>
      <c r="AT439" s="138"/>
      <c r="AU439" s="139"/>
      <c r="AV439" s="138"/>
      <c r="AW439" s="138"/>
      <c r="AX439" s="138"/>
      <c r="AY439" s="139"/>
      <c r="AZ439" s="138"/>
      <c r="BA439" s="139"/>
      <c r="BB439" s="138"/>
      <c r="BC439" s="138"/>
      <c r="BD439" s="49"/>
      <c r="BE439" s="49"/>
      <c r="BF439" s="49"/>
      <c r="BG439" s="49"/>
      <c r="BH439" s="49"/>
      <c r="BI439" s="47"/>
      <c r="BJ439" s="49"/>
      <c r="BK439" s="49"/>
      <c r="BL439" s="49"/>
      <c r="BM439" s="49"/>
    </row>
    <row r="440" spans="4:65" ht="70.5" customHeight="1" x14ac:dyDescent="0.2">
      <c r="D440" s="47"/>
      <c r="E440" s="49"/>
      <c r="F440" s="49"/>
      <c r="G440" s="49"/>
      <c r="H440" s="49"/>
      <c r="I440" s="49"/>
      <c r="J440" s="49"/>
      <c r="K440" s="49"/>
      <c r="L440" s="49"/>
      <c r="M440" s="49"/>
      <c r="N440" s="49"/>
      <c r="O440" s="138"/>
      <c r="P440" s="49"/>
      <c r="Q440" s="138"/>
      <c r="R440" s="49"/>
      <c r="S440" s="138"/>
      <c r="T440" s="49"/>
      <c r="U440" s="138"/>
      <c r="V440" s="138"/>
      <c r="W440" s="138"/>
      <c r="X440" s="138"/>
      <c r="Y440" s="138"/>
      <c r="Z440" s="138"/>
      <c r="AA440" s="139"/>
      <c r="AB440" s="138"/>
      <c r="AC440" s="139"/>
      <c r="AD440" s="138"/>
      <c r="AE440" s="138"/>
      <c r="AF440" s="138"/>
      <c r="AG440" s="139"/>
      <c r="AH440" s="138"/>
      <c r="AI440" s="139"/>
      <c r="AJ440" s="138"/>
      <c r="AK440" s="138"/>
      <c r="AL440" s="138"/>
      <c r="AM440" s="139"/>
      <c r="AN440" s="138"/>
      <c r="AO440" s="139"/>
      <c r="AP440" s="138"/>
      <c r="AQ440" s="138"/>
      <c r="AR440" s="138"/>
      <c r="AS440" s="139"/>
      <c r="AT440" s="138"/>
      <c r="AU440" s="139"/>
      <c r="AV440" s="138"/>
      <c r="AW440" s="138"/>
      <c r="AX440" s="138"/>
      <c r="AY440" s="139"/>
      <c r="AZ440" s="138"/>
      <c r="BA440" s="139"/>
      <c r="BB440" s="138"/>
      <c r="BC440" s="138"/>
      <c r="BD440" s="49"/>
      <c r="BE440" s="49"/>
      <c r="BF440" s="49"/>
      <c r="BG440" s="49"/>
      <c r="BH440" s="49"/>
      <c r="BI440" s="47"/>
      <c r="BJ440" s="49"/>
      <c r="BK440" s="49"/>
      <c r="BL440" s="49"/>
      <c r="BM440" s="49"/>
    </row>
    <row r="441" spans="4:65" ht="70.5" customHeight="1" x14ac:dyDescent="0.2">
      <c r="D441" s="47"/>
      <c r="E441" s="49"/>
      <c r="F441" s="49"/>
      <c r="G441" s="49"/>
      <c r="H441" s="49"/>
      <c r="I441" s="49"/>
      <c r="J441" s="49"/>
      <c r="K441" s="49"/>
      <c r="L441" s="49"/>
      <c r="M441" s="49"/>
      <c r="N441" s="49"/>
      <c r="O441" s="138"/>
      <c r="P441" s="49"/>
      <c r="Q441" s="138"/>
      <c r="R441" s="49"/>
      <c r="S441" s="138"/>
      <c r="T441" s="49"/>
      <c r="U441" s="138"/>
      <c r="V441" s="138"/>
      <c r="W441" s="138"/>
      <c r="X441" s="138"/>
      <c r="Y441" s="138"/>
      <c r="Z441" s="138"/>
      <c r="AA441" s="139"/>
      <c r="AB441" s="138"/>
      <c r="AC441" s="139"/>
      <c r="AD441" s="138"/>
      <c r="AE441" s="138"/>
      <c r="AF441" s="138"/>
      <c r="AG441" s="139"/>
      <c r="AH441" s="138"/>
      <c r="AI441" s="139"/>
      <c r="AJ441" s="138"/>
      <c r="AK441" s="138"/>
      <c r="AL441" s="138"/>
      <c r="AM441" s="139"/>
      <c r="AN441" s="138"/>
      <c r="AO441" s="139"/>
      <c r="AP441" s="138"/>
      <c r="AQ441" s="138"/>
      <c r="AR441" s="138"/>
      <c r="AS441" s="139"/>
      <c r="AT441" s="138"/>
      <c r="AU441" s="139"/>
      <c r="AV441" s="138"/>
      <c r="AW441" s="138"/>
      <c r="AX441" s="138"/>
      <c r="AY441" s="139"/>
      <c r="AZ441" s="138"/>
      <c r="BA441" s="139"/>
      <c r="BB441" s="138"/>
      <c r="BC441" s="138"/>
      <c r="BD441" s="49"/>
      <c r="BE441" s="49"/>
      <c r="BF441" s="49"/>
      <c r="BG441" s="49"/>
      <c r="BH441" s="49"/>
      <c r="BI441" s="47"/>
      <c r="BJ441" s="49"/>
      <c r="BK441" s="49"/>
      <c r="BL441" s="49"/>
      <c r="BM441" s="49"/>
    </row>
    <row r="442" spans="4:65" ht="70.5" customHeight="1" x14ac:dyDescent="0.2">
      <c r="D442" s="47"/>
      <c r="E442" s="49"/>
      <c r="F442" s="49"/>
      <c r="G442" s="49"/>
      <c r="H442" s="49"/>
      <c r="I442" s="49"/>
      <c r="J442" s="49"/>
      <c r="K442" s="49"/>
      <c r="L442" s="49"/>
      <c r="M442" s="49"/>
      <c r="N442" s="49"/>
      <c r="O442" s="138"/>
      <c r="P442" s="49"/>
      <c r="Q442" s="138"/>
      <c r="R442" s="49"/>
      <c r="S442" s="138"/>
      <c r="T442" s="49"/>
      <c r="U442" s="138"/>
      <c r="V442" s="138"/>
      <c r="W442" s="138"/>
      <c r="X442" s="138"/>
      <c r="Y442" s="138"/>
      <c r="Z442" s="138"/>
      <c r="AA442" s="139"/>
      <c r="AB442" s="138"/>
      <c r="AC442" s="139"/>
      <c r="AD442" s="138"/>
      <c r="AE442" s="138"/>
      <c r="AF442" s="138"/>
      <c r="AG442" s="139"/>
      <c r="AH442" s="138"/>
      <c r="AI442" s="139"/>
      <c r="AJ442" s="138"/>
      <c r="AK442" s="138"/>
      <c r="AL442" s="138"/>
      <c r="AM442" s="139"/>
      <c r="AN442" s="138"/>
      <c r="AO442" s="139"/>
      <c r="AP442" s="138"/>
      <c r="AQ442" s="138"/>
      <c r="AR442" s="138"/>
      <c r="AS442" s="139"/>
      <c r="AT442" s="138"/>
      <c r="AU442" s="139"/>
      <c r="AV442" s="138"/>
      <c r="AW442" s="138"/>
      <c r="AX442" s="138"/>
      <c r="AY442" s="139"/>
      <c r="AZ442" s="138"/>
      <c r="BA442" s="139"/>
      <c r="BB442" s="138"/>
      <c r="BC442" s="138"/>
      <c r="BD442" s="49"/>
      <c r="BE442" s="49"/>
      <c r="BF442" s="49"/>
      <c r="BG442" s="49"/>
      <c r="BH442" s="49"/>
      <c r="BI442" s="47"/>
      <c r="BJ442" s="49"/>
      <c r="BK442" s="49"/>
      <c r="BL442" s="49"/>
      <c r="BM442" s="49"/>
    </row>
    <row r="443" spans="4:65" ht="70.5" customHeight="1" x14ac:dyDescent="0.2">
      <c r="D443" s="47"/>
      <c r="E443" s="49"/>
      <c r="F443" s="49"/>
      <c r="G443" s="49"/>
      <c r="H443" s="49"/>
      <c r="I443" s="49"/>
      <c r="J443" s="49"/>
      <c r="K443" s="49"/>
      <c r="L443" s="49"/>
      <c r="M443" s="49"/>
      <c r="N443" s="49"/>
      <c r="O443" s="138"/>
      <c r="P443" s="49"/>
      <c r="Q443" s="138"/>
      <c r="R443" s="49"/>
      <c r="S443" s="138"/>
      <c r="T443" s="49"/>
      <c r="U443" s="138"/>
      <c r="V443" s="138"/>
      <c r="W443" s="138"/>
      <c r="X443" s="138"/>
      <c r="Y443" s="138"/>
      <c r="Z443" s="138"/>
      <c r="AA443" s="139"/>
      <c r="AB443" s="138"/>
      <c r="AC443" s="139"/>
      <c r="AD443" s="138"/>
      <c r="AE443" s="138"/>
      <c r="AF443" s="138"/>
      <c r="AG443" s="139"/>
      <c r="AH443" s="138"/>
      <c r="AI443" s="139"/>
      <c r="AJ443" s="138"/>
      <c r="AK443" s="138"/>
      <c r="AL443" s="138"/>
      <c r="AM443" s="139"/>
      <c r="AN443" s="138"/>
      <c r="AO443" s="139"/>
      <c r="AP443" s="138"/>
      <c r="AQ443" s="138"/>
      <c r="AR443" s="138"/>
      <c r="AS443" s="139"/>
      <c r="AT443" s="138"/>
      <c r="AU443" s="139"/>
      <c r="AV443" s="138"/>
      <c r="AW443" s="138"/>
      <c r="AX443" s="138"/>
      <c r="AY443" s="139"/>
      <c r="AZ443" s="138"/>
      <c r="BA443" s="139"/>
      <c r="BB443" s="138"/>
      <c r="BC443" s="138"/>
      <c r="BD443" s="49"/>
      <c r="BE443" s="49"/>
      <c r="BF443" s="49"/>
      <c r="BG443" s="49"/>
      <c r="BH443" s="49"/>
      <c r="BI443" s="47"/>
      <c r="BJ443" s="49"/>
      <c r="BK443" s="49"/>
      <c r="BL443" s="49"/>
      <c r="BM443" s="49"/>
    </row>
    <row r="444" spans="4:65" ht="70.5" customHeight="1" x14ac:dyDescent="0.2">
      <c r="D444" s="47"/>
      <c r="E444" s="49"/>
      <c r="F444" s="49"/>
      <c r="G444" s="49"/>
      <c r="H444" s="49"/>
      <c r="I444" s="49"/>
      <c r="J444" s="49"/>
      <c r="K444" s="49"/>
      <c r="L444" s="49"/>
      <c r="M444" s="49"/>
      <c r="N444" s="49"/>
      <c r="O444" s="138"/>
      <c r="P444" s="49"/>
      <c r="Q444" s="138"/>
      <c r="R444" s="49"/>
      <c r="S444" s="138"/>
      <c r="T444" s="49"/>
      <c r="U444" s="138"/>
      <c r="V444" s="138"/>
      <c r="W444" s="138"/>
      <c r="X444" s="138"/>
      <c r="Y444" s="138"/>
      <c r="Z444" s="138"/>
      <c r="AA444" s="139"/>
      <c r="AB444" s="138"/>
      <c r="AC444" s="139"/>
      <c r="AD444" s="138"/>
      <c r="AE444" s="138"/>
      <c r="AF444" s="138"/>
      <c r="AG444" s="139"/>
      <c r="AH444" s="138"/>
      <c r="AI444" s="139"/>
      <c r="AJ444" s="138"/>
      <c r="AK444" s="138"/>
      <c r="AL444" s="138"/>
      <c r="AM444" s="139"/>
      <c r="AN444" s="138"/>
      <c r="AO444" s="139"/>
      <c r="AP444" s="138"/>
      <c r="AQ444" s="138"/>
      <c r="AR444" s="138"/>
      <c r="AS444" s="139"/>
      <c r="AT444" s="138"/>
      <c r="AU444" s="139"/>
      <c r="AV444" s="138"/>
      <c r="AW444" s="138"/>
      <c r="AX444" s="138"/>
      <c r="AY444" s="139"/>
      <c r="AZ444" s="138"/>
      <c r="BA444" s="139"/>
      <c r="BB444" s="138"/>
      <c r="BC444" s="138"/>
      <c r="BD444" s="49"/>
      <c r="BE444" s="49"/>
      <c r="BF444" s="49"/>
      <c r="BG444" s="49"/>
      <c r="BH444" s="49"/>
      <c r="BI444" s="47"/>
      <c r="BJ444" s="49"/>
      <c r="BK444" s="49"/>
      <c r="BL444" s="49"/>
      <c r="BM444" s="49"/>
    </row>
    <row r="445" spans="4:65" ht="70.5" customHeight="1" x14ac:dyDescent="0.2">
      <c r="D445" s="47"/>
      <c r="E445" s="49"/>
      <c r="F445" s="49"/>
      <c r="G445" s="49"/>
      <c r="H445" s="49"/>
      <c r="I445" s="49"/>
      <c r="J445" s="49"/>
      <c r="K445" s="49"/>
      <c r="L445" s="49"/>
      <c r="M445" s="49"/>
      <c r="N445" s="49"/>
      <c r="O445" s="138"/>
      <c r="P445" s="49"/>
      <c r="Q445" s="138"/>
      <c r="R445" s="49"/>
      <c r="S445" s="138"/>
      <c r="T445" s="49"/>
      <c r="U445" s="138"/>
      <c r="V445" s="138"/>
      <c r="W445" s="138"/>
      <c r="X445" s="138"/>
      <c r="Y445" s="138"/>
      <c r="Z445" s="138"/>
      <c r="AA445" s="139"/>
      <c r="AB445" s="138"/>
      <c r="AC445" s="139"/>
      <c r="AD445" s="138"/>
      <c r="AE445" s="138"/>
      <c r="AF445" s="138"/>
      <c r="AG445" s="139"/>
      <c r="AH445" s="138"/>
      <c r="AI445" s="139"/>
      <c r="AJ445" s="138"/>
      <c r="AK445" s="138"/>
      <c r="AL445" s="138"/>
      <c r="AM445" s="139"/>
      <c r="AN445" s="138"/>
      <c r="AO445" s="139"/>
      <c r="AP445" s="138"/>
      <c r="AQ445" s="138"/>
      <c r="AR445" s="138"/>
      <c r="AS445" s="139"/>
      <c r="AT445" s="138"/>
      <c r="AU445" s="139"/>
      <c r="AV445" s="138"/>
      <c r="AW445" s="138"/>
      <c r="AX445" s="138"/>
      <c r="AY445" s="139"/>
      <c r="AZ445" s="138"/>
      <c r="BA445" s="139"/>
      <c r="BB445" s="138"/>
      <c r="BC445" s="138"/>
      <c r="BD445" s="49"/>
      <c r="BE445" s="49"/>
      <c r="BF445" s="49"/>
      <c r="BG445" s="49"/>
      <c r="BH445" s="49"/>
      <c r="BI445" s="47"/>
      <c r="BJ445" s="49"/>
      <c r="BK445" s="49"/>
      <c r="BL445" s="49"/>
      <c r="BM445" s="49"/>
    </row>
    <row r="446" spans="4:65" ht="70.5" customHeight="1" x14ac:dyDescent="0.2">
      <c r="D446" s="47"/>
      <c r="E446" s="49"/>
      <c r="F446" s="49"/>
      <c r="G446" s="49"/>
      <c r="H446" s="49"/>
      <c r="I446" s="49"/>
      <c r="J446" s="49"/>
      <c r="K446" s="49"/>
      <c r="L446" s="49"/>
      <c r="M446" s="49"/>
      <c r="N446" s="49"/>
      <c r="O446" s="138"/>
      <c r="P446" s="49"/>
      <c r="Q446" s="138"/>
      <c r="R446" s="49"/>
      <c r="S446" s="138"/>
      <c r="T446" s="49"/>
      <c r="U446" s="138"/>
      <c r="V446" s="138"/>
      <c r="W446" s="138"/>
      <c r="X446" s="138"/>
      <c r="Y446" s="138"/>
      <c r="Z446" s="138"/>
      <c r="AA446" s="139"/>
      <c r="AB446" s="138"/>
      <c r="AC446" s="139"/>
      <c r="AD446" s="138"/>
      <c r="AE446" s="138"/>
      <c r="AF446" s="138"/>
      <c r="AG446" s="139"/>
      <c r="AH446" s="138"/>
      <c r="AI446" s="139"/>
      <c r="AJ446" s="138"/>
      <c r="AK446" s="138"/>
      <c r="AL446" s="138"/>
      <c r="AM446" s="139"/>
      <c r="AN446" s="138"/>
      <c r="AO446" s="139"/>
      <c r="AP446" s="138"/>
      <c r="AQ446" s="138"/>
      <c r="AR446" s="138"/>
      <c r="AS446" s="139"/>
      <c r="AT446" s="138"/>
      <c r="AU446" s="139"/>
      <c r="AV446" s="138"/>
      <c r="AW446" s="138"/>
      <c r="AX446" s="138"/>
      <c r="AY446" s="139"/>
      <c r="AZ446" s="138"/>
      <c r="BA446" s="139"/>
      <c r="BB446" s="138"/>
      <c r="BC446" s="138"/>
      <c r="BD446" s="49"/>
      <c r="BE446" s="49"/>
      <c r="BF446" s="49"/>
      <c r="BG446" s="49"/>
      <c r="BH446" s="49"/>
      <c r="BI446" s="47"/>
      <c r="BJ446" s="49"/>
      <c r="BK446" s="49"/>
      <c r="BL446" s="49"/>
      <c r="BM446" s="49"/>
    </row>
    <row r="447" spans="4:65" ht="70.5" customHeight="1" x14ac:dyDescent="0.2">
      <c r="D447" s="47"/>
      <c r="E447" s="49"/>
      <c r="F447" s="49"/>
      <c r="G447" s="49"/>
      <c r="H447" s="49"/>
      <c r="I447" s="49"/>
      <c r="J447" s="49"/>
      <c r="K447" s="49"/>
      <c r="L447" s="49"/>
      <c r="M447" s="49"/>
      <c r="N447" s="49"/>
      <c r="O447" s="138"/>
      <c r="P447" s="49"/>
      <c r="Q447" s="138"/>
      <c r="R447" s="49"/>
      <c r="S447" s="138"/>
      <c r="T447" s="49"/>
      <c r="U447" s="138"/>
      <c r="V447" s="138"/>
      <c r="W447" s="138"/>
      <c r="X447" s="138"/>
      <c r="Y447" s="138"/>
      <c r="Z447" s="138"/>
      <c r="AA447" s="139"/>
      <c r="AB447" s="138"/>
      <c r="AC447" s="139"/>
      <c r="AD447" s="138"/>
      <c r="AE447" s="138"/>
      <c r="AF447" s="138"/>
      <c r="AG447" s="139"/>
      <c r="AH447" s="138"/>
      <c r="AI447" s="139"/>
      <c r="AJ447" s="138"/>
      <c r="AK447" s="138"/>
      <c r="AL447" s="138"/>
      <c r="AM447" s="139"/>
      <c r="AN447" s="138"/>
      <c r="AO447" s="139"/>
      <c r="AP447" s="138"/>
      <c r="AQ447" s="138"/>
      <c r="AR447" s="138"/>
      <c r="AS447" s="139"/>
      <c r="AT447" s="138"/>
      <c r="AU447" s="139"/>
      <c r="AV447" s="138"/>
      <c r="AW447" s="138"/>
      <c r="AX447" s="138"/>
      <c r="AY447" s="139"/>
      <c r="AZ447" s="138"/>
      <c r="BA447" s="139"/>
      <c r="BB447" s="138"/>
      <c r="BC447" s="138"/>
      <c r="BD447" s="49"/>
      <c r="BE447" s="49"/>
      <c r="BF447" s="49"/>
      <c r="BG447" s="49"/>
      <c r="BH447" s="49"/>
      <c r="BI447" s="47"/>
      <c r="BJ447" s="49"/>
      <c r="BK447" s="49"/>
      <c r="BL447" s="49"/>
      <c r="BM447" s="49"/>
    </row>
    <row r="448" spans="4:65" ht="70.5" customHeight="1" x14ac:dyDescent="0.2">
      <c r="D448" s="47"/>
      <c r="E448" s="49"/>
      <c r="F448" s="49"/>
      <c r="G448" s="49"/>
      <c r="H448" s="49"/>
      <c r="I448" s="49"/>
      <c r="J448" s="49"/>
      <c r="K448" s="49"/>
      <c r="L448" s="49"/>
      <c r="M448" s="49"/>
      <c r="N448" s="49"/>
      <c r="O448" s="138"/>
      <c r="P448" s="49"/>
      <c r="Q448" s="138"/>
      <c r="R448" s="49"/>
      <c r="S448" s="138"/>
      <c r="T448" s="49"/>
      <c r="U448" s="138"/>
      <c r="V448" s="138"/>
      <c r="W448" s="138"/>
      <c r="X448" s="138"/>
      <c r="Y448" s="138"/>
      <c r="Z448" s="138"/>
      <c r="AA448" s="139"/>
      <c r="AB448" s="138"/>
      <c r="AC448" s="139"/>
      <c r="AD448" s="138"/>
      <c r="AE448" s="138"/>
      <c r="AF448" s="138"/>
      <c r="AG448" s="139"/>
      <c r="AH448" s="138"/>
      <c r="AI448" s="139"/>
      <c r="AJ448" s="138"/>
      <c r="AK448" s="138"/>
      <c r="AL448" s="138"/>
      <c r="AM448" s="139"/>
      <c r="AN448" s="138"/>
      <c r="AO448" s="139"/>
      <c r="AP448" s="138"/>
      <c r="AQ448" s="138"/>
      <c r="AR448" s="138"/>
      <c r="AS448" s="139"/>
      <c r="AT448" s="138"/>
      <c r="AU448" s="139"/>
      <c r="AV448" s="138"/>
      <c r="AW448" s="138"/>
      <c r="AX448" s="138"/>
      <c r="AY448" s="139"/>
      <c r="AZ448" s="138"/>
      <c r="BA448" s="139"/>
      <c r="BB448" s="138"/>
      <c r="BC448" s="138"/>
      <c r="BD448" s="49"/>
      <c r="BE448" s="49"/>
      <c r="BF448" s="49"/>
      <c r="BG448" s="49"/>
      <c r="BH448" s="49"/>
      <c r="BI448" s="47"/>
      <c r="BJ448" s="49"/>
      <c r="BK448" s="49"/>
      <c r="BL448" s="49"/>
      <c r="BM448" s="49"/>
    </row>
    <row r="449" spans="4:65" ht="70.5" customHeight="1" x14ac:dyDescent="0.2">
      <c r="D449" s="47"/>
      <c r="E449" s="49"/>
      <c r="F449" s="49"/>
      <c r="G449" s="49"/>
      <c r="H449" s="49"/>
      <c r="I449" s="49"/>
      <c r="J449" s="49"/>
      <c r="K449" s="49"/>
      <c r="L449" s="49"/>
      <c r="M449" s="49"/>
      <c r="N449" s="49"/>
      <c r="O449" s="138"/>
      <c r="P449" s="49"/>
      <c r="Q449" s="138"/>
      <c r="R449" s="49"/>
      <c r="S449" s="138"/>
      <c r="T449" s="49"/>
      <c r="U449" s="138"/>
      <c r="V449" s="138"/>
      <c r="W449" s="138"/>
      <c r="X449" s="138"/>
      <c r="Y449" s="138"/>
      <c r="Z449" s="138"/>
      <c r="AA449" s="139"/>
      <c r="AB449" s="138"/>
      <c r="AC449" s="139"/>
      <c r="AD449" s="138"/>
      <c r="AE449" s="138"/>
      <c r="AF449" s="138"/>
      <c r="AG449" s="139"/>
      <c r="AH449" s="138"/>
      <c r="AI449" s="139"/>
      <c r="AJ449" s="138"/>
      <c r="AK449" s="138"/>
      <c r="AL449" s="138"/>
      <c r="AM449" s="139"/>
      <c r="AN449" s="138"/>
      <c r="AO449" s="139"/>
      <c r="AP449" s="138"/>
      <c r="AQ449" s="138"/>
      <c r="AR449" s="138"/>
      <c r="AS449" s="139"/>
      <c r="AT449" s="138"/>
      <c r="AU449" s="139"/>
      <c r="AV449" s="138"/>
      <c r="AW449" s="138"/>
      <c r="AX449" s="138"/>
      <c r="AY449" s="139"/>
      <c r="AZ449" s="138"/>
      <c r="BA449" s="139"/>
      <c r="BB449" s="138"/>
      <c r="BC449" s="138"/>
      <c r="BD449" s="49"/>
      <c r="BE449" s="49"/>
      <c r="BF449" s="49"/>
      <c r="BG449" s="49"/>
      <c r="BH449" s="49"/>
      <c r="BI449" s="47"/>
      <c r="BJ449" s="49"/>
      <c r="BK449" s="49"/>
      <c r="BL449" s="49"/>
      <c r="BM449" s="49"/>
    </row>
    <row r="450" spans="4:65" ht="70.5" customHeight="1" x14ac:dyDescent="0.2">
      <c r="D450" s="47"/>
      <c r="E450" s="49"/>
      <c r="F450" s="49"/>
      <c r="G450" s="49"/>
      <c r="H450" s="49"/>
      <c r="I450" s="49"/>
      <c r="J450" s="49"/>
      <c r="K450" s="49"/>
      <c r="L450" s="49"/>
      <c r="M450" s="49"/>
      <c r="N450" s="49"/>
      <c r="O450" s="138"/>
      <c r="P450" s="49"/>
      <c r="Q450" s="138"/>
      <c r="R450" s="49"/>
      <c r="S450" s="138"/>
      <c r="T450" s="49"/>
      <c r="U450" s="138"/>
      <c r="V450" s="138"/>
      <c r="W450" s="138"/>
      <c r="X450" s="138"/>
      <c r="Y450" s="138"/>
      <c r="Z450" s="138"/>
      <c r="AA450" s="139"/>
      <c r="AB450" s="138"/>
      <c r="AC450" s="139"/>
      <c r="AD450" s="138"/>
      <c r="AE450" s="138"/>
      <c r="AF450" s="138"/>
      <c r="AG450" s="139"/>
      <c r="AH450" s="138"/>
      <c r="AI450" s="139"/>
      <c r="AJ450" s="138"/>
      <c r="AK450" s="138"/>
      <c r="AL450" s="138"/>
      <c r="AM450" s="139"/>
      <c r="AN450" s="138"/>
      <c r="AO450" s="139"/>
      <c r="AP450" s="138"/>
      <c r="AQ450" s="138"/>
      <c r="AR450" s="138"/>
      <c r="AS450" s="139"/>
      <c r="AT450" s="138"/>
      <c r="AU450" s="139"/>
      <c r="AV450" s="138"/>
      <c r="AW450" s="138"/>
      <c r="AX450" s="138"/>
      <c r="AY450" s="139"/>
      <c r="AZ450" s="138"/>
      <c r="BA450" s="139"/>
      <c r="BB450" s="138"/>
      <c r="BC450" s="138"/>
      <c r="BD450" s="49"/>
      <c r="BE450" s="49"/>
      <c r="BF450" s="49"/>
      <c r="BG450" s="49"/>
      <c r="BH450" s="49"/>
      <c r="BI450" s="47"/>
      <c r="BJ450" s="49"/>
      <c r="BK450" s="49"/>
      <c r="BL450" s="49"/>
      <c r="BM450" s="49"/>
    </row>
    <row r="451" spans="4:65" ht="70.5" customHeight="1" x14ac:dyDescent="0.2">
      <c r="D451" s="47"/>
      <c r="E451" s="49"/>
      <c r="F451" s="49"/>
      <c r="G451" s="49"/>
      <c r="H451" s="49"/>
      <c r="I451" s="49"/>
      <c r="J451" s="49"/>
      <c r="K451" s="49"/>
      <c r="L451" s="49"/>
      <c r="M451" s="49"/>
      <c r="N451" s="49"/>
      <c r="O451" s="138"/>
      <c r="P451" s="49"/>
      <c r="Q451" s="138"/>
      <c r="R451" s="49"/>
      <c r="S451" s="138"/>
      <c r="T451" s="49"/>
      <c r="U451" s="138"/>
      <c r="V451" s="138"/>
      <c r="W451" s="138"/>
      <c r="X451" s="138"/>
      <c r="Y451" s="138"/>
      <c r="Z451" s="138"/>
      <c r="AA451" s="139"/>
      <c r="AB451" s="138"/>
      <c r="AC451" s="139"/>
      <c r="AD451" s="138"/>
      <c r="AE451" s="138"/>
      <c r="AF451" s="138"/>
      <c r="AG451" s="139"/>
      <c r="AH451" s="138"/>
      <c r="AI451" s="139"/>
      <c r="AJ451" s="138"/>
      <c r="AK451" s="138"/>
      <c r="AL451" s="138"/>
      <c r="AM451" s="139"/>
      <c r="AN451" s="138"/>
      <c r="AO451" s="139"/>
      <c r="AP451" s="138"/>
      <c r="AQ451" s="138"/>
      <c r="AR451" s="138"/>
      <c r="AS451" s="139"/>
      <c r="AT451" s="138"/>
      <c r="AU451" s="139"/>
      <c r="AV451" s="138"/>
      <c r="AW451" s="138"/>
      <c r="AX451" s="138"/>
      <c r="AY451" s="139"/>
      <c r="AZ451" s="138"/>
      <c r="BA451" s="139"/>
      <c r="BB451" s="138"/>
      <c r="BC451" s="138"/>
      <c r="BD451" s="49"/>
      <c r="BE451" s="49"/>
      <c r="BF451" s="49"/>
      <c r="BG451" s="49"/>
      <c r="BH451" s="49"/>
      <c r="BI451" s="47"/>
      <c r="BJ451" s="49"/>
      <c r="BK451" s="49"/>
      <c r="BL451" s="49"/>
      <c r="BM451" s="49"/>
    </row>
    <row r="452" spans="4:65" ht="70.5" customHeight="1" x14ac:dyDescent="0.2">
      <c r="D452" s="47"/>
      <c r="E452" s="49"/>
      <c r="F452" s="49"/>
      <c r="G452" s="49"/>
      <c r="H452" s="49"/>
      <c r="I452" s="49"/>
      <c r="J452" s="49"/>
      <c r="K452" s="49"/>
      <c r="L452" s="49"/>
      <c r="M452" s="49"/>
      <c r="N452" s="49"/>
      <c r="O452" s="138"/>
      <c r="P452" s="49"/>
      <c r="Q452" s="138"/>
      <c r="R452" s="49"/>
      <c r="S452" s="138"/>
      <c r="T452" s="49"/>
      <c r="U452" s="138"/>
      <c r="V452" s="138"/>
      <c r="W452" s="138"/>
      <c r="X452" s="138"/>
      <c r="Y452" s="138"/>
      <c r="Z452" s="138"/>
      <c r="AA452" s="139"/>
      <c r="AB452" s="138"/>
      <c r="AC452" s="139"/>
      <c r="AD452" s="138"/>
      <c r="AE452" s="138"/>
      <c r="AF452" s="138"/>
      <c r="AG452" s="139"/>
      <c r="AH452" s="138"/>
      <c r="AI452" s="139"/>
      <c r="AJ452" s="138"/>
      <c r="AK452" s="138"/>
      <c r="AL452" s="138"/>
      <c r="AM452" s="139"/>
      <c r="AN452" s="138"/>
      <c r="AO452" s="139"/>
      <c r="AP452" s="138"/>
      <c r="AQ452" s="138"/>
      <c r="AR452" s="138"/>
      <c r="AS452" s="139"/>
      <c r="AT452" s="138"/>
      <c r="AU452" s="139"/>
      <c r="AV452" s="138"/>
      <c r="AW452" s="138"/>
      <c r="AX452" s="138"/>
      <c r="AY452" s="139"/>
      <c r="AZ452" s="138"/>
      <c r="BA452" s="139"/>
      <c r="BB452" s="138"/>
      <c r="BC452" s="138"/>
      <c r="BD452" s="49"/>
      <c r="BE452" s="49"/>
      <c r="BF452" s="49"/>
      <c r="BG452" s="49"/>
      <c r="BH452" s="49"/>
      <c r="BI452" s="47"/>
      <c r="BJ452" s="49"/>
      <c r="BK452" s="49"/>
      <c r="BL452" s="49"/>
      <c r="BM452" s="49"/>
    </row>
    <row r="453" spans="4:65" ht="70.5" customHeight="1" x14ac:dyDescent="0.2">
      <c r="D453" s="47"/>
      <c r="E453" s="49"/>
      <c r="F453" s="49"/>
      <c r="G453" s="49"/>
      <c r="H453" s="49"/>
      <c r="I453" s="49"/>
      <c r="J453" s="49"/>
      <c r="K453" s="49"/>
      <c r="L453" s="49"/>
      <c r="M453" s="49"/>
      <c r="N453" s="49"/>
      <c r="O453" s="138"/>
      <c r="P453" s="49"/>
      <c r="Q453" s="138"/>
      <c r="R453" s="49"/>
      <c r="S453" s="138"/>
      <c r="T453" s="49"/>
      <c r="U453" s="138"/>
      <c r="V453" s="138"/>
      <c r="W453" s="138"/>
      <c r="X453" s="138"/>
      <c r="Y453" s="138"/>
      <c r="Z453" s="138"/>
      <c r="AA453" s="139"/>
      <c r="AB453" s="138"/>
      <c r="AC453" s="139"/>
      <c r="AD453" s="138"/>
      <c r="AE453" s="138"/>
      <c r="AF453" s="138"/>
      <c r="AG453" s="139"/>
      <c r="AH453" s="138"/>
      <c r="AI453" s="139"/>
      <c r="AJ453" s="138"/>
      <c r="AK453" s="138"/>
      <c r="AL453" s="138"/>
      <c r="AM453" s="139"/>
      <c r="AN453" s="138"/>
      <c r="AO453" s="139"/>
      <c r="AP453" s="138"/>
      <c r="AQ453" s="138"/>
      <c r="AR453" s="138"/>
      <c r="AS453" s="139"/>
      <c r="AT453" s="138"/>
      <c r="AU453" s="139"/>
      <c r="AV453" s="138"/>
      <c r="AW453" s="138"/>
      <c r="AX453" s="138"/>
      <c r="AY453" s="139"/>
      <c r="AZ453" s="138"/>
      <c r="BA453" s="139"/>
      <c r="BB453" s="138"/>
      <c r="BC453" s="138"/>
      <c r="BD453" s="49"/>
      <c r="BE453" s="49"/>
      <c r="BF453" s="49"/>
      <c r="BG453" s="49"/>
      <c r="BH453" s="49"/>
      <c r="BI453" s="47"/>
      <c r="BJ453" s="49"/>
      <c r="BK453" s="49"/>
      <c r="BL453" s="49"/>
      <c r="BM453" s="49"/>
    </row>
    <row r="454" spans="4:65" ht="70.5" customHeight="1" x14ac:dyDescent="0.2">
      <c r="D454" s="47"/>
      <c r="E454" s="49"/>
      <c r="F454" s="49"/>
      <c r="G454" s="49"/>
      <c r="H454" s="49"/>
      <c r="I454" s="49"/>
      <c r="J454" s="49"/>
      <c r="K454" s="49"/>
      <c r="L454" s="49"/>
      <c r="M454" s="49"/>
      <c r="N454" s="49"/>
      <c r="O454" s="138"/>
      <c r="P454" s="49"/>
      <c r="Q454" s="138"/>
      <c r="R454" s="49"/>
      <c r="S454" s="138"/>
      <c r="T454" s="49"/>
      <c r="U454" s="138"/>
      <c r="V454" s="138"/>
      <c r="W454" s="138"/>
      <c r="X454" s="138"/>
      <c r="Y454" s="138"/>
      <c r="Z454" s="138"/>
      <c r="AA454" s="139"/>
      <c r="AB454" s="138"/>
      <c r="AC454" s="139"/>
      <c r="AD454" s="138"/>
      <c r="AE454" s="138"/>
      <c r="AF454" s="138"/>
      <c r="AG454" s="139"/>
      <c r="AH454" s="138"/>
      <c r="AI454" s="139"/>
      <c r="AJ454" s="138"/>
      <c r="AK454" s="138"/>
      <c r="AL454" s="138"/>
      <c r="AM454" s="139"/>
      <c r="AN454" s="138"/>
      <c r="AO454" s="139"/>
      <c r="AP454" s="138"/>
      <c r="AQ454" s="138"/>
      <c r="AR454" s="138"/>
      <c r="AS454" s="139"/>
      <c r="AT454" s="138"/>
      <c r="AU454" s="139"/>
      <c r="AV454" s="138"/>
      <c r="AW454" s="138"/>
      <c r="AX454" s="138"/>
      <c r="AY454" s="139"/>
      <c r="AZ454" s="138"/>
      <c r="BA454" s="139"/>
      <c r="BB454" s="138"/>
      <c r="BC454" s="138"/>
      <c r="BD454" s="49"/>
      <c r="BE454" s="49"/>
      <c r="BF454" s="49"/>
      <c r="BG454" s="49"/>
      <c r="BH454" s="49"/>
      <c r="BI454" s="47"/>
      <c r="BJ454" s="49"/>
      <c r="BK454" s="49"/>
      <c r="BL454" s="49"/>
      <c r="BM454" s="49"/>
    </row>
    <row r="455" spans="4:65" ht="70.5" customHeight="1" x14ac:dyDescent="0.2">
      <c r="D455" s="47"/>
      <c r="E455" s="49"/>
      <c r="F455" s="49"/>
      <c r="G455" s="49"/>
      <c r="H455" s="49"/>
      <c r="I455" s="49"/>
      <c r="J455" s="49"/>
      <c r="K455" s="49"/>
      <c r="L455" s="49"/>
      <c r="M455" s="49"/>
      <c r="N455" s="49"/>
      <c r="O455" s="138"/>
      <c r="P455" s="49"/>
      <c r="Q455" s="138"/>
      <c r="R455" s="49"/>
      <c r="S455" s="138"/>
      <c r="T455" s="49"/>
      <c r="U455" s="138"/>
      <c r="V455" s="138"/>
      <c r="W455" s="138"/>
      <c r="X455" s="138"/>
      <c r="Y455" s="138"/>
      <c r="Z455" s="138"/>
      <c r="AA455" s="139"/>
      <c r="AB455" s="138"/>
      <c r="AC455" s="139"/>
      <c r="AD455" s="138"/>
      <c r="AE455" s="138"/>
      <c r="AF455" s="138"/>
      <c r="AG455" s="139"/>
      <c r="AH455" s="138"/>
      <c r="AI455" s="139"/>
      <c r="AJ455" s="138"/>
      <c r="AK455" s="138"/>
      <c r="AL455" s="138"/>
      <c r="AM455" s="139"/>
      <c r="AN455" s="138"/>
      <c r="AO455" s="139"/>
      <c r="AP455" s="138"/>
      <c r="AQ455" s="138"/>
      <c r="AR455" s="138"/>
      <c r="AS455" s="139"/>
      <c r="AT455" s="138"/>
      <c r="AU455" s="139"/>
      <c r="AV455" s="138"/>
      <c r="AW455" s="138"/>
      <c r="AX455" s="138"/>
      <c r="AY455" s="139"/>
      <c r="AZ455" s="138"/>
      <c r="BA455" s="139"/>
      <c r="BB455" s="138"/>
      <c r="BC455" s="138"/>
      <c r="BD455" s="49"/>
      <c r="BE455" s="49"/>
      <c r="BF455" s="49"/>
      <c r="BG455" s="49"/>
      <c r="BH455" s="49"/>
      <c r="BI455" s="47"/>
      <c r="BJ455" s="49"/>
      <c r="BK455" s="49"/>
      <c r="BL455" s="49"/>
      <c r="BM455" s="49"/>
    </row>
    <row r="456" spans="4:65" ht="70.5" customHeight="1" x14ac:dyDescent="0.2">
      <c r="D456" s="47"/>
      <c r="E456" s="49"/>
      <c r="F456" s="49"/>
      <c r="G456" s="49"/>
      <c r="H456" s="49"/>
      <c r="I456" s="49"/>
      <c r="J456" s="49"/>
      <c r="K456" s="49"/>
      <c r="L456" s="49"/>
      <c r="M456" s="49"/>
      <c r="N456" s="49"/>
      <c r="O456" s="138"/>
      <c r="P456" s="49"/>
      <c r="Q456" s="138"/>
      <c r="R456" s="49"/>
      <c r="S456" s="138"/>
      <c r="T456" s="49"/>
      <c r="U456" s="138"/>
      <c r="V456" s="138"/>
      <c r="W456" s="138"/>
      <c r="X456" s="138"/>
      <c r="Y456" s="138"/>
      <c r="Z456" s="138"/>
      <c r="AA456" s="139"/>
      <c r="AB456" s="138"/>
      <c r="AC456" s="139"/>
      <c r="AD456" s="138"/>
      <c r="AE456" s="138"/>
      <c r="AF456" s="138"/>
      <c r="AG456" s="139"/>
      <c r="AH456" s="138"/>
      <c r="AI456" s="139"/>
      <c r="AJ456" s="138"/>
      <c r="AK456" s="138"/>
      <c r="AL456" s="138"/>
      <c r="AM456" s="139"/>
      <c r="AN456" s="138"/>
      <c r="AO456" s="139"/>
      <c r="AP456" s="138"/>
      <c r="AQ456" s="138"/>
      <c r="AR456" s="138"/>
      <c r="AS456" s="139"/>
      <c r="AT456" s="138"/>
      <c r="AU456" s="139"/>
      <c r="AV456" s="138"/>
      <c r="AW456" s="138"/>
      <c r="AX456" s="138"/>
      <c r="AY456" s="139"/>
      <c r="AZ456" s="138"/>
      <c r="BA456" s="139"/>
      <c r="BB456" s="138"/>
      <c r="BC456" s="138"/>
      <c r="BD456" s="49"/>
      <c r="BE456" s="49"/>
      <c r="BF456" s="49"/>
      <c r="BG456" s="49"/>
      <c r="BH456" s="49"/>
      <c r="BI456" s="47"/>
      <c r="BJ456" s="49"/>
      <c r="BK456" s="49"/>
      <c r="BL456" s="49"/>
      <c r="BM456" s="49"/>
    </row>
    <row r="457" spans="4:65" ht="70.5" customHeight="1" x14ac:dyDescent="0.2">
      <c r="D457" s="47"/>
      <c r="E457" s="49"/>
      <c r="F457" s="49"/>
      <c r="G457" s="49"/>
      <c r="H457" s="49"/>
      <c r="I457" s="49"/>
      <c r="J457" s="49"/>
      <c r="K457" s="49"/>
      <c r="L457" s="49"/>
      <c r="M457" s="49"/>
      <c r="N457" s="49"/>
      <c r="O457" s="138"/>
      <c r="P457" s="49"/>
      <c r="Q457" s="138"/>
      <c r="R457" s="49"/>
      <c r="S457" s="138"/>
      <c r="T457" s="49"/>
      <c r="U457" s="138"/>
      <c r="V457" s="138"/>
      <c r="W457" s="138"/>
      <c r="X457" s="138"/>
      <c r="Y457" s="138"/>
      <c r="Z457" s="138"/>
      <c r="AA457" s="139"/>
      <c r="AB457" s="138"/>
      <c r="AC457" s="139"/>
      <c r="AD457" s="138"/>
      <c r="AE457" s="138"/>
      <c r="AF457" s="138"/>
      <c r="AG457" s="139"/>
      <c r="AH457" s="138"/>
      <c r="AI457" s="139"/>
      <c r="AJ457" s="138"/>
      <c r="AK457" s="138"/>
      <c r="AL457" s="138"/>
      <c r="AM457" s="139"/>
      <c r="AN457" s="138"/>
      <c r="AO457" s="139"/>
      <c r="AP457" s="138"/>
      <c r="AQ457" s="138"/>
      <c r="AR457" s="138"/>
      <c r="AS457" s="139"/>
      <c r="AT457" s="138"/>
      <c r="AU457" s="139"/>
      <c r="AV457" s="138"/>
      <c r="AW457" s="138"/>
      <c r="AX457" s="138"/>
      <c r="AY457" s="139"/>
      <c r="AZ457" s="138"/>
      <c r="BA457" s="139"/>
      <c r="BB457" s="138"/>
      <c r="BC457" s="138"/>
      <c r="BD457" s="49"/>
      <c r="BE457" s="49"/>
      <c r="BF457" s="49"/>
      <c r="BG457" s="49"/>
      <c r="BH457" s="49"/>
      <c r="BI457" s="47"/>
      <c r="BJ457" s="49"/>
      <c r="BK457" s="49"/>
      <c r="BL457" s="49"/>
      <c r="BM457" s="49"/>
    </row>
    <row r="458" spans="4:65" ht="70.5" customHeight="1" x14ac:dyDescent="0.2">
      <c r="D458" s="47"/>
      <c r="E458" s="49"/>
      <c r="F458" s="49"/>
      <c r="G458" s="49"/>
      <c r="H458" s="49"/>
      <c r="I458" s="49"/>
      <c r="J458" s="49"/>
      <c r="K458" s="49"/>
      <c r="L458" s="49"/>
      <c r="M458" s="49"/>
      <c r="N458" s="49"/>
      <c r="O458" s="138"/>
      <c r="P458" s="49"/>
      <c r="Q458" s="138"/>
      <c r="R458" s="49"/>
      <c r="S458" s="138"/>
      <c r="T458" s="49"/>
      <c r="U458" s="138"/>
      <c r="V458" s="138"/>
      <c r="W458" s="138"/>
      <c r="X458" s="138"/>
      <c r="Y458" s="138"/>
      <c r="Z458" s="138"/>
      <c r="AA458" s="139"/>
      <c r="AB458" s="138"/>
      <c r="AC458" s="139"/>
      <c r="AD458" s="138"/>
      <c r="AE458" s="138"/>
      <c r="AF458" s="138"/>
      <c r="AG458" s="139"/>
      <c r="AH458" s="138"/>
      <c r="AI458" s="139"/>
      <c r="AJ458" s="138"/>
      <c r="AK458" s="138"/>
      <c r="AL458" s="138"/>
      <c r="AM458" s="139"/>
      <c r="AN458" s="138"/>
      <c r="AO458" s="139"/>
      <c r="AP458" s="138"/>
      <c r="AQ458" s="138"/>
      <c r="AR458" s="138"/>
      <c r="AS458" s="139"/>
      <c r="AT458" s="138"/>
      <c r="AU458" s="139"/>
      <c r="AV458" s="138"/>
      <c r="AW458" s="138"/>
      <c r="AX458" s="138"/>
      <c r="AY458" s="139"/>
      <c r="AZ458" s="138"/>
      <c r="BA458" s="139"/>
      <c r="BB458" s="138"/>
      <c r="BC458" s="138"/>
      <c r="BD458" s="49"/>
      <c r="BE458" s="49"/>
      <c r="BF458" s="49"/>
      <c r="BG458" s="49"/>
      <c r="BH458" s="49"/>
      <c r="BI458" s="47"/>
      <c r="BJ458" s="49"/>
      <c r="BK458" s="49"/>
      <c r="BL458" s="49"/>
      <c r="BM458" s="49"/>
    </row>
    <row r="459" spans="4:65" ht="70.5" customHeight="1" x14ac:dyDescent="0.2">
      <c r="D459" s="47"/>
      <c r="E459" s="49"/>
      <c r="F459" s="49"/>
      <c r="G459" s="49"/>
      <c r="H459" s="49"/>
      <c r="I459" s="49"/>
      <c r="J459" s="49"/>
      <c r="K459" s="49"/>
      <c r="L459" s="49"/>
      <c r="M459" s="49"/>
      <c r="N459" s="49"/>
      <c r="O459" s="138"/>
      <c r="P459" s="49"/>
      <c r="Q459" s="138"/>
      <c r="R459" s="49"/>
      <c r="S459" s="138"/>
      <c r="T459" s="49"/>
      <c r="U459" s="138"/>
      <c r="V459" s="138"/>
      <c r="W459" s="138"/>
      <c r="X459" s="138"/>
      <c r="Y459" s="138"/>
      <c r="Z459" s="138"/>
      <c r="AA459" s="139"/>
      <c r="AB459" s="138"/>
      <c r="AC459" s="139"/>
      <c r="AD459" s="138"/>
      <c r="AE459" s="138"/>
      <c r="AF459" s="138"/>
      <c r="AG459" s="139"/>
      <c r="AH459" s="138"/>
      <c r="AI459" s="139"/>
      <c r="AJ459" s="138"/>
      <c r="AK459" s="138"/>
      <c r="AL459" s="138"/>
      <c r="AM459" s="139"/>
      <c r="AN459" s="138"/>
      <c r="AO459" s="139"/>
      <c r="AP459" s="138"/>
      <c r="AQ459" s="138"/>
      <c r="AR459" s="138"/>
      <c r="AS459" s="139"/>
      <c r="AT459" s="138"/>
      <c r="AU459" s="139"/>
      <c r="AV459" s="138"/>
      <c r="AW459" s="138"/>
      <c r="AX459" s="138"/>
      <c r="AY459" s="139"/>
      <c r="AZ459" s="138"/>
      <c r="BA459" s="139"/>
      <c r="BB459" s="138"/>
      <c r="BC459" s="138"/>
      <c r="BD459" s="49"/>
      <c r="BE459" s="49"/>
      <c r="BF459" s="49"/>
      <c r="BG459" s="49"/>
      <c r="BH459" s="49"/>
      <c r="BI459" s="47"/>
      <c r="BJ459" s="49"/>
      <c r="BK459" s="49"/>
      <c r="BL459" s="49"/>
      <c r="BM459" s="49"/>
    </row>
    <row r="460" spans="4:65" ht="70.5" customHeight="1" x14ac:dyDescent="0.2">
      <c r="D460" s="47"/>
      <c r="E460" s="49"/>
      <c r="F460" s="49"/>
      <c r="G460" s="49"/>
      <c r="H460" s="49"/>
      <c r="I460" s="49"/>
      <c r="J460" s="49"/>
      <c r="K460" s="49"/>
      <c r="L460" s="49"/>
      <c r="M460" s="49"/>
      <c r="N460" s="49"/>
      <c r="O460" s="138"/>
      <c r="P460" s="49"/>
      <c r="Q460" s="138"/>
      <c r="R460" s="49"/>
      <c r="S460" s="138"/>
      <c r="T460" s="49"/>
      <c r="U460" s="138"/>
      <c r="V460" s="138"/>
      <c r="W460" s="138"/>
      <c r="X460" s="138"/>
      <c r="Y460" s="138"/>
      <c r="Z460" s="138"/>
      <c r="AA460" s="139"/>
      <c r="AB460" s="138"/>
      <c r="AC460" s="139"/>
      <c r="AD460" s="138"/>
      <c r="AE460" s="138"/>
      <c r="AF460" s="138"/>
      <c r="AG460" s="139"/>
      <c r="AH460" s="138"/>
      <c r="AI460" s="139"/>
      <c r="AJ460" s="138"/>
      <c r="AK460" s="138"/>
      <c r="AL460" s="138"/>
      <c r="AM460" s="139"/>
      <c r="AN460" s="138"/>
      <c r="AO460" s="139"/>
      <c r="AP460" s="138"/>
      <c r="AQ460" s="138"/>
      <c r="AR460" s="138"/>
      <c r="AS460" s="139"/>
      <c r="AT460" s="138"/>
      <c r="AU460" s="139"/>
      <c r="AV460" s="138"/>
      <c r="AW460" s="138"/>
      <c r="AX460" s="138"/>
      <c r="AY460" s="139"/>
      <c r="AZ460" s="138"/>
      <c r="BA460" s="139"/>
      <c r="BB460" s="138"/>
      <c r="BC460" s="138"/>
      <c r="BD460" s="49"/>
      <c r="BE460" s="49"/>
      <c r="BF460" s="49"/>
      <c r="BG460" s="49"/>
      <c r="BH460" s="49"/>
      <c r="BI460" s="47"/>
      <c r="BJ460" s="49"/>
      <c r="BK460" s="49"/>
      <c r="BL460" s="49"/>
      <c r="BM460" s="49"/>
    </row>
    <row r="461" spans="4:65" ht="70.5" customHeight="1" x14ac:dyDescent="0.2">
      <c r="D461" s="47"/>
      <c r="E461" s="49"/>
      <c r="F461" s="49"/>
      <c r="G461" s="49"/>
      <c r="H461" s="49"/>
      <c r="I461" s="49"/>
      <c r="J461" s="49"/>
      <c r="K461" s="49"/>
      <c r="L461" s="49"/>
      <c r="M461" s="49"/>
      <c r="N461" s="49"/>
      <c r="O461" s="138"/>
      <c r="P461" s="49"/>
      <c r="Q461" s="138"/>
      <c r="R461" s="49"/>
      <c r="S461" s="138"/>
      <c r="T461" s="49"/>
      <c r="U461" s="138"/>
      <c r="V461" s="138"/>
      <c r="W461" s="138"/>
      <c r="X461" s="138"/>
      <c r="Y461" s="138"/>
      <c r="Z461" s="138"/>
      <c r="AA461" s="139"/>
      <c r="AB461" s="138"/>
      <c r="AC461" s="139"/>
      <c r="AD461" s="138"/>
      <c r="AE461" s="138"/>
      <c r="AF461" s="138"/>
      <c r="AG461" s="139"/>
      <c r="AH461" s="138"/>
      <c r="AI461" s="139"/>
      <c r="AJ461" s="138"/>
      <c r="AK461" s="138"/>
      <c r="AL461" s="138"/>
      <c r="AM461" s="139"/>
      <c r="AN461" s="138"/>
      <c r="AO461" s="139"/>
      <c r="AP461" s="138"/>
      <c r="AQ461" s="138"/>
      <c r="AR461" s="138"/>
      <c r="AS461" s="139"/>
      <c r="AT461" s="138"/>
      <c r="AU461" s="139"/>
      <c r="AV461" s="138"/>
      <c r="AW461" s="138"/>
      <c r="AX461" s="138"/>
      <c r="AY461" s="139"/>
      <c r="AZ461" s="138"/>
      <c r="BA461" s="139"/>
      <c r="BB461" s="138"/>
      <c r="BC461" s="138"/>
      <c r="BD461" s="49"/>
      <c r="BE461" s="49"/>
      <c r="BF461" s="49"/>
      <c r="BG461" s="49"/>
      <c r="BH461" s="49"/>
      <c r="BI461" s="47"/>
      <c r="BJ461" s="49"/>
      <c r="BK461" s="49"/>
      <c r="BL461" s="49"/>
      <c r="BM461" s="49"/>
    </row>
    <row r="462" spans="4:65" ht="70.5" customHeight="1" x14ac:dyDescent="0.2">
      <c r="D462" s="47"/>
      <c r="E462" s="49"/>
      <c r="F462" s="49"/>
      <c r="G462" s="49"/>
      <c r="H462" s="49"/>
      <c r="I462" s="49"/>
      <c r="J462" s="49"/>
      <c r="K462" s="49"/>
      <c r="L462" s="49"/>
      <c r="M462" s="49"/>
      <c r="N462" s="49"/>
      <c r="O462" s="138"/>
      <c r="P462" s="49"/>
      <c r="Q462" s="138"/>
      <c r="R462" s="49"/>
      <c r="S462" s="138"/>
      <c r="T462" s="49"/>
      <c r="U462" s="138"/>
      <c r="V462" s="138"/>
      <c r="W462" s="138"/>
      <c r="X462" s="138"/>
      <c r="Y462" s="138"/>
      <c r="Z462" s="138"/>
      <c r="AA462" s="139"/>
      <c r="AB462" s="138"/>
      <c r="AC462" s="139"/>
      <c r="AD462" s="138"/>
      <c r="AE462" s="138"/>
      <c r="AF462" s="138"/>
      <c r="AG462" s="139"/>
      <c r="AH462" s="138"/>
      <c r="AI462" s="139"/>
      <c r="AJ462" s="138"/>
      <c r="AK462" s="138"/>
      <c r="AL462" s="138"/>
      <c r="AM462" s="139"/>
      <c r="AN462" s="138"/>
      <c r="AO462" s="139"/>
      <c r="AP462" s="138"/>
      <c r="AQ462" s="138"/>
      <c r="AR462" s="138"/>
      <c r="AS462" s="139"/>
      <c r="AT462" s="138"/>
      <c r="AU462" s="139"/>
      <c r="AV462" s="138"/>
      <c r="AW462" s="138"/>
      <c r="AX462" s="138"/>
      <c r="AY462" s="139"/>
      <c r="AZ462" s="138"/>
      <c r="BA462" s="139"/>
      <c r="BB462" s="138"/>
      <c r="BC462" s="138"/>
      <c r="BD462" s="49"/>
      <c r="BE462" s="49"/>
      <c r="BF462" s="49"/>
      <c r="BG462" s="49"/>
      <c r="BH462" s="49"/>
      <c r="BI462" s="47"/>
      <c r="BJ462" s="49"/>
      <c r="BK462" s="49"/>
      <c r="BL462" s="49"/>
      <c r="BM462" s="49"/>
    </row>
    <row r="463" spans="4:65" ht="70.5" customHeight="1" x14ac:dyDescent="0.2">
      <c r="D463" s="47"/>
      <c r="E463" s="49"/>
      <c r="F463" s="49"/>
      <c r="G463" s="49"/>
      <c r="H463" s="49"/>
      <c r="I463" s="49"/>
      <c r="J463" s="49"/>
      <c r="K463" s="49"/>
      <c r="L463" s="49"/>
      <c r="M463" s="49"/>
      <c r="N463" s="49"/>
      <c r="O463" s="138"/>
      <c r="P463" s="49"/>
      <c r="Q463" s="138"/>
      <c r="R463" s="49"/>
      <c r="S463" s="138"/>
      <c r="T463" s="49"/>
      <c r="U463" s="138"/>
      <c r="V463" s="138"/>
      <c r="W463" s="138"/>
      <c r="X463" s="138"/>
      <c r="Y463" s="138"/>
      <c r="Z463" s="138"/>
      <c r="AA463" s="139"/>
      <c r="AB463" s="138"/>
      <c r="AC463" s="139"/>
      <c r="AD463" s="138"/>
      <c r="AE463" s="138"/>
      <c r="AF463" s="138"/>
      <c r="AG463" s="139"/>
      <c r="AH463" s="138"/>
      <c r="AI463" s="139"/>
      <c r="AJ463" s="138"/>
      <c r="AK463" s="138"/>
      <c r="AL463" s="138"/>
      <c r="AM463" s="139"/>
      <c r="AN463" s="138"/>
      <c r="AO463" s="139"/>
      <c r="AP463" s="138"/>
      <c r="AQ463" s="138"/>
      <c r="AR463" s="138"/>
      <c r="AS463" s="139"/>
      <c r="AT463" s="138"/>
      <c r="AU463" s="139"/>
      <c r="AV463" s="138"/>
      <c r="AW463" s="138"/>
      <c r="AX463" s="138"/>
      <c r="AY463" s="139"/>
      <c r="AZ463" s="138"/>
      <c r="BA463" s="139"/>
      <c r="BB463" s="138"/>
      <c r="BC463" s="138"/>
      <c r="BD463" s="49"/>
      <c r="BE463" s="49"/>
      <c r="BF463" s="49"/>
      <c r="BG463" s="49"/>
      <c r="BH463" s="49"/>
      <c r="BI463" s="47"/>
      <c r="BJ463" s="49"/>
      <c r="BK463" s="49"/>
      <c r="BL463" s="49"/>
      <c r="BM463" s="49"/>
    </row>
    <row r="464" spans="4:65" ht="70.5" customHeight="1" x14ac:dyDescent="0.2">
      <c r="D464" s="47"/>
      <c r="E464" s="49"/>
      <c r="F464" s="49"/>
      <c r="G464" s="49"/>
      <c r="H464" s="49"/>
      <c r="I464" s="49"/>
      <c r="J464" s="49"/>
      <c r="K464" s="49"/>
      <c r="L464" s="49"/>
      <c r="M464" s="49"/>
      <c r="N464" s="49"/>
      <c r="O464" s="138"/>
      <c r="P464" s="49"/>
      <c r="Q464" s="138"/>
      <c r="R464" s="49"/>
      <c r="S464" s="138"/>
      <c r="T464" s="49"/>
      <c r="U464" s="138"/>
      <c r="V464" s="138"/>
      <c r="W464" s="138"/>
      <c r="X464" s="138"/>
      <c r="Y464" s="138"/>
      <c r="Z464" s="138"/>
      <c r="AA464" s="139"/>
      <c r="AB464" s="138"/>
      <c r="AC464" s="139"/>
      <c r="AD464" s="138"/>
      <c r="AE464" s="138"/>
      <c r="AF464" s="138"/>
      <c r="AG464" s="139"/>
      <c r="AH464" s="138"/>
      <c r="AI464" s="139"/>
      <c r="AJ464" s="138"/>
      <c r="AK464" s="138"/>
      <c r="AL464" s="138"/>
      <c r="AM464" s="139"/>
      <c r="AN464" s="138"/>
      <c r="AO464" s="139"/>
      <c r="AP464" s="138"/>
      <c r="AQ464" s="138"/>
      <c r="AR464" s="138"/>
      <c r="AS464" s="139"/>
      <c r="AT464" s="138"/>
      <c r="AU464" s="139"/>
      <c r="AV464" s="138"/>
      <c r="AW464" s="138"/>
      <c r="AX464" s="138"/>
      <c r="AY464" s="139"/>
      <c r="AZ464" s="138"/>
      <c r="BA464" s="139"/>
      <c r="BB464" s="138"/>
      <c r="BC464" s="138"/>
      <c r="BD464" s="49"/>
      <c r="BE464" s="49"/>
      <c r="BF464" s="49"/>
      <c r="BG464" s="49"/>
      <c r="BH464" s="49"/>
      <c r="BI464" s="47"/>
      <c r="BJ464" s="49"/>
      <c r="BK464" s="49"/>
      <c r="BL464" s="49"/>
      <c r="BM464" s="49"/>
    </row>
    <row r="465" spans="4:65" ht="70.5" customHeight="1" x14ac:dyDescent="0.2">
      <c r="D465" s="47"/>
      <c r="E465" s="49"/>
      <c r="F465" s="49"/>
      <c r="G465" s="49"/>
      <c r="H465" s="49"/>
      <c r="I465" s="49"/>
      <c r="J465" s="49"/>
      <c r="K465" s="49"/>
      <c r="L465" s="49"/>
      <c r="M465" s="49"/>
      <c r="N465" s="49"/>
      <c r="O465" s="138"/>
      <c r="P465" s="49"/>
      <c r="Q465" s="138"/>
      <c r="R465" s="49"/>
      <c r="S465" s="138"/>
      <c r="T465" s="49"/>
      <c r="U465" s="138"/>
      <c r="V465" s="138"/>
      <c r="W465" s="138"/>
      <c r="X465" s="138"/>
      <c r="Y465" s="138"/>
      <c r="Z465" s="138"/>
      <c r="AA465" s="139"/>
      <c r="AB465" s="138"/>
      <c r="AC465" s="139"/>
      <c r="AD465" s="138"/>
      <c r="AE465" s="138"/>
      <c r="AF465" s="138"/>
      <c r="AG465" s="139"/>
      <c r="AH465" s="138"/>
      <c r="AI465" s="139"/>
      <c r="AJ465" s="138"/>
      <c r="AK465" s="138"/>
      <c r="AL465" s="138"/>
      <c r="AM465" s="139"/>
      <c r="AN465" s="138"/>
      <c r="AO465" s="139"/>
      <c r="AP465" s="138"/>
      <c r="AQ465" s="138"/>
      <c r="AR465" s="138"/>
      <c r="AS465" s="139"/>
      <c r="AT465" s="138"/>
      <c r="AU465" s="139"/>
      <c r="AV465" s="138"/>
      <c r="AW465" s="138"/>
      <c r="AX465" s="138"/>
      <c r="AY465" s="139"/>
      <c r="AZ465" s="138"/>
      <c r="BA465" s="139"/>
      <c r="BB465" s="138"/>
      <c r="BC465" s="138"/>
      <c r="BD465" s="49"/>
      <c r="BE465" s="49"/>
      <c r="BF465" s="49"/>
      <c r="BG465" s="49"/>
      <c r="BH465" s="49"/>
      <c r="BI465" s="47"/>
      <c r="BJ465" s="49"/>
      <c r="BK465" s="49"/>
      <c r="BL465" s="49"/>
      <c r="BM465" s="49"/>
    </row>
    <row r="466" spans="4:65" ht="70.5" customHeight="1" x14ac:dyDescent="0.2">
      <c r="D466" s="47"/>
      <c r="E466" s="49"/>
      <c r="F466" s="49"/>
      <c r="G466" s="49"/>
      <c r="H466" s="49"/>
      <c r="I466" s="49"/>
      <c r="J466" s="49"/>
      <c r="K466" s="49"/>
      <c r="L466" s="49"/>
      <c r="M466" s="49"/>
      <c r="N466" s="49"/>
      <c r="O466" s="138"/>
      <c r="P466" s="49"/>
      <c r="Q466" s="138"/>
      <c r="R466" s="49"/>
      <c r="S466" s="138"/>
      <c r="T466" s="49"/>
      <c r="U466" s="138"/>
      <c r="V466" s="138"/>
      <c r="W466" s="138"/>
      <c r="X466" s="138"/>
      <c r="Y466" s="138"/>
      <c r="Z466" s="138"/>
      <c r="AA466" s="139"/>
      <c r="AB466" s="138"/>
      <c r="AC466" s="139"/>
      <c r="AD466" s="138"/>
      <c r="AE466" s="138"/>
      <c r="AF466" s="138"/>
      <c r="AG466" s="139"/>
      <c r="AH466" s="138"/>
      <c r="AI466" s="139"/>
      <c r="AJ466" s="138"/>
      <c r="AK466" s="138"/>
      <c r="AL466" s="138"/>
      <c r="AM466" s="139"/>
      <c r="AN466" s="138"/>
      <c r="AO466" s="139"/>
      <c r="AP466" s="138"/>
      <c r="AQ466" s="138"/>
      <c r="AR466" s="138"/>
      <c r="AS466" s="139"/>
      <c r="AT466" s="138"/>
      <c r="AU466" s="139"/>
      <c r="AV466" s="138"/>
      <c r="AW466" s="138"/>
      <c r="AX466" s="138"/>
      <c r="AY466" s="139"/>
      <c r="AZ466" s="138"/>
      <c r="BA466" s="139"/>
      <c r="BB466" s="138"/>
      <c r="BC466" s="138"/>
      <c r="BD466" s="49"/>
      <c r="BE466" s="49"/>
      <c r="BF466" s="49"/>
      <c r="BG466" s="49"/>
      <c r="BH466" s="49"/>
      <c r="BI466" s="47"/>
      <c r="BJ466" s="49"/>
      <c r="BK466" s="49"/>
      <c r="BL466" s="49"/>
      <c r="BM466" s="49"/>
    </row>
    <row r="467" spans="4:65" ht="70.5" customHeight="1" x14ac:dyDescent="0.2">
      <c r="D467" s="47"/>
      <c r="E467" s="49"/>
      <c r="F467" s="49"/>
      <c r="G467" s="49"/>
      <c r="H467" s="49"/>
      <c r="I467" s="49"/>
      <c r="J467" s="49"/>
      <c r="K467" s="49"/>
      <c r="L467" s="49"/>
      <c r="M467" s="49"/>
      <c r="N467" s="49"/>
      <c r="O467" s="138"/>
      <c r="P467" s="49"/>
      <c r="Q467" s="138"/>
      <c r="R467" s="49"/>
      <c r="S467" s="138"/>
      <c r="T467" s="49"/>
      <c r="U467" s="138"/>
      <c r="V467" s="138"/>
      <c r="W467" s="138"/>
      <c r="X467" s="138"/>
      <c r="Y467" s="138"/>
      <c r="Z467" s="138"/>
      <c r="AA467" s="139"/>
      <c r="AB467" s="138"/>
      <c r="AC467" s="139"/>
      <c r="AD467" s="138"/>
      <c r="AE467" s="138"/>
      <c r="AF467" s="138"/>
      <c r="AG467" s="139"/>
      <c r="AH467" s="138"/>
      <c r="AI467" s="139"/>
      <c r="AJ467" s="138"/>
      <c r="AK467" s="138"/>
      <c r="AL467" s="138"/>
      <c r="AM467" s="139"/>
      <c r="AN467" s="138"/>
      <c r="AO467" s="139"/>
      <c r="AP467" s="138"/>
      <c r="AQ467" s="138"/>
      <c r="AR467" s="138"/>
      <c r="AS467" s="139"/>
      <c r="AT467" s="138"/>
      <c r="AU467" s="139"/>
      <c r="AV467" s="138"/>
      <c r="AW467" s="138"/>
      <c r="AX467" s="138"/>
      <c r="AY467" s="139"/>
      <c r="AZ467" s="138"/>
      <c r="BA467" s="139"/>
      <c r="BB467" s="138"/>
      <c r="BC467" s="138"/>
      <c r="BD467" s="49"/>
      <c r="BE467" s="49"/>
      <c r="BF467" s="49"/>
      <c r="BG467" s="49"/>
      <c r="BH467" s="49"/>
      <c r="BI467" s="47"/>
      <c r="BJ467" s="49"/>
      <c r="BK467" s="49"/>
      <c r="BL467" s="49"/>
      <c r="BM467" s="49"/>
    </row>
    <row r="468" spans="4:65" ht="70.5" customHeight="1" x14ac:dyDescent="0.2">
      <c r="D468" s="47"/>
      <c r="E468" s="49"/>
      <c r="F468" s="49"/>
      <c r="G468" s="49"/>
      <c r="H468" s="49"/>
      <c r="I468" s="49"/>
      <c r="J468" s="49"/>
      <c r="K468" s="49"/>
      <c r="L468" s="49"/>
      <c r="M468" s="49"/>
      <c r="N468" s="49"/>
      <c r="O468" s="138"/>
      <c r="P468" s="49"/>
      <c r="Q468" s="138"/>
      <c r="R468" s="49"/>
      <c r="S468" s="138"/>
      <c r="T468" s="49"/>
      <c r="U468" s="138"/>
      <c r="V468" s="138"/>
      <c r="W468" s="138"/>
      <c r="X468" s="138"/>
      <c r="Y468" s="138"/>
      <c r="Z468" s="138"/>
      <c r="AA468" s="139"/>
      <c r="AB468" s="138"/>
      <c r="AC468" s="139"/>
      <c r="AD468" s="138"/>
      <c r="AE468" s="138"/>
      <c r="AF468" s="138"/>
      <c r="AG468" s="139"/>
      <c r="AH468" s="138"/>
      <c r="AI468" s="139"/>
      <c r="AJ468" s="138"/>
      <c r="AK468" s="138"/>
      <c r="AL468" s="138"/>
      <c r="AM468" s="139"/>
      <c r="AN468" s="138"/>
      <c r="AO468" s="139"/>
      <c r="AP468" s="138"/>
      <c r="AQ468" s="138"/>
      <c r="AR468" s="138"/>
      <c r="AS468" s="139"/>
      <c r="AT468" s="138"/>
      <c r="AU468" s="139"/>
      <c r="AV468" s="138"/>
      <c r="AW468" s="138"/>
      <c r="AX468" s="138"/>
      <c r="AY468" s="139"/>
      <c r="AZ468" s="138"/>
      <c r="BA468" s="139"/>
      <c r="BB468" s="138"/>
      <c r="BC468" s="138"/>
      <c r="BD468" s="49"/>
      <c r="BE468" s="49"/>
      <c r="BF468" s="49"/>
      <c r="BG468" s="49"/>
      <c r="BH468" s="49"/>
      <c r="BI468" s="47"/>
      <c r="BJ468" s="49"/>
      <c r="BK468" s="49"/>
      <c r="BL468" s="49"/>
      <c r="BM468" s="49"/>
    </row>
    <row r="469" spans="4:65" ht="70.5" customHeight="1" x14ac:dyDescent="0.2">
      <c r="D469" s="47"/>
      <c r="E469" s="49"/>
      <c r="F469" s="49"/>
      <c r="G469" s="49"/>
      <c r="H469" s="49"/>
      <c r="I469" s="49"/>
      <c r="J469" s="49"/>
      <c r="K469" s="49"/>
      <c r="L469" s="49"/>
      <c r="M469" s="49"/>
      <c r="N469" s="49"/>
      <c r="O469" s="138"/>
      <c r="P469" s="49"/>
      <c r="Q469" s="138"/>
      <c r="R469" s="49"/>
      <c r="S469" s="138"/>
      <c r="T469" s="49"/>
      <c r="U469" s="138"/>
      <c r="V469" s="138"/>
      <c r="W469" s="138"/>
      <c r="X469" s="138"/>
      <c r="Y469" s="138"/>
      <c r="Z469" s="138"/>
      <c r="AA469" s="139"/>
      <c r="AB469" s="138"/>
      <c r="AC469" s="139"/>
      <c r="AD469" s="138"/>
      <c r="AE469" s="138"/>
      <c r="AF469" s="138"/>
      <c r="AG469" s="139"/>
      <c r="AH469" s="138"/>
      <c r="AI469" s="139"/>
      <c r="AJ469" s="138"/>
      <c r="AK469" s="138"/>
      <c r="AL469" s="138"/>
      <c r="AM469" s="139"/>
      <c r="AN469" s="138"/>
      <c r="AO469" s="139"/>
      <c r="AP469" s="138"/>
      <c r="AQ469" s="138"/>
      <c r="AR469" s="138"/>
      <c r="AS469" s="139"/>
      <c r="AT469" s="138"/>
      <c r="AU469" s="139"/>
      <c r="AV469" s="138"/>
      <c r="AW469" s="138"/>
      <c r="AX469" s="138"/>
      <c r="AY469" s="139"/>
      <c r="AZ469" s="138"/>
      <c r="BA469" s="139"/>
      <c r="BB469" s="138"/>
      <c r="BC469" s="138"/>
      <c r="BD469" s="49"/>
      <c r="BE469" s="49"/>
      <c r="BF469" s="49"/>
      <c r="BG469" s="49"/>
      <c r="BH469" s="49"/>
      <c r="BI469" s="47"/>
      <c r="BJ469" s="49"/>
      <c r="BK469" s="49"/>
      <c r="BL469" s="49"/>
      <c r="BM469" s="49"/>
    </row>
    <row r="470" spans="4:65" ht="70.5" customHeight="1" x14ac:dyDescent="0.2">
      <c r="D470" s="47"/>
      <c r="E470" s="49"/>
      <c r="F470" s="49"/>
      <c r="G470" s="49"/>
      <c r="H470" s="49"/>
      <c r="I470" s="49"/>
      <c r="J470" s="49"/>
      <c r="K470" s="49"/>
      <c r="L470" s="49"/>
      <c r="M470" s="49"/>
      <c r="N470" s="49"/>
      <c r="O470" s="138"/>
      <c r="P470" s="49"/>
      <c r="Q470" s="138"/>
      <c r="R470" s="49"/>
      <c r="S470" s="138"/>
      <c r="T470" s="49"/>
      <c r="U470" s="138"/>
      <c r="V470" s="138"/>
      <c r="W470" s="138"/>
      <c r="X470" s="138"/>
      <c r="Y470" s="138"/>
      <c r="Z470" s="138"/>
      <c r="AA470" s="139"/>
      <c r="AB470" s="138"/>
      <c r="AC470" s="139"/>
      <c r="AD470" s="138"/>
      <c r="AE470" s="138"/>
      <c r="AF470" s="138"/>
      <c r="AG470" s="139"/>
      <c r="AH470" s="138"/>
      <c r="AI470" s="139"/>
      <c r="AJ470" s="138"/>
      <c r="AK470" s="138"/>
      <c r="AL470" s="138"/>
      <c r="AM470" s="139"/>
      <c r="AN470" s="138"/>
      <c r="AO470" s="139"/>
      <c r="AP470" s="138"/>
      <c r="AQ470" s="138"/>
      <c r="AR470" s="138"/>
      <c r="AS470" s="139"/>
      <c r="AT470" s="138"/>
      <c r="AU470" s="139"/>
      <c r="AV470" s="138"/>
      <c r="AW470" s="138"/>
      <c r="AX470" s="138"/>
      <c r="AY470" s="139"/>
      <c r="AZ470" s="138"/>
      <c r="BA470" s="139"/>
      <c r="BB470" s="138"/>
      <c r="BC470" s="138"/>
      <c r="BD470" s="49"/>
      <c r="BE470" s="49"/>
      <c r="BF470" s="49"/>
      <c r="BG470" s="49"/>
      <c r="BH470" s="49"/>
      <c r="BI470" s="47"/>
      <c r="BJ470" s="49"/>
      <c r="BK470" s="49"/>
      <c r="BL470" s="49"/>
      <c r="BM470" s="49"/>
    </row>
    <row r="471" spans="4:65" ht="70.5" customHeight="1" x14ac:dyDescent="0.2">
      <c r="D471" s="47"/>
      <c r="E471" s="49"/>
      <c r="F471" s="49"/>
      <c r="G471" s="49"/>
      <c r="H471" s="49"/>
      <c r="I471" s="49"/>
      <c r="J471" s="49"/>
      <c r="K471" s="49"/>
      <c r="L471" s="49"/>
      <c r="M471" s="49"/>
      <c r="N471" s="49"/>
      <c r="O471" s="138"/>
      <c r="P471" s="49"/>
      <c r="Q471" s="138"/>
      <c r="R471" s="49"/>
      <c r="S471" s="138"/>
      <c r="T471" s="49"/>
      <c r="U471" s="138"/>
      <c r="V471" s="138"/>
      <c r="W471" s="138"/>
      <c r="X471" s="138"/>
      <c r="Y471" s="138"/>
      <c r="Z471" s="138"/>
      <c r="AA471" s="139"/>
      <c r="AB471" s="138"/>
      <c r="AC471" s="139"/>
      <c r="AD471" s="138"/>
      <c r="AE471" s="138"/>
      <c r="AF471" s="138"/>
      <c r="AG471" s="139"/>
      <c r="AH471" s="138"/>
      <c r="AI471" s="139"/>
      <c r="AJ471" s="138"/>
      <c r="AK471" s="138"/>
      <c r="AL471" s="138"/>
      <c r="AM471" s="139"/>
      <c r="AN471" s="138"/>
      <c r="AO471" s="139"/>
      <c r="AP471" s="138"/>
      <c r="AQ471" s="138"/>
      <c r="AR471" s="138"/>
      <c r="AS471" s="139"/>
      <c r="AT471" s="138"/>
      <c r="AU471" s="139"/>
      <c r="AV471" s="138"/>
      <c r="AW471" s="138"/>
      <c r="AX471" s="138"/>
      <c r="AY471" s="139"/>
      <c r="AZ471" s="138"/>
      <c r="BA471" s="139"/>
      <c r="BB471" s="138"/>
      <c r="BC471" s="138"/>
      <c r="BD471" s="49"/>
      <c r="BE471" s="49"/>
      <c r="BF471" s="49"/>
      <c r="BG471" s="49"/>
      <c r="BH471" s="49"/>
      <c r="BI471" s="47"/>
      <c r="BJ471" s="49"/>
      <c r="BK471" s="49"/>
      <c r="BL471" s="49"/>
      <c r="BM471" s="49"/>
    </row>
    <row r="472" spans="4:65" ht="70.5" customHeight="1" x14ac:dyDescent="0.2">
      <c r="D472" s="47"/>
      <c r="E472" s="49"/>
      <c r="F472" s="49"/>
      <c r="G472" s="49"/>
      <c r="H472" s="49"/>
      <c r="I472" s="49"/>
      <c r="J472" s="49"/>
      <c r="K472" s="49"/>
      <c r="L472" s="49"/>
      <c r="M472" s="49"/>
      <c r="N472" s="49"/>
      <c r="O472" s="138"/>
      <c r="P472" s="49"/>
      <c r="Q472" s="138"/>
      <c r="R472" s="49"/>
      <c r="S472" s="138"/>
      <c r="T472" s="49"/>
      <c r="U472" s="138"/>
      <c r="V472" s="138"/>
      <c r="W472" s="138"/>
      <c r="X472" s="138"/>
      <c r="Y472" s="138"/>
      <c r="Z472" s="138"/>
      <c r="AA472" s="139"/>
      <c r="AB472" s="138"/>
      <c r="AC472" s="139"/>
      <c r="AD472" s="138"/>
      <c r="AE472" s="138"/>
      <c r="AF472" s="138"/>
      <c r="AG472" s="139"/>
      <c r="AH472" s="138"/>
      <c r="AI472" s="139"/>
      <c r="AJ472" s="138"/>
      <c r="AK472" s="138"/>
      <c r="AL472" s="138"/>
      <c r="AM472" s="139"/>
      <c r="AN472" s="138"/>
      <c r="AO472" s="139"/>
      <c r="AP472" s="138"/>
      <c r="AQ472" s="138"/>
      <c r="AR472" s="138"/>
      <c r="AS472" s="139"/>
      <c r="AT472" s="138"/>
      <c r="AU472" s="139"/>
      <c r="AV472" s="138"/>
      <c r="AW472" s="138"/>
      <c r="AX472" s="138"/>
      <c r="AY472" s="139"/>
      <c r="AZ472" s="138"/>
      <c r="BA472" s="139"/>
      <c r="BB472" s="138"/>
      <c r="BC472" s="138"/>
      <c r="BD472" s="49"/>
      <c r="BE472" s="49"/>
      <c r="BF472" s="49"/>
      <c r="BG472" s="49"/>
      <c r="BH472" s="49"/>
      <c r="BI472" s="47"/>
      <c r="BJ472" s="49"/>
      <c r="BK472" s="49"/>
      <c r="BL472" s="49"/>
      <c r="BM472" s="49"/>
    </row>
    <row r="473" spans="4:65" ht="70.5" customHeight="1" x14ac:dyDescent="0.2">
      <c r="D473" s="47"/>
      <c r="E473" s="49"/>
      <c r="F473" s="49"/>
      <c r="G473" s="49"/>
      <c r="H473" s="49"/>
      <c r="I473" s="49"/>
      <c r="J473" s="49"/>
      <c r="K473" s="49"/>
      <c r="L473" s="49"/>
      <c r="M473" s="49"/>
      <c r="N473" s="49"/>
      <c r="O473" s="138"/>
      <c r="P473" s="49"/>
      <c r="Q473" s="138"/>
      <c r="R473" s="49"/>
      <c r="S473" s="138"/>
      <c r="T473" s="49"/>
      <c r="U473" s="138"/>
      <c r="V473" s="138"/>
      <c r="W473" s="138"/>
      <c r="X473" s="138"/>
      <c r="Y473" s="138"/>
      <c r="Z473" s="138"/>
      <c r="AA473" s="139"/>
      <c r="AB473" s="138"/>
      <c r="AC473" s="139"/>
      <c r="AD473" s="138"/>
      <c r="AE473" s="138"/>
      <c r="AF473" s="138"/>
      <c r="AG473" s="139"/>
      <c r="AH473" s="138"/>
      <c r="AI473" s="139"/>
      <c r="AJ473" s="138"/>
      <c r="AK473" s="138"/>
      <c r="AL473" s="138"/>
      <c r="AM473" s="139"/>
      <c r="AN473" s="138"/>
      <c r="AO473" s="139"/>
      <c r="AP473" s="138"/>
      <c r="AQ473" s="138"/>
      <c r="AR473" s="138"/>
      <c r="AS473" s="139"/>
      <c r="AT473" s="138"/>
      <c r="AU473" s="139"/>
      <c r="AV473" s="138"/>
      <c r="AW473" s="138"/>
      <c r="AX473" s="138"/>
      <c r="AY473" s="139"/>
      <c r="AZ473" s="138"/>
      <c r="BA473" s="139"/>
      <c r="BB473" s="138"/>
      <c r="BC473" s="138"/>
      <c r="BD473" s="49"/>
      <c r="BE473" s="49"/>
      <c r="BF473" s="49"/>
      <c r="BG473" s="49"/>
      <c r="BH473" s="49"/>
      <c r="BI473" s="47"/>
      <c r="BJ473" s="49"/>
      <c r="BK473" s="49"/>
      <c r="BL473" s="49"/>
      <c r="BM473" s="49"/>
    </row>
    <row r="474" spans="4:65" ht="70.5" customHeight="1" x14ac:dyDescent="0.2">
      <c r="D474" s="47"/>
      <c r="E474" s="49"/>
      <c r="F474" s="49"/>
      <c r="G474" s="49"/>
      <c r="H474" s="49"/>
      <c r="I474" s="49"/>
      <c r="J474" s="49"/>
      <c r="K474" s="49"/>
      <c r="L474" s="49"/>
      <c r="M474" s="49"/>
      <c r="N474" s="49"/>
      <c r="O474" s="138"/>
      <c r="P474" s="49"/>
      <c r="Q474" s="138"/>
      <c r="R474" s="49"/>
      <c r="S474" s="138"/>
      <c r="T474" s="49"/>
      <c r="U474" s="138"/>
      <c r="V474" s="138"/>
      <c r="W474" s="138"/>
      <c r="X474" s="138"/>
      <c r="Y474" s="138"/>
      <c r="Z474" s="138"/>
      <c r="AA474" s="139"/>
      <c r="AB474" s="138"/>
      <c r="AC474" s="139"/>
      <c r="AD474" s="138"/>
      <c r="AE474" s="138"/>
      <c r="AF474" s="138"/>
      <c r="AG474" s="139"/>
      <c r="AH474" s="138"/>
      <c r="AI474" s="139"/>
      <c r="AJ474" s="138"/>
      <c r="AK474" s="138"/>
      <c r="AL474" s="138"/>
      <c r="AM474" s="139"/>
      <c r="AN474" s="138"/>
      <c r="AO474" s="139"/>
      <c r="AP474" s="138"/>
      <c r="AQ474" s="138"/>
      <c r="AR474" s="138"/>
      <c r="AS474" s="139"/>
      <c r="AT474" s="138"/>
      <c r="AU474" s="139"/>
      <c r="AV474" s="138"/>
      <c r="AW474" s="138"/>
      <c r="AX474" s="138"/>
      <c r="AY474" s="139"/>
      <c r="AZ474" s="138"/>
      <c r="BA474" s="139"/>
      <c r="BB474" s="138"/>
      <c r="BC474" s="138"/>
      <c r="BD474" s="49"/>
      <c r="BE474" s="49"/>
      <c r="BF474" s="49"/>
      <c r="BG474" s="49"/>
      <c r="BH474" s="49"/>
      <c r="BI474" s="47"/>
      <c r="BJ474" s="49"/>
      <c r="BK474" s="49"/>
      <c r="BL474" s="49"/>
      <c r="BM474" s="49"/>
    </row>
    <row r="475" spans="4:65" ht="70.5" customHeight="1" x14ac:dyDescent="0.2">
      <c r="D475" s="47"/>
      <c r="E475" s="49"/>
      <c r="F475" s="49"/>
      <c r="G475" s="49"/>
      <c r="H475" s="49"/>
      <c r="I475" s="49"/>
      <c r="J475" s="49"/>
      <c r="K475" s="49"/>
      <c r="L475" s="49"/>
      <c r="M475" s="49"/>
      <c r="N475" s="49"/>
      <c r="O475" s="138"/>
      <c r="P475" s="49"/>
      <c r="Q475" s="138"/>
      <c r="R475" s="49"/>
      <c r="S475" s="138"/>
      <c r="T475" s="49"/>
      <c r="U475" s="138"/>
      <c r="V475" s="138"/>
      <c r="W475" s="138"/>
      <c r="X475" s="138"/>
      <c r="Y475" s="138"/>
      <c r="Z475" s="138"/>
      <c r="AA475" s="139"/>
      <c r="AB475" s="138"/>
      <c r="AC475" s="139"/>
      <c r="AD475" s="138"/>
      <c r="AE475" s="138"/>
      <c r="AF475" s="138"/>
      <c r="AG475" s="139"/>
      <c r="AH475" s="138"/>
      <c r="AI475" s="139"/>
      <c r="AJ475" s="138"/>
      <c r="AK475" s="138"/>
      <c r="AL475" s="138"/>
      <c r="AM475" s="139"/>
      <c r="AN475" s="138"/>
      <c r="AO475" s="139"/>
      <c r="AP475" s="138"/>
      <c r="AQ475" s="138"/>
      <c r="AR475" s="138"/>
      <c r="AS475" s="139"/>
      <c r="AT475" s="138"/>
      <c r="AU475" s="139"/>
      <c r="AV475" s="138"/>
      <c r="AW475" s="138"/>
      <c r="AX475" s="138"/>
      <c r="AY475" s="139"/>
      <c r="AZ475" s="138"/>
      <c r="BA475" s="139"/>
      <c r="BB475" s="138"/>
      <c r="BC475" s="138"/>
      <c r="BD475" s="49"/>
      <c r="BE475" s="49"/>
      <c r="BF475" s="49"/>
      <c r="BG475" s="49"/>
      <c r="BH475" s="49"/>
      <c r="BI475" s="47"/>
      <c r="BJ475" s="49"/>
      <c r="BK475" s="49"/>
      <c r="BL475" s="49"/>
      <c r="BM475" s="49"/>
    </row>
    <row r="476" spans="4:65" ht="70.5" customHeight="1" x14ac:dyDescent="0.2">
      <c r="D476" s="47"/>
      <c r="E476" s="49"/>
      <c r="F476" s="49"/>
      <c r="G476" s="49"/>
      <c r="H476" s="49"/>
      <c r="I476" s="49"/>
      <c r="J476" s="49"/>
      <c r="K476" s="49"/>
      <c r="L476" s="49"/>
      <c r="M476" s="49"/>
      <c r="N476" s="49"/>
      <c r="O476" s="138"/>
      <c r="P476" s="49"/>
      <c r="Q476" s="138"/>
      <c r="R476" s="49"/>
      <c r="S476" s="138"/>
      <c r="T476" s="49"/>
      <c r="U476" s="138"/>
      <c r="V476" s="138"/>
      <c r="W476" s="138"/>
      <c r="X476" s="138"/>
      <c r="Y476" s="138"/>
      <c r="Z476" s="138"/>
      <c r="AA476" s="139"/>
      <c r="AB476" s="138"/>
      <c r="AC476" s="139"/>
      <c r="AD476" s="138"/>
      <c r="AE476" s="138"/>
      <c r="AF476" s="138"/>
      <c r="AG476" s="139"/>
      <c r="AH476" s="138"/>
      <c r="AI476" s="139"/>
      <c r="AJ476" s="138"/>
      <c r="AK476" s="138"/>
      <c r="AL476" s="138"/>
      <c r="AM476" s="139"/>
      <c r="AN476" s="138"/>
      <c r="AO476" s="139"/>
      <c r="AP476" s="138"/>
      <c r="AQ476" s="138"/>
      <c r="AR476" s="138"/>
      <c r="AS476" s="139"/>
      <c r="AT476" s="138"/>
      <c r="AU476" s="139"/>
      <c r="AV476" s="138"/>
      <c r="AW476" s="138"/>
      <c r="AX476" s="138"/>
      <c r="AY476" s="139"/>
      <c r="AZ476" s="138"/>
      <c r="BA476" s="139"/>
      <c r="BB476" s="138"/>
      <c r="BC476" s="138"/>
      <c r="BD476" s="49"/>
      <c r="BE476" s="49"/>
      <c r="BF476" s="49"/>
      <c r="BG476" s="49"/>
      <c r="BH476" s="49"/>
      <c r="BI476" s="47"/>
      <c r="BJ476" s="49"/>
      <c r="BK476" s="49"/>
      <c r="BL476" s="49"/>
      <c r="BM476" s="49"/>
    </row>
    <row r="477" spans="4:65" ht="70.5" customHeight="1" x14ac:dyDescent="0.2">
      <c r="D477" s="47"/>
      <c r="E477" s="49"/>
      <c r="F477" s="49"/>
      <c r="G477" s="49"/>
      <c r="H477" s="49"/>
      <c r="I477" s="49"/>
      <c r="J477" s="49"/>
      <c r="K477" s="49"/>
      <c r="L477" s="49"/>
      <c r="M477" s="49"/>
      <c r="N477" s="49"/>
      <c r="O477" s="138"/>
      <c r="P477" s="49"/>
      <c r="Q477" s="138"/>
      <c r="R477" s="49"/>
      <c r="S477" s="138"/>
      <c r="T477" s="49"/>
      <c r="U477" s="138"/>
      <c r="V477" s="138"/>
      <c r="W477" s="138"/>
      <c r="X477" s="138"/>
      <c r="Y477" s="138"/>
      <c r="Z477" s="138"/>
      <c r="AA477" s="139"/>
      <c r="AB477" s="138"/>
      <c r="AC477" s="139"/>
      <c r="AD477" s="138"/>
      <c r="AE477" s="138"/>
      <c r="AF477" s="138"/>
      <c r="AG477" s="139"/>
      <c r="AH477" s="138"/>
      <c r="AI477" s="139"/>
      <c r="AJ477" s="138"/>
      <c r="AK477" s="138"/>
      <c r="AL477" s="138"/>
      <c r="AM477" s="139"/>
      <c r="AN477" s="138"/>
      <c r="AO477" s="139"/>
      <c r="AP477" s="138"/>
      <c r="AQ477" s="138"/>
      <c r="AR477" s="138"/>
      <c r="AS477" s="139"/>
      <c r="AT477" s="138"/>
      <c r="AU477" s="139"/>
      <c r="AV477" s="138"/>
      <c r="AW477" s="138"/>
      <c r="AX477" s="138"/>
      <c r="AY477" s="139"/>
      <c r="AZ477" s="138"/>
      <c r="BA477" s="139"/>
      <c r="BB477" s="138"/>
      <c r="BC477" s="138"/>
      <c r="BD477" s="49"/>
      <c r="BE477" s="49"/>
      <c r="BF477" s="49"/>
      <c r="BG477" s="49"/>
      <c r="BH477" s="49"/>
      <c r="BI477" s="47"/>
      <c r="BJ477" s="49"/>
      <c r="BK477" s="49"/>
      <c r="BL477" s="49"/>
      <c r="BM477" s="49"/>
    </row>
    <row r="478" spans="4:65" ht="70.5" customHeight="1" x14ac:dyDescent="0.2">
      <c r="D478" s="47"/>
      <c r="E478" s="49"/>
      <c r="F478" s="49"/>
      <c r="G478" s="49"/>
      <c r="H478" s="49"/>
      <c r="I478" s="49"/>
      <c r="J478" s="49"/>
      <c r="K478" s="49"/>
      <c r="L478" s="49"/>
      <c r="M478" s="49"/>
      <c r="N478" s="49"/>
      <c r="O478" s="138"/>
      <c r="P478" s="49"/>
      <c r="Q478" s="138"/>
      <c r="R478" s="49"/>
      <c r="S478" s="138"/>
      <c r="T478" s="49"/>
      <c r="U478" s="138"/>
      <c r="V478" s="138"/>
      <c r="W478" s="138"/>
      <c r="X478" s="138"/>
      <c r="Y478" s="138"/>
      <c r="Z478" s="138"/>
      <c r="AA478" s="139"/>
      <c r="AB478" s="138"/>
      <c r="AC478" s="139"/>
      <c r="AD478" s="138"/>
      <c r="AE478" s="138"/>
      <c r="AF478" s="138"/>
      <c r="AG478" s="139"/>
      <c r="AH478" s="138"/>
      <c r="AI478" s="139"/>
      <c r="AJ478" s="138"/>
      <c r="AK478" s="138"/>
      <c r="AL478" s="138"/>
      <c r="AM478" s="139"/>
      <c r="AN478" s="138"/>
      <c r="AO478" s="139"/>
      <c r="AP478" s="138"/>
      <c r="AQ478" s="138"/>
      <c r="AR478" s="138"/>
      <c r="AS478" s="139"/>
      <c r="AT478" s="138"/>
      <c r="AU478" s="139"/>
      <c r="AV478" s="138"/>
      <c r="AW478" s="138"/>
      <c r="AX478" s="138"/>
      <c r="AY478" s="139"/>
      <c r="AZ478" s="138"/>
      <c r="BA478" s="139"/>
      <c r="BB478" s="138"/>
      <c r="BC478" s="138"/>
      <c r="BD478" s="49"/>
      <c r="BE478" s="49"/>
      <c r="BF478" s="49"/>
      <c r="BG478" s="49"/>
      <c r="BH478" s="49"/>
      <c r="BI478" s="47"/>
      <c r="BJ478" s="49"/>
      <c r="BK478" s="49"/>
      <c r="BL478" s="49"/>
      <c r="BM478" s="49"/>
    </row>
    <row r="479" spans="4:65" ht="70.5" customHeight="1" x14ac:dyDescent="0.2">
      <c r="D479" s="47"/>
      <c r="E479" s="49"/>
      <c r="F479" s="49"/>
      <c r="G479" s="49"/>
      <c r="H479" s="49"/>
      <c r="I479" s="49"/>
      <c r="J479" s="49"/>
      <c r="K479" s="49"/>
      <c r="L479" s="49"/>
      <c r="M479" s="49"/>
      <c r="N479" s="49"/>
      <c r="O479" s="138"/>
      <c r="P479" s="49"/>
      <c r="Q479" s="138"/>
      <c r="R479" s="49"/>
      <c r="S479" s="138"/>
      <c r="T479" s="49"/>
      <c r="U479" s="138"/>
      <c r="V479" s="138"/>
      <c r="W479" s="138"/>
      <c r="X479" s="138"/>
      <c r="Y479" s="138"/>
      <c r="Z479" s="138"/>
      <c r="AA479" s="139"/>
      <c r="AB479" s="138"/>
      <c r="AC479" s="139"/>
      <c r="AD479" s="138"/>
      <c r="AE479" s="138"/>
      <c r="AF479" s="138"/>
      <c r="AG479" s="139"/>
      <c r="AH479" s="138"/>
      <c r="AI479" s="139"/>
      <c r="AJ479" s="138"/>
      <c r="AK479" s="138"/>
      <c r="AL479" s="138"/>
      <c r="AM479" s="139"/>
      <c r="AN479" s="138"/>
      <c r="AO479" s="139"/>
      <c r="AP479" s="138"/>
      <c r="AQ479" s="138"/>
      <c r="AR479" s="138"/>
      <c r="AS479" s="139"/>
      <c r="AT479" s="138"/>
      <c r="AU479" s="139"/>
      <c r="AV479" s="138"/>
      <c r="AW479" s="138"/>
      <c r="AX479" s="138"/>
      <c r="AY479" s="139"/>
      <c r="AZ479" s="138"/>
      <c r="BA479" s="139"/>
      <c r="BB479" s="138"/>
      <c r="BC479" s="138"/>
      <c r="BD479" s="49"/>
      <c r="BE479" s="49"/>
      <c r="BF479" s="49"/>
      <c r="BG479" s="49"/>
      <c r="BH479" s="49"/>
      <c r="BI479" s="47"/>
      <c r="BJ479" s="49"/>
      <c r="BK479" s="49"/>
      <c r="BL479" s="49"/>
      <c r="BM479" s="49"/>
    </row>
    <row r="480" spans="4:65" ht="70.5" customHeight="1" x14ac:dyDescent="0.2">
      <c r="D480" s="47"/>
      <c r="E480" s="49"/>
      <c r="F480" s="49"/>
      <c r="G480" s="49"/>
      <c r="H480" s="49"/>
      <c r="I480" s="49"/>
      <c r="J480" s="49"/>
      <c r="K480" s="49"/>
      <c r="L480" s="49"/>
      <c r="M480" s="49"/>
      <c r="N480" s="49"/>
      <c r="O480" s="138"/>
      <c r="P480" s="49"/>
      <c r="Q480" s="138"/>
      <c r="R480" s="49"/>
      <c r="S480" s="138"/>
      <c r="T480" s="49"/>
      <c r="U480" s="138"/>
      <c r="V480" s="138"/>
      <c r="W480" s="138"/>
      <c r="X480" s="138"/>
      <c r="Y480" s="138"/>
      <c r="Z480" s="138"/>
      <c r="AA480" s="139"/>
      <c r="AB480" s="138"/>
      <c r="AC480" s="139"/>
      <c r="AD480" s="138"/>
      <c r="AE480" s="138"/>
      <c r="AF480" s="138"/>
      <c r="AG480" s="139"/>
      <c r="AH480" s="138"/>
      <c r="AI480" s="139"/>
      <c r="AJ480" s="138"/>
      <c r="AK480" s="138"/>
      <c r="AL480" s="138"/>
      <c r="AM480" s="139"/>
      <c r="AN480" s="138"/>
      <c r="AO480" s="139"/>
      <c r="AP480" s="138"/>
      <c r="AQ480" s="138"/>
      <c r="AR480" s="138"/>
      <c r="AS480" s="139"/>
      <c r="AT480" s="138"/>
      <c r="AU480" s="139"/>
      <c r="AV480" s="138"/>
      <c r="AW480" s="138"/>
      <c r="AX480" s="138"/>
      <c r="AY480" s="139"/>
      <c r="AZ480" s="138"/>
      <c r="BA480" s="139"/>
      <c r="BB480" s="138"/>
      <c r="BC480" s="138"/>
      <c r="BD480" s="49"/>
      <c r="BE480" s="49"/>
      <c r="BF480" s="49"/>
      <c r="BG480" s="49"/>
      <c r="BH480" s="49"/>
      <c r="BI480" s="47"/>
      <c r="BJ480" s="49"/>
      <c r="BK480" s="49"/>
      <c r="BL480" s="49"/>
      <c r="BM480" s="49"/>
    </row>
    <row r="481" spans="4:65" ht="70.5" customHeight="1" x14ac:dyDescent="0.2">
      <c r="D481" s="47"/>
      <c r="E481" s="49"/>
      <c r="F481" s="49"/>
      <c r="G481" s="49"/>
      <c r="H481" s="49"/>
      <c r="I481" s="49"/>
      <c r="J481" s="49"/>
      <c r="K481" s="49"/>
      <c r="L481" s="49"/>
      <c r="M481" s="49"/>
      <c r="N481" s="49"/>
      <c r="O481" s="138"/>
      <c r="P481" s="49"/>
      <c r="Q481" s="138"/>
      <c r="R481" s="49"/>
      <c r="S481" s="138"/>
      <c r="T481" s="49"/>
      <c r="U481" s="138"/>
      <c r="V481" s="138"/>
      <c r="W481" s="138"/>
      <c r="X481" s="138"/>
      <c r="Y481" s="138"/>
      <c r="Z481" s="138"/>
      <c r="AA481" s="139"/>
      <c r="AB481" s="138"/>
      <c r="AC481" s="139"/>
      <c r="AD481" s="138"/>
      <c r="AE481" s="138"/>
      <c r="AF481" s="138"/>
      <c r="AG481" s="139"/>
      <c r="AH481" s="138"/>
      <c r="AI481" s="139"/>
      <c r="AJ481" s="138"/>
      <c r="AK481" s="138"/>
      <c r="AL481" s="138"/>
      <c r="AM481" s="139"/>
      <c r="AN481" s="138"/>
      <c r="AO481" s="139"/>
      <c r="AP481" s="138"/>
      <c r="AQ481" s="138"/>
      <c r="AR481" s="138"/>
      <c r="AS481" s="139"/>
      <c r="AT481" s="138"/>
      <c r="AU481" s="139"/>
      <c r="AV481" s="138"/>
      <c r="AW481" s="138"/>
      <c r="AX481" s="138"/>
      <c r="AY481" s="139"/>
      <c r="AZ481" s="138"/>
      <c r="BA481" s="139"/>
      <c r="BB481" s="138"/>
      <c r="BC481" s="138"/>
      <c r="BD481" s="49"/>
      <c r="BE481" s="49"/>
      <c r="BF481" s="49"/>
      <c r="BG481" s="49"/>
      <c r="BH481" s="49"/>
      <c r="BI481" s="47"/>
      <c r="BJ481" s="49"/>
      <c r="BK481" s="49"/>
      <c r="BL481" s="49"/>
      <c r="BM481" s="49"/>
    </row>
    <row r="482" spans="4:65" ht="70.5" customHeight="1" x14ac:dyDescent="0.2">
      <c r="D482" s="47"/>
      <c r="E482" s="49"/>
      <c r="F482" s="49"/>
      <c r="G482" s="49"/>
      <c r="H482" s="49"/>
      <c r="I482" s="49"/>
      <c r="J482" s="49"/>
      <c r="K482" s="49"/>
      <c r="L482" s="49"/>
      <c r="M482" s="49"/>
      <c r="N482" s="49"/>
      <c r="O482" s="138"/>
      <c r="P482" s="49"/>
      <c r="Q482" s="138"/>
      <c r="R482" s="49"/>
      <c r="S482" s="138"/>
      <c r="T482" s="49"/>
      <c r="U482" s="138"/>
      <c r="V482" s="138"/>
      <c r="W482" s="138"/>
      <c r="X482" s="138"/>
      <c r="Y482" s="138"/>
      <c r="Z482" s="138"/>
      <c r="AA482" s="139"/>
      <c r="AB482" s="138"/>
      <c r="AC482" s="139"/>
      <c r="AD482" s="138"/>
      <c r="AE482" s="138"/>
      <c r="AF482" s="138"/>
      <c r="AG482" s="139"/>
      <c r="AH482" s="138"/>
      <c r="AI482" s="139"/>
      <c r="AJ482" s="138"/>
      <c r="AK482" s="138"/>
      <c r="AL482" s="138"/>
      <c r="AM482" s="139"/>
      <c r="AN482" s="138"/>
      <c r="AO482" s="139"/>
      <c r="AP482" s="138"/>
      <c r="AQ482" s="138"/>
      <c r="AR482" s="138"/>
      <c r="AS482" s="139"/>
      <c r="AT482" s="138"/>
      <c r="AU482" s="139"/>
      <c r="AV482" s="138"/>
      <c r="AW482" s="138"/>
      <c r="AX482" s="138"/>
      <c r="AY482" s="139"/>
      <c r="AZ482" s="138"/>
      <c r="BA482" s="139"/>
      <c r="BB482" s="138"/>
      <c r="BC482" s="138"/>
      <c r="BD482" s="49"/>
      <c r="BE482" s="49"/>
      <c r="BF482" s="49"/>
      <c r="BG482" s="49"/>
      <c r="BH482" s="49"/>
      <c r="BI482" s="47"/>
      <c r="BJ482" s="49"/>
      <c r="BK482" s="49"/>
      <c r="BL482" s="49"/>
      <c r="BM482" s="49"/>
    </row>
    <row r="483" spans="4:65" ht="70.5" customHeight="1" x14ac:dyDescent="0.2">
      <c r="D483" s="47"/>
      <c r="E483" s="49"/>
      <c r="F483" s="49"/>
      <c r="G483" s="49"/>
      <c r="H483" s="49"/>
      <c r="I483" s="49"/>
      <c r="J483" s="49"/>
      <c r="K483" s="49"/>
      <c r="L483" s="49"/>
      <c r="M483" s="49"/>
      <c r="N483" s="49"/>
      <c r="O483" s="138"/>
      <c r="P483" s="49"/>
      <c r="Q483" s="138"/>
      <c r="R483" s="49"/>
      <c r="S483" s="138"/>
      <c r="T483" s="49"/>
      <c r="U483" s="138"/>
      <c r="V483" s="138"/>
      <c r="W483" s="138"/>
      <c r="X483" s="138"/>
      <c r="Y483" s="138"/>
      <c r="Z483" s="138"/>
      <c r="AA483" s="139"/>
      <c r="AB483" s="138"/>
      <c r="AC483" s="139"/>
      <c r="AD483" s="138"/>
      <c r="AE483" s="138"/>
      <c r="AF483" s="138"/>
      <c r="AG483" s="139"/>
      <c r="AH483" s="138"/>
      <c r="AI483" s="139"/>
      <c r="AJ483" s="138"/>
      <c r="AK483" s="138"/>
      <c r="AL483" s="138"/>
      <c r="AM483" s="139"/>
      <c r="AN483" s="138"/>
      <c r="AO483" s="139"/>
      <c r="AP483" s="138"/>
      <c r="AQ483" s="138"/>
      <c r="AR483" s="138"/>
      <c r="AS483" s="139"/>
      <c r="AT483" s="138"/>
      <c r="AU483" s="139"/>
      <c r="AV483" s="138"/>
      <c r="AW483" s="138"/>
      <c r="AX483" s="138"/>
      <c r="AY483" s="139"/>
      <c r="AZ483" s="138"/>
      <c r="BA483" s="139"/>
      <c r="BB483" s="138"/>
      <c r="BC483" s="138"/>
      <c r="BD483" s="49"/>
      <c r="BE483" s="49"/>
      <c r="BF483" s="49"/>
      <c r="BG483" s="49"/>
      <c r="BH483" s="49"/>
      <c r="BI483" s="47"/>
      <c r="BJ483" s="49"/>
      <c r="BK483" s="49"/>
      <c r="BL483" s="49"/>
      <c r="BM483" s="49"/>
    </row>
    <row r="484" spans="4:65" ht="70.5" customHeight="1" x14ac:dyDescent="0.2">
      <c r="D484" s="47"/>
      <c r="E484" s="49"/>
      <c r="F484" s="49"/>
      <c r="G484" s="49"/>
      <c r="H484" s="49"/>
      <c r="I484" s="49"/>
      <c r="J484" s="49"/>
      <c r="K484" s="49"/>
      <c r="L484" s="49"/>
      <c r="M484" s="49"/>
      <c r="N484" s="49"/>
      <c r="O484" s="138"/>
      <c r="P484" s="49"/>
      <c r="Q484" s="138"/>
      <c r="R484" s="49"/>
      <c r="S484" s="138"/>
      <c r="T484" s="49"/>
      <c r="U484" s="138"/>
      <c r="V484" s="138"/>
      <c r="W484" s="138"/>
      <c r="X484" s="138"/>
      <c r="Y484" s="138"/>
      <c r="Z484" s="138"/>
      <c r="AA484" s="139"/>
      <c r="AB484" s="138"/>
      <c r="AC484" s="139"/>
      <c r="AD484" s="138"/>
      <c r="AE484" s="138"/>
      <c r="AF484" s="138"/>
      <c r="AG484" s="139"/>
      <c r="AH484" s="138"/>
      <c r="AI484" s="139"/>
      <c r="AJ484" s="138"/>
      <c r="AK484" s="138"/>
      <c r="AL484" s="138"/>
      <c r="AM484" s="139"/>
      <c r="AN484" s="138"/>
      <c r="AO484" s="139"/>
      <c r="AP484" s="138"/>
      <c r="AQ484" s="138"/>
      <c r="AR484" s="138"/>
      <c r="AS484" s="139"/>
      <c r="AT484" s="138"/>
      <c r="AU484" s="139"/>
      <c r="AV484" s="138"/>
      <c r="AW484" s="138"/>
      <c r="AX484" s="138"/>
      <c r="AY484" s="139"/>
      <c r="AZ484" s="138"/>
      <c r="BA484" s="139"/>
      <c r="BB484" s="138"/>
      <c r="BC484" s="138"/>
      <c r="BD484" s="49"/>
      <c r="BE484" s="49"/>
      <c r="BF484" s="49"/>
      <c r="BG484" s="49"/>
      <c r="BH484" s="49"/>
      <c r="BI484" s="47"/>
      <c r="BJ484" s="49"/>
      <c r="BK484" s="49"/>
      <c r="BL484" s="49"/>
      <c r="BM484" s="49"/>
    </row>
    <row r="485" spans="4:65" ht="70.5" customHeight="1" x14ac:dyDescent="0.2">
      <c r="D485" s="47"/>
      <c r="E485" s="49"/>
      <c r="F485" s="49"/>
      <c r="G485" s="49"/>
      <c r="H485" s="49"/>
      <c r="I485" s="49"/>
      <c r="J485" s="49"/>
      <c r="K485" s="49"/>
      <c r="L485" s="49"/>
      <c r="M485" s="49"/>
      <c r="N485" s="49"/>
      <c r="O485" s="138"/>
      <c r="P485" s="49"/>
      <c r="Q485" s="138"/>
      <c r="R485" s="49"/>
      <c r="S485" s="138"/>
      <c r="T485" s="49"/>
      <c r="U485" s="138"/>
      <c r="V485" s="138"/>
      <c r="W485" s="138"/>
      <c r="X485" s="138"/>
      <c r="Y485" s="138"/>
      <c r="Z485" s="138"/>
      <c r="AA485" s="139"/>
      <c r="AB485" s="138"/>
      <c r="AC485" s="139"/>
      <c r="AD485" s="138"/>
      <c r="AE485" s="138"/>
      <c r="AF485" s="138"/>
      <c r="AG485" s="139"/>
      <c r="AH485" s="138"/>
      <c r="AI485" s="139"/>
      <c r="AJ485" s="138"/>
      <c r="AK485" s="138"/>
      <c r="AL485" s="138"/>
      <c r="AM485" s="139"/>
      <c r="AN485" s="138"/>
      <c r="AO485" s="139"/>
      <c r="AP485" s="138"/>
      <c r="AQ485" s="138"/>
      <c r="AR485" s="138"/>
      <c r="AS485" s="139"/>
      <c r="AT485" s="138"/>
      <c r="AU485" s="139"/>
      <c r="AV485" s="138"/>
      <c r="AW485" s="138"/>
      <c r="AX485" s="138"/>
      <c r="AY485" s="139"/>
      <c r="AZ485" s="138"/>
      <c r="BA485" s="139"/>
      <c r="BB485" s="138"/>
      <c r="BC485" s="138"/>
      <c r="BD485" s="49"/>
      <c r="BE485" s="49"/>
      <c r="BF485" s="49"/>
      <c r="BG485" s="49"/>
      <c r="BH485" s="49"/>
      <c r="BI485" s="47"/>
      <c r="BJ485" s="49"/>
      <c r="BK485" s="49"/>
      <c r="BL485" s="49"/>
      <c r="BM485" s="49"/>
    </row>
    <row r="486" spans="4:65" ht="70.5" customHeight="1" x14ac:dyDescent="0.2">
      <c r="D486" s="47"/>
      <c r="E486" s="49"/>
      <c r="F486" s="49"/>
      <c r="G486" s="49"/>
      <c r="H486" s="49"/>
      <c r="I486" s="49"/>
      <c r="J486" s="49"/>
      <c r="K486" s="49"/>
      <c r="L486" s="49"/>
      <c r="M486" s="49"/>
      <c r="N486" s="49"/>
      <c r="O486" s="138"/>
      <c r="P486" s="49"/>
      <c r="Q486" s="138"/>
      <c r="R486" s="49"/>
      <c r="S486" s="138"/>
      <c r="T486" s="49"/>
      <c r="U486" s="138"/>
      <c r="V486" s="138"/>
      <c r="W486" s="138"/>
      <c r="X486" s="138"/>
      <c r="Y486" s="138"/>
      <c r="Z486" s="138"/>
      <c r="AA486" s="139"/>
      <c r="AB486" s="138"/>
      <c r="AC486" s="139"/>
      <c r="AD486" s="138"/>
      <c r="AE486" s="138"/>
      <c r="AF486" s="138"/>
      <c r="AG486" s="139"/>
      <c r="AH486" s="138"/>
      <c r="AI486" s="139"/>
      <c r="AJ486" s="138"/>
      <c r="AK486" s="138"/>
      <c r="AL486" s="138"/>
      <c r="AM486" s="139"/>
      <c r="AN486" s="138"/>
      <c r="AO486" s="139"/>
      <c r="AP486" s="138"/>
      <c r="AQ486" s="138"/>
      <c r="AR486" s="138"/>
      <c r="AS486" s="139"/>
      <c r="AT486" s="138"/>
      <c r="AU486" s="139"/>
      <c r="AV486" s="138"/>
      <c r="AW486" s="138"/>
      <c r="AX486" s="138"/>
      <c r="AY486" s="139"/>
      <c r="AZ486" s="138"/>
      <c r="BA486" s="139"/>
      <c r="BB486" s="138"/>
      <c r="BC486" s="138"/>
      <c r="BD486" s="49"/>
      <c r="BE486" s="49"/>
      <c r="BF486" s="49"/>
      <c r="BG486" s="49"/>
      <c r="BH486" s="49"/>
      <c r="BI486" s="47"/>
      <c r="BJ486" s="49"/>
      <c r="BK486" s="49"/>
      <c r="BL486" s="49"/>
      <c r="BM486" s="49"/>
    </row>
    <row r="487" spans="4:65" ht="70.5" customHeight="1" x14ac:dyDescent="0.2">
      <c r="D487" s="47"/>
      <c r="E487" s="49"/>
      <c r="F487" s="49"/>
      <c r="G487" s="49"/>
      <c r="H487" s="49"/>
      <c r="I487" s="49"/>
      <c r="J487" s="49"/>
      <c r="K487" s="49"/>
      <c r="L487" s="49"/>
      <c r="M487" s="49"/>
      <c r="N487" s="49"/>
      <c r="O487" s="138"/>
      <c r="P487" s="49"/>
      <c r="Q487" s="138"/>
      <c r="R487" s="49"/>
      <c r="S487" s="138"/>
      <c r="T487" s="49"/>
      <c r="U487" s="138"/>
      <c r="V487" s="138"/>
      <c r="W487" s="138"/>
      <c r="X487" s="138"/>
      <c r="Y487" s="138"/>
      <c r="Z487" s="138"/>
      <c r="AA487" s="139"/>
      <c r="AB487" s="138"/>
      <c r="AC487" s="139"/>
      <c r="AD487" s="138"/>
      <c r="AE487" s="138"/>
      <c r="AF487" s="138"/>
      <c r="AG487" s="139"/>
      <c r="AH487" s="138"/>
      <c r="AI487" s="139"/>
      <c r="AJ487" s="138"/>
      <c r="AK487" s="138"/>
      <c r="AL487" s="138"/>
      <c r="AM487" s="139"/>
      <c r="AN487" s="138"/>
      <c r="AO487" s="139"/>
      <c r="AP487" s="138"/>
      <c r="AQ487" s="138"/>
      <c r="AR487" s="138"/>
      <c r="AS487" s="139"/>
      <c r="AT487" s="138"/>
      <c r="AU487" s="139"/>
      <c r="AV487" s="138"/>
      <c r="AW487" s="138"/>
      <c r="AX487" s="138"/>
      <c r="AY487" s="139"/>
      <c r="AZ487" s="138"/>
      <c r="BA487" s="139"/>
      <c r="BB487" s="138"/>
      <c r="BC487" s="138"/>
      <c r="BD487" s="49"/>
      <c r="BE487" s="49"/>
      <c r="BF487" s="49"/>
      <c r="BG487" s="49"/>
      <c r="BH487" s="49"/>
      <c r="BI487" s="47"/>
      <c r="BJ487" s="49"/>
      <c r="BK487" s="49"/>
      <c r="BL487" s="49"/>
      <c r="BM487" s="49"/>
    </row>
    <row r="488" spans="4:65" ht="70.5" customHeight="1" x14ac:dyDescent="0.2">
      <c r="D488" s="47"/>
      <c r="E488" s="49"/>
      <c r="F488" s="49"/>
      <c r="G488" s="49"/>
      <c r="H488" s="49"/>
      <c r="I488" s="49"/>
      <c r="J488" s="49"/>
      <c r="K488" s="49"/>
      <c r="L488" s="49"/>
      <c r="M488" s="49"/>
      <c r="N488" s="49"/>
      <c r="O488" s="138"/>
      <c r="P488" s="49"/>
      <c r="Q488" s="138"/>
      <c r="R488" s="49"/>
      <c r="S488" s="138"/>
      <c r="T488" s="49"/>
      <c r="U488" s="138"/>
      <c r="V488" s="138"/>
      <c r="W488" s="138"/>
      <c r="X488" s="138"/>
      <c r="Y488" s="138"/>
      <c r="Z488" s="138"/>
      <c r="AA488" s="139"/>
      <c r="AB488" s="138"/>
      <c r="AC488" s="139"/>
      <c r="AD488" s="138"/>
      <c r="AE488" s="138"/>
      <c r="AF488" s="138"/>
      <c r="AG488" s="139"/>
      <c r="AH488" s="138"/>
      <c r="AI488" s="139"/>
      <c r="AJ488" s="138"/>
      <c r="AK488" s="138"/>
      <c r="AL488" s="138"/>
      <c r="AM488" s="139"/>
      <c r="AN488" s="138"/>
      <c r="AO488" s="139"/>
      <c r="AP488" s="138"/>
      <c r="AQ488" s="138"/>
      <c r="AR488" s="138"/>
      <c r="AS488" s="139"/>
      <c r="AT488" s="138"/>
      <c r="AU488" s="139"/>
      <c r="AV488" s="138"/>
      <c r="AW488" s="138"/>
      <c r="AX488" s="138"/>
      <c r="AY488" s="139"/>
      <c r="AZ488" s="138"/>
      <c r="BA488" s="139"/>
      <c r="BB488" s="138"/>
      <c r="BC488" s="138"/>
      <c r="BD488" s="49"/>
      <c r="BE488" s="49"/>
      <c r="BF488" s="49"/>
      <c r="BG488" s="49"/>
      <c r="BH488" s="49"/>
      <c r="BI488" s="47"/>
      <c r="BJ488" s="49"/>
      <c r="BK488" s="49"/>
      <c r="BL488" s="49"/>
      <c r="BM488" s="49"/>
    </row>
    <row r="489" spans="4:65" ht="70.5" customHeight="1" x14ac:dyDescent="0.2">
      <c r="D489" s="47"/>
      <c r="E489" s="49"/>
      <c r="F489" s="49"/>
      <c r="G489" s="49"/>
      <c r="H489" s="49"/>
      <c r="I489" s="49"/>
      <c r="J489" s="49"/>
      <c r="K489" s="49"/>
      <c r="L489" s="49"/>
      <c r="M489" s="49"/>
      <c r="N489" s="49"/>
      <c r="O489" s="138"/>
      <c r="P489" s="49"/>
      <c r="Q489" s="138"/>
      <c r="R489" s="49"/>
      <c r="S489" s="138"/>
      <c r="T489" s="49"/>
      <c r="U489" s="138"/>
      <c r="V489" s="138"/>
      <c r="W489" s="138"/>
      <c r="X489" s="138"/>
      <c r="Y489" s="138"/>
      <c r="Z489" s="138"/>
      <c r="AA489" s="139"/>
      <c r="AB489" s="138"/>
      <c r="AC489" s="139"/>
      <c r="AD489" s="138"/>
      <c r="AE489" s="138"/>
      <c r="AF489" s="138"/>
      <c r="AG489" s="139"/>
      <c r="AH489" s="138"/>
      <c r="AI489" s="139"/>
      <c r="AJ489" s="138"/>
      <c r="AK489" s="138"/>
      <c r="AL489" s="138"/>
      <c r="AM489" s="139"/>
      <c r="AN489" s="138"/>
      <c r="AO489" s="139"/>
      <c r="AP489" s="138"/>
      <c r="AQ489" s="138"/>
      <c r="AR489" s="138"/>
      <c r="AS489" s="139"/>
      <c r="AT489" s="138"/>
      <c r="AU489" s="139"/>
      <c r="AV489" s="138"/>
      <c r="AW489" s="138"/>
      <c r="AX489" s="138"/>
      <c r="AY489" s="139"/>
      <c r="AZ489" s="138"/>
      <c r="BA489" s="139"/>
      <c r="BB489" s="138"/>
      <c r="BC489" s="138"/>
      <c r="BD489" s="49"/>
      <c r="BE489" s="49"/>
      <c r="BF489" s="49"/>
      <c r="BG489" s="49"/>
      <c r="BH489" s="49"/>
      <c r="BI489" s="47"/>
      <c r="BJ489" s="49"/>
      <c r="BK489" s="49"/>
      <c r="BL489" s="49"/>
      <c r="BM489" s="49"/>
    </row>
    <row r="490" spans="4:65" ht="70.5" customHeight="1" x14ac:dyDescent="0.2">
      <c r="D490" s="47"/>
      <c r="E490" s="49"/>
      <c r="F490" s="49"/>
      <c r="G490" s="49"/>
      <c r="H490" s="49"/>
      <c r="I490" s="49"/>
      <c r="J490" s="49"/>
      <c r="K490" s="49"/>
      <c r="L490" s="49"/>
      <c r="M490" s="49"/>
      <c r="N490" s="49"/>
      <c r="O490" s="138"/>
      <c r="P490" s="49"/>
      <c r="Q490" s="138"/>
      <c r="R490" s="49"/>
      <c r="S490" s="138"/>
      <c r="T490" s="49"/>
      <c r="U490" s="138"/>
      <c r="V490" s="138"/>
      <c r="W490" s="138"/>
      <c r="X490" s="138"/>
      <c r="Y490" s="138"/>
      <c r="Z490" s="138"/>
      <c r="AA490" s="139"/>
      <c r="AB490" s="138"/>
      <c r="AC490" s="139"/>
      <c r="AD490" s="138"/>
      <c r="AE490" s="138"/>
      <c r="AF490" s="138"/>
      <c r="AG490" s="139"/>
      <c r="AH490" s="138"/>
      <c r="AI490" s="139"/>
      <c r="AJ490" s="138"/>
      <c r="AK490" s="138"/>
      <c r="AL490" s="138"/>
      <c r="AM490" s="139"/>
      <c r="AN490" s="138"/>
      <c r="AO490" s="139"/>
      <c r="AP490" s="138"/>
      <c r="AQ490" s="138"/>
      <c r="AR490" s="138"/>
      <c r="AS490" s="139"/>
      <c r="AT490" s="138"/>
      <c r="AU490" s="139"/>
      <c r="AV490" s="138"/>
      <c r="AW490" s="138"/>
      <c r="AX490" s="138"/>
      <c r="AY490" s="139"/>
      <c r="AZ490" s="138"/>
      <c r="BA490" s="139"/>
      <c r="BB490" s="138"/>
      <c r="BC490" s="138"/>
      <c r="BD490" s="49"/>
      <c r="BE490" s="49"/>
      <c r="BF490" s="49"/>
      <c r="BG490" s="49"/>
      <c r="BH490" s="49"/>
      <c r="BI490" s="47"/>
      <c r="BJ490" s="49"/>
      <c r="BK490" s="49"/>
      <c r="BL490" s="49"/>
      <c r="BM490" s="49"/>
    </row>
    <row r="491" spans="4:65" ht="70.5" customHeight="1" x14ac:dyDescent="0.2">
      <c r="D491" s="47"/>
      <c r="E491" s="49"/>
      <c r="F491" s="49"/>
      <c r="G491" s="49"/>
      <c r="H491" s="49"/>
      <c r="I491" s="49"/>
      <c r="J491" s="49"/>
      <c r="K491" s="49"/>
      <c r="L491" s="49"/>
      <c r="M491" s="49"/>
      <c r="N491" s="49"/>
      <c r="O491" s="138"/>
      <c r="P491" s="49"/>
      <c r="Q491" s="138"/>
      <c r="R491" s="49"/>
      <c r="S491" s="138"/>
      <c r="T491" s="49"/>
      <c r="U491" s="138"/>
      <c r="V491" s="138"/>
      <c r="W491" s="138"/>
      <c r="X491" s="138"/>
      <c r="Y491" s="138"/>
      <c r="Z491" s="138"/>
      <c r="AA491" s="139"/>
      <c r="AB491" s="138"/>
      <c r="AC491" s="139"/>
      <c r="AD491" s="138"/>
      <c r="AE491" s="138"/>
      <c r="AF491" s="138"/>
      <c r="AG491" s="139"/>
      <c r="AH491" s="138"/>
      <c r="AI491" s="139"/>
      <c r="AJ491" s="138"/>
      <c r="AK491" s="138"/>
      <c r="AL491" s="138"/>
      <c r="AM491" s="139"/>
      <c r="AN491" s="138"/>
      <c r="AO491" s="139"/>
      <c r="AP491" s="138"/>
      <c r="AQ491" s="138"/>
      <c r="AR491" s="138"/>
      <c r="AS491" s="139"/>
      <c r="AT491" s="138"/>
      <c r="AU491" s="139"/>
      <c r="AV491" s="138"/>
      <c r="AW491" s="138"/>
      <c r="AX491" s="138"/>
      <c r="AY491" s="139"/>
      <c r="AZ491" s="138"/>
      <c r="BA491" s="139"/>
      <c r="BB491" s="138"/>
      <c r="BC491" s="138"/>
      <c r="BD491" s="49"/>
      <c r="BE491" s="49"/>
      <c r="BF491" s="49"/>
      <c r="BG491" s="49"/>
      <c r="BH491" s="49"/>
      <c r="BI491" s="47"/>
      <c r="BJ491" s="49"/>
      <c r="BK491" s="49"/>
      <c r="BL491" s="49"/>
      <c r="BM491" s="49"/>
    </row>
    <row r="492" spans="4:65" ht="70.5" customHeight="1" x14ac:dyDescent="0.2">
      <c r="D492" s="47"/>
      <c r="E492" s="49"/>
      <c r="F492" s="49"/>
      <c r="G492" s="49"/>
      <c r="H492" s="49"/>
      <c r="I492" s="49"/>
      <c r="J492" s="49"/>
      <c r="K492" s="49"/>
      <c r="L492" s="49"/>
      <c r="M492" s="49"/>
      <c r="N492" s="49"/>
      <c r="O492" s="138"/>
      <c r="P492" s="49"/>
      <c r="Q492" s="138"/>
      <c r="R492" s="49"/>
      <c r="S492" s="138"/>
      <c r="T492" s="49"/>
      <c r="U492" s="138"/>
      <c r="V492" s="138"/>
      <c r="W492" s="138"/>
      <c r="X492" s="138"/>
      <c r="Y492" s="138"/>
      <c r="Z492" s="138"/>
      <c r="AA492" s="139"/>
      <c r="AB492" s="138"/>
      <c r="AC492" s="139"/>
      <c r="AD492" s="138"/>
      <c r="AE492" s="138"/>
      <c r="AF492" s="138"/>
      <c r="AG492" s="139"/>
      <c r="AH492" s="138"/>
      <c r="AI492" s="139"/>
      <c r="AJ492" s="138"/>
      <c r="AK492" s="138"/>
      <c r="AL492" s="138"/>
      <c r="AM492" s="139"/>
      <c r="AN492" s="138"/>
      <c r="AO492" s="139"/>
      <c r="AP492" s="138"/>
      <c r="AQ492" s="138"/>
      <c r="AR492" s="138"/>
      <c r="AS492" s="139"/>
      <c r="AT492" s="138"/>
      <c r="AU492" s="139"/>
      <c r="AV492" s="138"/>
      <c r="AW492" s="138"/>
      <c r="AX492" s="138"/>
      <c r="AY492" s="139"/>
      <c r="AZ492" s="138"/>
      <c r="BA492" s="139"/>
      <c r="BB492" s="138"/>
      <c r="BC492" s="138"/>
      <c r="BD492" s="49"/>
      <c r="BE492" s="49"/>
      <c r="BF492" s="49"/>
      <c r="BG492" s="49"/>
      <c r="BH492" s="49"/>
      <c r="BI492" s="47"/>
      <c r="BJ492" s="49"/>
      <c r="BK492" s="49"/>
      <c r="BL492" s="49"/>
      <c r="BM492" s="49"/>
    </row>
    <row r="493" spans="4:65" ht="70.5" customHeight="1" x14ac:dyDescent="0.2">
      <c r="D493" s="47"/>
      <c r="E493" s="49"/>
      <c r="F493" s="49"/>
      <c r="G493" s="49"/>
      <c r="H493" s="49"/>
      <c r="I493" s="49"/>
      <c r="J493" s="49"/>
      <c r="K493" s="49"/>
      <c r="L493" s="49"/>
      <c r="M493" s="49"/>
      <c r="N493" s="49"/>
      <c r="O493" s="138"/>
      <c r="P493" s="49"/>
      <c r="Q493" s="138"/>
      <c r="R493" s="49"/>
      <c r="S493" s="138"/>
      <c r="T493" s="49"/>
      <c r="U493" s="138"/>
      <c r="V493" s="138"/>
      <c r="W493" s="138"/>
      <c r="X493" s="138"/>
      <c r="Y493" s="138"/>
      <c r="Z493" s="138"/>
      <c r="AA493" s="139"/>
      <c r="AB493" s="138"/>
      <c r="AC493" s="139"/>
      <c r="AD493" s="138"/>
      <c r="AE493" s="138"/>
      <c r="AF493" s="138"/>
      <c r="AG493" s="139"/>
      <c r="AH493" s="138"/>
      <c r="AI493" s="139"/>
      <c r="AJ493" s="138"/>
      <c r="AK493" s="138"/>
      <c r="AL493" s="138"/>
      <c r="AM493" s="139"/>
      <c r="AN493" s="138"/>
      <c r="AO493" s="139"/>
      <c r="AP493" s="138"/>
      <c r="AQ493" s="138"/>
      <c r="AR493" s="138"/>
      <c r="AS493" s="139"/>
      <c r="AT493" s="138"/>
      <c r="AU493" s="139"/>
      <c r="AV493" s="138"/>
      <c r="AW493" s="138"/>
      <c r="AX493" s="138"/>
      <c r="AY493" s="139"/>
      <c r="AZ493" s="138"/>
      <c r="BA493" s="139"/>
      <c r="BB493" s="138"/>
      <c r="BC493" s="138"/>
      <c r="BD493" s="49"/>
      <c r="BE493" s="49"/>
      <c r="BF493" s="49"/>
      <c r="BG493" s="49"/>
      <c r="BH493" s="49"/>
      <c r="BI493" s="47"/>
      <c r="BJ493" s="49"/>
      <c r="BK493" s="49"/>
      <c r="BL493" s="49"/>
      <c r="BM493" s="49"/>
    </row>
    <row r="494" spans="4:65" ht="70.5" customHeight="1" x14ac:dyDescent="0.2">
      <c r="D494" s="47"/>
      <c r="E494" s="49"/>
      <c r="F494" s="49"/>
      <c r="G494" s="49"/>
      <c r="H494" s="49"/>
      <c r="I494" s="49"/>
      <c r="J494" s="49"/>
      <c r="K494" s="49"/>
      <c r="L494" s="49"/>
      <c r="M494" s="49"/>
      <c r="N494" s="49"/>
      <c r="O494" s="138"/>
      <c r="P494" s="49"/>
      <c r="Q494" s="138"/>
      <c r="R494" s="49"/>
      <c r="S494" s="138"/>
      <c r="T494" s="49"/>
      <c r="U494" s="138"/>
      <c r="V494" s="138"/>
      <c r="W494" s="138"/>
      <c r="X494" s="138"/>
      <c r="Y494" s="138"/>
      <c r="Z494" s="138"/>
      <c r="AA494" s="139"/>
      <c r="AB494" s="138"/>
      <c r="AC494" s="139"/>
      <c r="AD494" s="138"/>
      <c r="AE494" s="138"/>
      <c r="AF494" s="138"/>
      <c r="AG494" s="139"/>
      <c r="AH494" s="138"/>
      <c r="AI494" s="139"/>
      <c r="AJ494" s="138"/>
      <c r="AK494" s="138"/>
      <c r="AL494" s="138"/>
      <c r="AM494" s="139"/>
      <c r="AN494" s="138"/>
      <c r="AO494" s="139"/>
      <c r="AP494" s="138"/>
      <c r="AQ494" s="138"/>
      <c r="AR494" s="138"/>
      <c r="AS494" s="139"/>
      <c r="AT494" s="138"/>
      <c r="AU494" s="139"/>
      <c r="AV494" s="138"/>
      <c r="AW494" s="138"/>
      <c r="AX494" s="138"/>
      <c r="AY494" s="139"/>
      <c r="AZ494" s="138"/>
      <c r="BA494" s="139"/>
      <c r="BB494" s="138"/>
      <c r="BC494" s="138"/>
      <c r="BD494" s="49"/>
      <c r="BE494" s="49"/>
      <c r="BF494" s="49"/>
      <c r="BG494" s="49"/>
      <c r="BH494" s="49"/>
      <c r="BI494" s="47"/>
      <c r="BJ494" s="49"/>
      <c r="BK494" s="49"/>
      <c r="BL494" s="49"/>
      <c r="BM494" s="49"/>
    </row>
    <row r="495" spans="4:65" ht="70.5" customHeight="1" x14ac:dyDescent="0.2">
      <c r="D495" s="47"/>
      <c r="E495" s="49"/>
      <c r="F495" s="49"/>
      <c r="G495" s="49"/>
      <c r="H495" s="49"/>
      <c r="I495" s="49"/>
      <c r="J495" s="49"/>
      <c r="K495" s="49"/>
      <c r="L495" s="49"/>
      <c r="M495" s="49"/>
      <c r="N495" s="49"/>
      <c r="O495" s="138"/>
      <c r="P495" s="49"/>
      <c r="Q495" s="138"/>
      <c r="R495" s="49"/>
      <c r="S495" s="138"/>
      <c r="T495" s="49"/>
      <c r="U495" s="138"/>
      <c r="V495" s="138"/>
      <c r="W495" s="138"/>
      <c r="X495" s="138"/>
      <c r="Y495" s="138"/>
      <c r="Z495" s="138"/>
      <c r="AA495" s="139"/>
      <c r="AB495" s="138"/>
      <c r="AC495" s="139"/>
      <c r="AD495" s="138"/>
      <c r="AE495" s="138"/>
      <c r="AF495" s="138"/>
      <c r="AG495" s="139"/>
      <c r="AH495" s="138"/>
      <c r="AI495" s="139"/>
      <c r="AJ495" s="138"/>
      <c r="AK495" s="138"/>
      <c r="AL495" s="138"/>
      <c r="AM495" s="139"/>
      <c r="AN495" s="138"/>
      <c r="AO495" s="139"/>
      <c r="AP495" s="138"/>
      <c r="AQ495" s="138"/>
      <c r="AR495" s="138"/>
      <c r="AS495" s="139"/>
      <c r="AT495" s="138"/>
      <c r="AU495" s="139"/>
      <c r="AV495" s="138"/>
      <c r="AW495" s="138"/>
      <c r="AX495" s="138"/>
      <c r="AY495" s="139"/>
      <c r="AZ495" s="138"/>
      <c r="BA495" s="139"/>
      <c r="BB495" s="138"/>
      <c r="BC495" s="138"/>
      <c r="BD495" s="49"/>
      <c r="BE495" s="49"/>
      <c r="BF495" s="49"/>
      <c r="BG495" s="49"/>
      <c r="BH495" s="49"/>
      <c r="BI495" s="47"/>
      <c r="BJ495" s="49"/>
      <c r="BK495" s="49"/>
      <c r="BL495" s="49"/>
      <c r="BM495" s="49"/>
    </row>
    <row r="496" spans="4:65" ht="70.5" customHeight="1" x14ac:dyDescent="0.2">
      <c r="D496" s="47"/>
      <c r="E496" s="49"/>
      <c r="F496" s="49"/>
      <c r="G496" s="49"/>
      <c r="H496" s="49"/>
      <c r="I496" s="49"/>
      <c r="J496" s="49"/>
      <c r="K496" s="49"/>
      <c r="L496" s="49"/>
      <c r="M496" s="49"/>
      <c r="N496" s="49"/>
      <c r="O496" s="138"/>
      <c r="P496" s="49"/>
      <c r="Q496" s="138"/>
      <c r="R496" s="49"/>
      <c r="S496" s="138"/>
      <c r="T496" s="49"/>
      <c r="U496" s="138"/>
      <c r="V496" s="138"/>
      <c r="W496" s="138"/>
      <c r="X496" s="138"/>
      <c r="Y496" s="138"/>
      <c r="Z496" s="138"/>
      <c r="AA496" s="139"/>
      <c r="AB496" s="138"/>
      <c r="AC496" s="139"/>
      <c r="AD496" s="138"/>
      <c r="AE496" s="138"/>
      <c r="AF496" s="138"/>
      <c r="AG496" s="139"/>
      <c r="AH496" s="138"/>
      <c r="AI496" s="139"/>
      <c r="AJ496" s="138"/>
      <c r="AK496" s="138"/>
      <c r="AL496" s="138"/>
      <c r="AM496" s="139"/>
      <c r="AN496" s="138"/>
      <c r="AO496" s="139"/>
      <c r="AP496" s="138"/>
      <c r="AQ496" s="138"/>
      <c r="AR496" s="138"/>
      <c r="AS496" s="139"/>
      <c r="AT496" s="138"/>
      <c r="AU496" s="139"/>
      <c r="AV496" s="138"/>
      <c r="AW496" s="138"/>
      <c r="AX496" s="138"/>
      <c r="AY496" s="139"/>
      <c r="AZ496" s="138"/>
      <c r="BA496" s="139"/>
      <c r="BB496" s="138"/>
      <c r="BC496" s="138"/>
      <c r="BD496" s="49"/>
      <c r="BE496" s="49"/>
      <c r="BF496" s="49"/>
      <c r="BG496" s="49"/>
      <c r="BH496" s="49"/>
      <c r="BI496" s="47"/>
      <c r="BJ496" s="49"/>
      <c r="BK496" s="49"/>
      <c r="BL496" s="49"/>
      <c r="BM496" s="49"/>
    </row>
    <row r="497" spans="4:65" ht="70.5" customHeight="1" x14ac:dyDescent="0.2">
      <c r="D497" s="47"/>
      <c r="E497" s="49"/>
      <c r="F497" s="49"/>
      <c r="G497" s="49"/>
      <c r="H497" s="49"/>
      <c r="I497" s="49"/>
      <c r="J497" s="49"/>
      <c r="K497" s="49"/>
      <c r="L497" s="49"/>
      <c r="M497" s="49"/>
      <c r="N497" s="49"/>
      <c r="O497" s="138"/>
      <c r="P497" s="49"/>
      <c r="Q497" s="138"/>
      <c r="R497" s="49"/>
      <c r="S497" s="138"/>
      <c r="T497" s="49"/>
      <c r="U497" s="138"/>
      <c r="V497" s="138"/>
      <c r="W497" s="138"/>
      <c r="X497" s="138"/>
      <c r="Y497" s="138"/>
      <c r="Z497" s="138"/>
      <c r="AA497" s="139"/>
      <c r="AB497" s="138"/>
      <c r="AC497" s="139"/>
      <c r="AD497" s="138"/>
      <c r="AE497" s="138"/>
      <c r="AF497" s="138"/>
      <c r="AG497" s="139"/>
      <c r="AH497" s="138"/>
      <c r="AI497" s="139"/>
      <c r="AJ497" s="138"/>
      <c r="AK497" s="138"/>
      <c r="AL497" s="138"/>
      <c r="AM497" s="139"/>
      <c r="AN497" s="138"/>
      <c r="AO497" s="139"/>
      <c r="AP497" s="138"/>
      <c r="AQ497" s="138"/>
      <c r="AR497" s="138"/>
      <c r="AS497" s="139"/>
      <c r="AT497" s="138"/>
      <c r="AU497" s="139"/>
      <c r="AV497" s="138"/>
      <c r="AW497" s="138"/>
      <c r="AX497" s="138"/>
      <c r="AY497" s="139"/>
      <c r="AZ497" s="138"/>
      <c r="BA497" s="139"/>
      <c r="BB497" s="138"/>
      <c r="BC497" s="138"/>
      <c r="BD497" s="49"/>
      <c r="BE497" s="49"/>
      <c r="BF497" s="49"/>
      <c r="BG497" s="49"/>
      <c r="BH497" s="49"/>
      <c r="BI497" s="47"/>
      <c r="BJ497" s="49"/>
      <c r="BK497" s="49"/>
      <c r="BL497" s="49"/>
      <c r="BM497" s="49"/>
    </row>
    <row r="498" spans="4:65" ht="70.5" customHeight="1" x14ac:dyDescent="0.2">
      <c r="D498" s="47"/>
      <c r="E498" s="49"/>
      <c r="F498" s="49"/>
      <c r="G498" s="49"/>
      <c r="H498" s="49"/>
      <c r="I498" s="49"/>
      <c r="J498" s="49"/>
      <c r="K498" s="49"/>
      <c r="L498" s="49"/>
      <c r="M498" s="49"/>
      <c r="N498" s="49"/>
      <c r="O498" s="138"/>
      <c r="P498" s="49"/>
      <c r="Q498" s="138"/>
      <c r="R498" s="49"/>
      <c r="S498" s="138"/>
      <c r="T498" s="49"/>
      <c r="U498" s="138"/>
      <c r="V498" s="138"/>
      <c r="W498" s="138"/>
      <c r="X498" s="138"/>
      <c r="Y498" s="138"/>
      <c r="Z498" s="138"/>
      <c r="AA498" s="139"/>
      <c r="AB498" s="138"/>
      <c r="AC498" s="139"/>
      <c r="AD498" s="138"/>
      <c r="AE498" s="138"/>
      <c r="AF498" s="138"/>
      <c r="AG498" s="139"/>
      <c r="AH498" s="138"/>
      <c r="AI498" s="139"/>
      <c r="AJ498" s="138"/>
      <c r="AK498" s="138"/>
      <c r="AL498" s="138"/>
      <c r="AM498" s="139"/>
      <c r="AN498" s="138"/>
      <c r="AO498" s="139"/>
      <c r="AP498" s="138"/>
      <c r="AQ498" s="138"/>
      <c r="AR498" s="138"/>
      <c r="AS498" s="139"/>
      <c r="AT498" s="138"/>
      <c r="AU498" s="139"/>
      <c r="AV498" s="138"/>
      <c r="AW498" s="138"/>
      <c r="AX498" s="138"/>
      <c r="AY498" s="139"/>
      <c r="AZ498" s="138"/>
      <c r="BA498" s="139"/>
      <c r="BB498" s="138"/>
      <c r="BC498" s="138"/>
      <c r="BD498" s="49"/>
      <c r="BE498" s="49"/>
      <c r="BF498" s="49"/>
      <c r="BG498" s="49"/>
      <c r="BH498" s="49"/>
      <c r="BI498" s="47"/>
      <c r="BJ498" s="49"/>
      <c r="BK498" s="49"/>
      <c r="BL498" s="49"/>
      <c r="BM498" s="49"/>
    </row>
    <row r="499" spans="4:65" ht="70.5" customHeight="1" x14ac:dyDescent="0.2">
      <c r="D499" s="47"/>
      <c r="E499" s="49"/>
      <c r="F499" s="49"/>
      <c r="G499" s="49"/>
      <c r="H499" s="49"/>
      <c r="I499" s="49"/>
      <c r="J499" s="49"/>
      <c r="K499" s="49"/>
      <c r="L499" s="49"/>
      <c r="M499" s="49"/>
      <c r="N499" s="49"/>
      <c r="O499" s="138"/>
      <c r="P499" s="49"/>
      <c r="Q499" s="138"/>
      <c r="R499" s="49"/>
      <c r="S499" s="138"/>
      <c r="T499" s="49"/>
      <c r="U499" s="138"/>
      <c r="V499" s="138"/>
      <c r="W499" s="138"/>
      <c r="X499" s="138"/>
      <c r="Y499" s="138"/>
      <c r="Z499" s="138"/>
      <c r="AA499" s="139"/>
      <c r="AB499" s="138"/>
      <c r="AC499" s="139"/>
      <c r="AD499" s="138"/>
      <c r="AE499" s="138"/>
      <c r="AF499" s="138"/>
      <c r="AG499" s="139"/>
      <c r="AH499" s="138"/>
      <c r="AI499" s="139"/>
      <c r="AJ499" s="138"/>
      <c r="AK499" s="138"/>
      <c r="AL499" s="138"/>
      <c r="AM499" s="139"/>
      <c r="AN499" s="138"/>
      <c r="AO499" s="139"/>
      <c r="AP499" s="138"/>
      <c r="AQ499" s="138"/>
      <c r="AR499" s="138"/>
      <c r="AS499" s="139"/>
      <c r="AT499" s="138"/>
      <c r="AU499" s="139"/>
      <c r="AV499" s="138"/>
      <c r="AW499" s="138"/>
      <c r="AX499" s="138"/>
      <c r="AY499" s="139"/>
      <c r="AZ499" s="138"/>
      <c r="BA499" s="139"/>
      <c r="BB499" s="138"/>
      <c r="BC499" s="138"/>
      <c r="BD499" s="49"/>
      <c r="BE499" s="49"/>
      <c r="BF499" s="49"/>
      <c r="BG499" s="49"/>
      <c r="BH499" s="49"/>
      <c r="BI499" s="47"/>
      <c r="BJ499" s="49"/>
      <c r="BK499" s="49"/>
      <c r="BL499" s="49"/>
      <c r="BM499" s="49"/>
    </row>
    <row r="500" spans="4:65" ht="70.5" customHeight="1" x14ac:dyDescent="0.2">
      <c r="D500" s="47"/>
      <c r="E500" s="49"/>
      <c r="F500" s="49"/>
      <c r="G500" s="49"/>
      <c r="H500" s="49"/>
      <c r="I500" s="49"/>
      <c r="J500" s="49"/>
      <c r="K500" s="49"/>
      <c r="L500" s="49"/>
      <c r="M500" s="49"/>
      <c r="N500" s="49"/>
      <c r="O500" s="138"/>
      <c r="P500" s="49"/>
      <c r="Q500" s="138"/>
      <c r="R500" s="49"/>
      <c r="S500" s="138"/>
      <c r="T500" s="49"/>
      <c r="U500" s="138"/>
      <c r="V500" s="138"/>
      <c r="W500" s="138"/>
      <c r="X500" s="138"/>
      <c r="Y500" s="138"/>
      <c r="Z500" s="138"/>
      <c r="AA500" s="139"/>
      <c r="AB500" s="138"/>
      <c r="AC500" s="139"/>
      <c r="AD500" s="138"/>
      <c r="AE500" s="138"/>
      <c r="AF500" s="138"/>
      <c r="AG500" s="139"/>
      <c r="AH500" s="138"/>
      <c r="AI500" s="139"/>
      <c r="AJ500" s="138"/>
      <c r="AK500" s="138"/>
      <c r="AL500" s="138"/>
      <c r="AM500" s="139"/>
      <c r="AN500" s="138"/>
      <c r="AO500" s="139"/>
      <c r="AP500" s="138"/>
      <c r="AQ500" s="138"/>
      <c r="AR500" s="138"/>
      <c r="AS500" s="139"/>
      <c r="AT500" s="138"/>
      <c r="AU500" s="139"/>
      <c r="AV500" s="138"/>
      <c r="AW500" s="138"/>
      <c r="AX500" s="138"/>
      <c r="AY500" s="139"/>
      <c r="AZ500" s="138"/>
      <c r="BA500" s="139"/>
      <c r="BB500" s="138"/>
      <c r="BC500" s="138"/>
      <c r="BD500" s="49"/>
      <c r="BE500" s="49"/>
      <c r="BF500" s="49"/>
      <c r="BG500" s="49"/>
      <c r="BH500" s="49"/>
      <c r="BI500" s="47"/>
      <c r="BJ500" s="49"/>
      <c r="BK500" s="49"/>
      <c r="BL500" s="49"/>
      <c r="BM500" s="49"/>
    </row>
    <row r="501" spans="4:65" ht="70.5" customHeight="1" x14ac:dyDescent="0.2">
      <c r="D501" s="47"/>
      <c r="E501" s="49"/>
      <c r="F501" s="49"/>
      <c r="G501" s="49"/>
      <c r="H501" s="49"/>
      <c r="I501" s="49"/>
      <c r="J501" s="49"/>
      <c r="K501" s="49"/>
      <c r="L501" s="49"/>
      <c r="M501" s="49"/>
      <c r="N501" s="49"/>
      <c r="O501" s="138"/>
      <c r="P501" s="49"/>
      <c r="Q501" s="138"/>
      <c r="R501" s="49"/>
      <c r="S501" s="138"/>
      <c r="T501" s="49"/>
      <c r="U501" s="138"/>
      <c r="V501" s="138"/>
      <c r="W501" s="138"/>
      <c r="X501" s="138"/>
      <c r="Y501" s="138"/>
      <c r="Z501" s="138"/>
      <c r="AA501" s="139"/>
      <c r="AB501" s="138"/>
      <c r="AC501" s="139"/>
      <c r="AD501" s="138"/>
      <c r="AE501" s="138"/>
      <c r="AF501" s="138"/>
      <c r="AG501" s="139"/>
      <c r="AH501" s="138"/>
      <c r="AI501" s="139"/>
      <c r="AJ501" s="138"/>
      <c r="AK501" s="138"/>
      <c r="AL501" s="138"/>
      <c r="AM501" s="139"/>
      <c r="AN501" s="138"/>
      <c r="AO501" s="139"/>
      <c r="AP501" s="138"/>
      <c r="AQ501" s="138"/>
      <c r="AR501" s="138"/>
      <c r="AS501" s="139"/>
      <c r="AT501" s="138"/>
      <c r="AU501" s="139"/>
      <c r="AV501" s="138"/>
      <c r="AW501" s="138"/>
      <c r="AX501" s="138"/>
      <c r="AY501" s="139"/>
      <c r="AZ501" s="138"/>
      <c r="BA501" s="139"/>
      <c r="BB501" s="138"/>
      <c r="BC501" s="138"/>
      <c r="BD501" s="49"/>
      <c r="BE501" s="49"/>
      <c r="BF501" s="49"/>
      <c r="BG501" s="49"/>
      <c r="BH501" s="49"/>
      <c r="BI501" s="47"/>
      <c r="BJ501" s="49"/>
      <c r="BK501" s="49"/>
      <c r="BL501" s="49"/>
      <c r="BM501" s="49"/>
    </row>
    <row r="502" spans="4:65" ht="70.5" customHeight="1" x14ac:dyDescent="0.2">
      <c r="D502" s="47"/>
      <c r="E502" s="49"/>
      <c r="F502" s="49"/>
      <c r="G502" s="49"/>
      <c r="H502" s="49"/>
      <c r="I502" s="49"/>
      <c r="J502" s="49"/>
      <c r="K502" s="49"/>
      <c r="L502" s="49"/>
      <c r="M502" s="49"/>
      <c r="N502" s="49"/>
      <c r="O502" s="138"/>
      <c r="P502" s="49"/>
      <c r="Q502" s="138"/>
      <c r="R502" s="49"/>
      <c r="S502" s="138"/>
      <c r="T502" s="49"/>
      <c r="U502" s="138"/>
      <c r="V502" s="138"/>
      <c r="W502" s="138"/>
      <c r="X502" s="138"/>
      <c r="Y502" s="138"/>
      <c r="Z502" s="138"/>
      <c r="AA502" s="139"/>
      <c r="AB502" s="138"/>
      <c r="AC502" s="139"/>
      <c r="AD502" s="138"/>
      <c r="AE502" s="138"/>
      <c r="AF502" s="138"/>
      <c r="AG502" s="139"/>
      <c r="AH502" s="138"/>
      <c r="AI502" s="139"/>
      <c r="AJ502" s="138"/>
      <c r="AK502" s="138"/>
      <c r="AL502" s="138"/>
      <c r="AM502" s="139"/>
      <c r="AN502" s="138"/>
      <c r="AO502" s="139"/>
      <c r="AP502" s="138"/>
      <c r="AQ502" s="138"/>
      <c r="AR502" s="138"/>
      <c r="AS502" s="139"/>
      <c r="AT502" s="138"/>
      <c r="AU502" s="139"/>
      <c r="AV502" s="138"/>
      <c r="AW502" s="138"/>
      <c r="AX502" s="138"/>
      <c r="AY502" s="139"/>
      <c r="AZ502" s="138"/>
      <c r="BA502" s="139"/>
      <c r="BB502" s="138"/>
      <c r="BC502" s="138"/>
      <c r="BD502" s="49"/>
      <c r="BE502" s="49"/>
      <c r="BF502" s="49"/>
      <c r="BG502" s="49"/>
      <c r="BH502" s="49"/>
      <c r="BI502" s="47"/>
      <c r="BJ502" s="49"/>
      <c r="BK502" s="49"/>
      <c r="BL502" s="49"/>
      <c r="BM502" s="49"/>
    </row>
    <row r="503" spans="4:65" ht="70.5" customHeight="1" x14ac:dyDescent="0.2">
      <c r="D503" s="47"/>
      <c r="E503" s="49"/>
      <c r="F503" s="49"/>
      <c r="G503" s="49"/>
      <c r="H503" s="49"/>
      <c r="I503" s="49"/>
      <c r="J503" s="49"/>
      <c r="K503" s="49"/>
      <c r="L503" s="49"/>
      <c r="M503" s="49"/>
      <c r="N503" s="49"/>
      <c r="O503" s="138"/>
      <c r="P503" s="49"/>
      <c r="Q503" s="138"/>
      <c r="R503" s="49"/>
      <c r="S503" s="138"/>
      <c r="T503" s="49"/>
      <c r="U503" s="138"/>
      <c r="V503" s="138"/>
      <c r="W503" s="138"/>
      <c r="X503" s="138"/>
      <c r="Y503" s="138"/>
      <c r="Z503" s="138"/>
      <c r="AA503" s="139"/>
      <c r="AB503" s="138"/>
      <c r="AC503" s="139"/>
      <c r="AD503" s="138"/>
      <c r="AE503" s="138"/>
      <c r="AF503" s="138"/>
      <c r="AG503" s="139"/>
      <c r="AH503" s="138"/>
      <c r="AI503" s="139"/>
      <c r="AJ503" s="138"/>
      <c r="AK503" s="138"/>
      <c r="AL503" s="138"/>
      <c r="AM503" s="139"/>
      <c r="AN503" s="138"/>
      <c r="AO503" s="139"/>
      <c r="AP503" s="138"/>
      <c r="AQ503" s="138"/>
      <c r="AR503" s="138"/>
      <c r="AS503" s="139"/>
      <c r="AT503" s="138"/>
      <c r="AU503" s="139"/>
      <c r="AV503" s="138"/>
      <c r="AW503" s="138"/>
      <c r="AX503" s="138"/>
      <c r="AY503" s="139"/>
      <c r="AZ503" s="138"/>
      <c r="BA503" s="139"/>
      <c r="BB503" s="138"/>
      <c r="BC503" s="138"/>
      <c r="BD503" s="49"/>
      <c r="BE503" s="49"/>
      <c r="BF503" s="49"/>
      <c r="BG503" s="49"/>
      <c r="BH503" s="49"/>
      <c r="BI503" s="47"/>
      <c r="BJ503" s="49"/>
      <c r="BK503" s="49"/>
      <c r="BL503" s="49"/>
      <c r="BM503" s="49"/>
    </row>
    <row r="504" spans="4:65" ht="70.5" customHeight="1" x14ac:dyDescent="0.2">
      <c r="D504" s="47"/>
      <c r="E504" s="49"/>
      <c r="F504" s="49"/>
      <c r="G504" s="49"/>
      <c r="H504" s="49"/>
      <c r="I504" s="49"/>
      <c r="J504" s="49"/>
      <c r="K504" s="49"/>
      <c r="L504" s="49"/>
      <c r="M504" s="49"/>
      <c r="N504" s="49"/>
      <c r="O504" s="138"/>
      <c r="P504" s="49"/>
      <c r="Q504" s="138"/>
      <c r="R504" s="49"/>
      <c r="S504" s="138"/>
      <c r="T504" s="49"/>
      <c r="U504" s="138"/>
      <c r="V504" s="138"/>
      <c r="W504" s="138"/>
      <c r="X504" s="138"/>
      <c r="Y504" s="138"/>
      <c r="Z504" s="138"/>
      <c r="AA504" s="139"/>
      <c r="AB504" s="138"/>
      <c r="AC504" s="139"/>
      <c r="AD504" s="138"/>
      <c r="AE504" s="138"/>
      <c r="AF504" s="138"/>
      <c r="AG504" s="139"/>
      <c r="AH504" s="138"/>
      <c r="AI504" s="139"/>
      <c r="AJ504" s="138"/>
      <c r="AK504" s="138"/>
      <c r="AL504" s="138"/>
      <c r="AM504" s="139"/>
      <c r="AN504" s="138"/>
      <c r="AO504" s="139"/>
      <c r="AP504" s="138"/>
      <c r="AQ504" s="138"/>
      <c r="AR504" s="138"/>
      <c r="AS504" s="139"/>
      <c r="AT504" s="138"/>
      <c r="AU504" s="139"/>
      <c r="AV504" s="138"/>
      <c r="AW504" s="138"/>
      <c r="AX504" s="138"/>
      <c r="AY504" s="139"/>
      <c r="AZ504" s="138"/>
      <c r="BA504" s="139"/>
      <c r="BB504" s="138"/>
      <c r="BC504" s="138"/>
      <c r="BD504" s="49"/>
      <c r="BE504" s="49"/>
      <c r="BF504" s="49"/>
      <c r="BG504" s="49"/>
      <c r="BH504" s="49"/>
      <c r="BI504" s="47"/>
      <c r="BJ504" s="49"/>
      <c r="BK504" s="49"/>
      <c r="BL504" s="49"/>
      <c r="BM504" s="49"/>
    </row>
    <row r="505" spans="4:65" ht="70.5" customHeight="1" x14ac:dyDescent="0.2">
      <c r="D505" s="47"/>
      <c r="E505" s="49"/>
      <c r="F505" s="49"/>
      <c r="G505" s="49"/>
      <c r="H505" s="49"/>
      <c r="I505" s="49"/>
      <c r="J505" s="49"/>
      <c r="K505" s="49"/>
      <c r="L505" s="49"/>
      <c r="M505" s="49"/>
      <c r="N505" s="49"/>
      <c r="O505" s="138"/>
      <c r="P505" s="49"/>
      <c r="Q505" s="138"/>
      <c r="R505" s="49"/>
      <c r="S505" s="138"/>
      <c r="T505" s="49"/>
      <c r="U505" s="138"/>
      <c r="V505" s="138"/>
      <c r="W505" s="138"/>
      <c r="X505" s="138"/>
      <c r="Y505" s="138"/>
      <c r="Z505" s="138"/>
      <c r="AA505" s="139"/>
      <c r="AB505" s="138"/>
      <c r="AC505" s="139"/>
      <c r="AD505" s="138"/>
      <c r="AE505" s="138"/>
      <c r="AF505" s="138"/>
      <c r="AG505" s="139"/>
      <c r="AH505" s="138"/>
      <c r="AI505" s="139"/>
      <c r="AJ505" s="138"/>
      <c r="AK505" s="138"/>
      <c r="AL505" s="138"/>
      <c r="AM505" s="139"/>
      <c r="AN505" s="138"/>
      <c r="AO505" s="139"/>
      <c r="AP505" s="138"/>
      <c r="AQ505" s="138"/>
      <c r="AR505" s="138"/>
      <c r="AS505" s="139"/>
      <c r="AT505" s="138"/>
      <c r="AU505" s="139"/>
      <c r="AV505" s="138"/>
      <c r="AW505" s="138"/>
      <c r="AX505" s="138"/>
      <c r="AY505" s="139"/>
      <c r="AZ505" s="138"/>
      <c r="BA505" s="139"/>
      <c r="BB505" s="138"/>
      <c r="BC505" s="138"/>
      <c r="BD505" s="49"/>
      <c r="BE505" s="49"/>
      <c r="BF505" s="49"/>
      <c r="BG505" s="49"/>
      <c r="BH505" s="49"/>
      <c r="BI505" s="47"/>
      <c r="BJ505" s="49"/>
      <c r="BK505" s="49"/>
      <c r="BL505" s="49"/>
      <c r="BM505" s="49"/>
    </row>
    <row r="506" spans="4:65" ht="70.5" customHeight="1" x14ac:dyDescent="0.2">
      <c r="D506" s="47"/>
      <c r="E506" s="49"/>
      <c r="F506" s="49"/>
      <c r="G506" s="49"/>
      <c r="H506" s="49"/>
      <c r="I506" s="49"/>
      <c r="J506" s="49"/>
      <c r="K506" s="49"/>
      <c r="L506" s="49"/>
      <c r="M506" s="49"/>
      <c r="N506" s="49"/>
      <c r="O506" s="138"/>
      <c r="P506" s="49"/>
      <c r="Q506" s="138"/>
      <c r="R506" s="49"/>
      <c r="S506" s="138"/>
      <c r="T506" s="49"/>
      <c r="U506" s="138"/>
      <c r="V506" s="138"/>
      <c r="W506" s="138"/>
      <c r="X506" s="138"/>
      <c r="Y506" s="138"/>
      <c r="Z506" s="138"/>
      <c r="AA506" s="139"/>
      <c r="AB506" s="138"/>
      <c r="AC506" s="139"/>
      <c r="AD506" s="138"/>
      <c r="AE506" s="138"/>
      <c r="AF506" s="138"/>
      <c r="AG506" s="139"/>
      <c r="AH506" s="138"/>
      <c r="AI506" s="139"/>
      <c r="AJ506" s="138"/>
      <c r="AK506" s="138"/>
      <c r="AL506" s="138"/>
      <c r="AM506" s="139"/>
      <c r="AN506" s="138"/>
      <c r="AO506" s="139"/>
      <c r="AP506" s="138"/>
      <c r="AQ506" s="138"/>
      <c r="AR506" s="138"/>
      <c r="AS506" s="139"/>
      <c r="AT506" s="138"/>
      <c r="AU506" s="139"/>
      <c r="AV506" s="138"/>
      <c r="AW506" s="138"/>
      <c r="AX506" s="138"/>
      <c r="AY506" s="139"/>
      <c r="AZ506" s="138"/>
      <c r="BA506" s="139"/>
      <c r="BB506" s="138"/>
      <c r="BC506" s="138"/>
      <c r="BD506" s="49"/>
      <c r="BE506" s="49"/>
      <c r="BF506" s="49"/>
      <c r="BG506" s="49"/>
      <c r="BH506" s="49"/>
      <c r="BI506" s="47"/>
      <c r="BJ506" s="49"/>
      <c r="BK506" s="49"/>
      <c r="BL506" s="49"/>
      <c r="BM506" s="49"/>
    </row>
    <row r="507" spans="4:65" ht="70.5" customHeight="1" x14ac:dyDescent="0.2">
      <c r="D507" s="47"/>
      <c r="E507" s="49"/>
      <c r="F507" s="49"/>
      <c r="G507" s="49"/>
      <c r="H507" s="49"/>
      <c r="I507" s="49"/>
      <c r="J507" s="49"/>
      <c r="K507" s="49"/>
      <c r="L507" s="49"/>
      <c r="M507" s="49"/>
      <c r="N507" s="49"/>
      <c r="O507" s="138"/>
      <c r="P507" s="49"/>
      <c r="Q507" s="138"/>
      <c r="R507" s="49"/>
      <c r="S507" s="138"/>
      <c r="T507" s="49"/>
      <c r="U507" s="138"/>
      <c r="V507" s="138"/>
      <c r="W507" s="138"/>
      <c r="X507" s="138"/>
      <c r="Y507" s="138"/>
      <c r="Z507" s="138"/>
      <c r="AA507" s="139"/>
      <c r="AB507" s="138"/>
      <c r="AC507" s="139"/>
      <c r="AD507" s="138"/>
      <c r="AE507" s="138"/>
      <c r="AF507" s="138"/>
      <c r="AG507" s="139"/>
      <c r="AH507" s="138"/>
      <c r="AI507" s="139"/>
      <c r="AJ507" s="138"/>
      <c r="AK507" s="138"/>
      <c r="AL507" s="138"/>
      <c r="AM507" s="139"/>
      <c r="AN507" s="138"/>
      <c r="AO507" s="139"/>
      <c r="AP507" s="138"/>
      <c r="AQ507" s="138"/>
      <c r="AR507" s="138"/>
      <c r="AS507" s="139"/>
      <c r="AT507" s="138"/>
      <c r="AU507" s="139"/>
      <c r="AV507" s="138"/>
      <c r="AW507" s="138"/>
      <c r="AX507" s="138"/>
      <c r="AY507" s="139"/>
      <c r="AZ507" s="138"/>
      <c r="BA507" s="139"/>
      <c r="BB507" s="138"/>
      <c r="BC507" s="138"/>
      <c r="BD507" s="49"/>
      <c r="BE507" s="49"/>
      <c r="BF507" s="49"/>
      <c r="BG507" s="49"/>
      <c r="BH507" s="49"/>
      <c r="BI507" s="47"/>
      <c r="BJ507" s="49"/>
      <c r="BK507" s="49"/>
      <c r="BL507" s="49"/>
      <c r="BM507" s="49"/>
    </row>
    <row r="508" spans="4:65" ht="70.5" customHeight="1" x14ac:dyDescent="0.2">
      <c r="D508" s="47"/>
      <c r="E508" s="49"/>
      <c r="F508" s="49"/>
      <c r="G508" s="49"/>
      <c r="H508" s="49"/>
      <c r="I508" s="49"/>
      <c r="J508" s="49"/>
      <c r="K508" s="49"/>
      <c r="L508" s="49"/>
      <c r="M508" s="49"/>
      <c r="N508" s="49"/>
      <c r="O508" s="138"/>
      <c r="P508" s="49"/>
      <c r="Q508" s="138"/>
      <c r="R508" s="49"/>
      <c r="S508" s="138"/>
      <c r="T508" s="49"/>
      <c r="U508" s="138"/>
      <c r="V508" s="138"/>
      <c r="W508" s="138"/>
      <c r="X508" s="138"/>
      <c r="Y508" s="138"/>
      <c r="Z508" s="138"/>
      <c r="AA508" s="139"/>
      <c r="AB508" s="138"/>
      <c r="AC508" s="139"/>
      <c r="AD508" s="138"/>
      <c r="AE508" s="138"/>
      <c r="AF508" s="138"/>
      <c r="AG508" s="139"/>
      <c r="AH508" s="138"/>
      <c r="AI508" s="139"/>
      <c r="AJ508" s="138"/>
      <c r="AK508" s="138"/>
      <c r="AL508" s="138"/>
      <c r="AM508" s="139"/>
      <c r="AN508" s="138"/>
      <c r="AO508" s="139"/>
      <c r="AP508" s="138"/>
      <c r="AQ508" s="138"/>
      <c r="AR508" s="138"/>
      <c r="AS508" s="139"/>
      <c r="AT508" s="138"/>
      <c r="AU508" s="139"/>
      <c r="AV508" s="138"/>
      <c r="AW508" s="138"/>
      <c r="AX508" s="138"/>
      <c r="AY508" s="139"/>
      <c r="AZ508" s="138"/>
      <c r="BA508" s="139"/>
      <c r="BB508" s="138"/>
      <c r="BC508" s="138"/>
      <c r="BD508" s="49"/>
      <c r="BE508" s="49"/>
      <c r="BF508" s="49"/>
      <c r="BG508" s="49"/>
      <c r="BH508" s="49"/>
      <c r="BI508" s="47"/>
      <c r="BJ508" s="49"/>
      <c r="BK508" s="49"/>
      <c r="BL508" s="49"/>
      <c r="BM508" s="49"/>
    </row>
    <row r="509" spans="4:65" ht="70.5" customHeight="1" x14ac:dyDescent="0.2">
      <c r="D509" s="47"/>
      <c r="E509" s="49"/>
      <c r="F509" s="49"/>
      <c r="G509" s="49"/>
      <c r="H509" s="49"/>
      <c r="I509" s="49"/>
      <c r="J509" s="49"/>
      <c r="K509" s="49"/>
      <c r="L509" s="49"/>
      <c r="M509" s="49"/>
      <c r="N509" s="49"/>
      <c r="O509" s="138"/>
      <c r="P509" s="49"/>
      <c r="Q509" s="138"/>
      <c r="R509" s="49"/>
      <c r="S509" s="138"/>
      <c r="T509" s="49"/>
      <c r="U509" s="138"/>
      <c r="V509" s="138"/>
      <c r="W509" s="138"/>
      <c r="X509" s="138"/>
      <c r="Y509" s="138"/>
      <c r="Z509" s="138"/>
      <c r="AA509" s="139"/>
      <c r="AB509" s="138"/>
      <c r="AC509" s="139"/>
      <c r="AD509" s="138"/>
      <c r="AE509" s="138"/>
      <c r="AF509" s="138"/>
      <c r="AG509" s="139"/>
      <c r="AH509" s="138"/>
      <c r="AI509" s="139"/>
      <c r="AJ509" s="138"/>
      <c r="AK509" s="138"/>
      <c r="AL509" s="138"/>
      <c r="AM509" s="139"/>
      <c r="AN509" s="138"/>
      <c r="AO509" s="139"/>
      <c r="AP509" s="138"/>
      <c r="AQ509" s="138"/>
      <c r="AR509" s="138"/>
      <c r="AS509" s="139"/>
      <c r="AT509" s="138"/>
      <c r="AU509" s="139"/>
      <c r="AV509" s="138"/>
      <c r="AW509" s="138"/>
      <c r="AX509" s="138"/>
      <c r="AY509" s="139"/>
      <c r="AZ509" s="138"/>
      <c r="BA509" s="139"/>
      <c r="BB509" s="138"/>
      <c r="BC509" s="138"/>
      <c r="BD509" s="49"/>
      <c r="BE509" s="49"/>
      <c r="BF509" s="49"/>
      <c r="BG509" s="49"/>
      <c r="BH509" s="49"/>
      <c r="BI509" s="47"/>
      <c r="BJ509" s="49"/>
      <c r="BK509" s="49"/>
      <c r="BL509" s="49"/>
      <c r="BM509" s="49"/>
    </row>
    <row r="510" spans="4:65" ht="70.5" customHeight="1" x14ac:dyDescent="0.2">
      <c r="D510" s="47"/>
      <c r="E510" s="49"/>
      <c r="F510" s="49"/>
      <c r="G510" s="49"/>
      <c r="H510" s="49"/>
      <c r="I510" s="49"/>
      <c r="J510" s="49"/>
      <c r="K510" s="49"/>
      <c r="L510" s="49"/>
      <c r="M510" s="49"/>
      <c r="N510" s="49"/>
      <c r="O510" s="138"/>
      <c r="P510" s="49"/>
      <c r="Q510" s="138"/>
      <c r="R510" s="49"/>
      <c r="S510" s="138"/>
      <c r="T510" s="49"/>
      <c r="U510" s="138"/>
      <c r="V510" s="138"/>
      <c r="W510" s="138"/>
      <c r="X510" s="138"/>
      <c r="Y510" s="138"/>
      <c r="Z510" s="138"/>
      <c r="AA510" s="139"/>
      <c r="AB510" s="138"/>
      <c r="AC510" s="139"/>
      <c r="AD510" s="138"/>
      <c r="AE510" s="138"/>
      <c r="AF510" s="138"/>
      <c r="AG510" s="139"/>
      <c r="AH510" s="138"/>
      <c r="AI510" s="139"/>
      <c r="AJ510" s="138"/>
      <c r="AK510" s="138"/>
      <c r="AL510" s="138"/>
      <c r="AM510" s="139"/>
      <c r="AN510" s="138"/>
      <c r="AO510" s="139"/>
      <c r="AP510" s="138"/>
      <c r="AQ510" s="138"/>
      <c r="AR510" s="138"/>
      <c r="AS510" s="139"/>
      <c r="AT510" s="138"/>
      <c r="AU510" s="139"/>
      <c r="AV510" s="138"/>
      <c r="AW510" s="138"/>
      <c r="AX510" s="138"/>
      <c r="AY510" s="139"/>
      <c r="AZ510" s="138"/>
      <c r="BA510" s="139"/>
      <c r="BB510" s="138"/>
      <c r="BC510" s="138"/>
      <c r="BD510" s="49"/>
      <c r="BE510" s="49"/>
      <c r="BF510" s="49"/>
      <c r="BG510" s="49"/>
      <c r="BH510" s="49"/>
      <c r="BI510" s="47"/>
      <c r="BJ510" s="49"/>
      <c r="BK510" s="49"/>
      <c r="BL510" s="49"/>
      <c r="BM510" s="49"/>
    </row>
    <row r="511" spans="4:65" ht="70.5" customHeight="1" x14ac:dyDescent="0.2">
      <c r="D511" s="47"/>
      <c r="E511" s="49"/>
      <c r="F511" s="49"/>
      <c r="G511" s="49"/>
      <c r="H511" s="49"/>
      <c r="I511" s="49"/>
      <c r="J511" s="49"/>
      <c r="K511" s="49"/>
      <c r="L511" s="49"/>
      <c r="M511" s="49"/>
      <c r="N511" s="49"/>
      <c r="O511" s="138"/>
      <c r="P511" s="49"/>
      <c r="Q511" s="138"/>
      <c r="R511" s="49"/>
      <c r="S511" s="138"/>
      <c r="T511" s="49"/>
      <c r="U511" s="138"/>
      <c r="V511" s="138"/>
      <c r="W511" s="138"/>
      <c r="X511" s="138"/>
      <c r="Y511" s="138"/>
      <c r="Z511" s="138"/>
      <c r="AA511" s="139"/>
      <c r="AB511" s="138"/>
      <c r="AC511" s="139"/>
      <c r="AD511" s="138"/>
      <c r="AE511" s="138"/>
      <c r="AF511" s="138"/>
      <c r="AG511" s="139"/>
      <c r="AH511" s="138"/>
      <c r="AI511" s="139"/>
      <c r="AJ511" s="138"/>
      <c r="AK511" s="138"/>
      <c r="AL511" s="138"/>
      <c r="AM511" s="139"/>
      <c r="AN511" s="138"/>
      <c r="AO511" s="139"/>
      <c r="AP511" s="138"/>
      <c r="AQ511" s="138"/>
      <c r="AR511" s="138"/>
      <c r="AS511" s="139"/>
      <c r="AT511" s="138"/>
      <c r="AU511" s="139"/>
      <c r="AV511" s="138"/>
      <c r="AW511" s="138"/>
      <c r="AX511" s="138"/>
      <c r="AY511" s="139"/>
      <c r="AZ511" s="138"/>
      <c r="BA511" s="139"/>
      <c r="BB511" s="138"/>
      <c r="BC511" s="138"/>
      <c r="BD511" s="49"/>
      <c r="BE511" s="49"/>
      <c r="BF511" s="49"/>
      <c r="BG511" s="49"/>
      <c r="BH511" s="49"/>
      <c r="BI511" s="47"/>
      <c r="BJ511" s="49"/>
      <c r="BK511" s="49"/>
      <c r="BL511" s="49"/>
      <c r="BM511" s="49"/>
    </row>
    <row r="512" spans="4:65" ht="70.5" customHeight="1" x14ac:dyDescent="0.2">
      <c r="D512" s="47"/>
      <c r="E512" s="49"/>
      <c r="F512" s="49"/>
      <c r="G512" s="49"/>
      <c r="H512" s="49"/>
      <c r="I512" s="49"/>
      <c r="J512" s="49"/>
      <c r="K512" s="49"/>
      <c r="L512" s="49"/>
      <c r="M512" s="49"/>
      <c r="N512" s="49"/>
      <c r="O512" s="138"/>
      <c r="P512" s="49"/>
      <c r="Q512" s="138"/>
      <c r="R512" s="49"/>
      <c r="S512" s="138"/>
      <c r="T512" s="49"/>
      <c r="U512" s="138"/>
      <c r="V512" s="138"/>
      <c r="W512" s="138"/>
      <c r="X512" s="138"/>
      <c r="Y512" s="138"/>
      <c r="Z512" s="138"/>
      <c r="AA512" s="139"/>
      <c r="AB512" s="138"/>
      <c r="AC512" s="139"/>
      <c r="AD512" s="138"/>
      <c r="AE512" s="138"/>
      <c r="AF512" s="138"/>
      <c r="AG512" s="139"/>
      <c r="AH512" s="138"/>
      <c r="AI512" s="139"/>
      <c r="AJ512" s="138"/>
      <c r="AK512" s="138"/>
      <c r="AL512" s="138"/>
      <c r="AM512" s="139"/>
      <c r="AN512" s="138"/>
      <c r="AO512" s="139"/>
      <c r="AP512" s="138"/>
      <c r="AQ512" s="138"/>
      <c r="AR512" s="138"/>
      <c r="AS512" s="139"/>
      <c r="AT512" s="138"/>
      <c r="AU512" s="139"/>
      <c r="AV512" s="138"/>
      <c r="AW512" s="138"/>
      <c r="AX512" s="138"/>
      <c r="AY512" s="139"/>
      <c r="AZ512" s="138"/>
      <c r="BA512" s="139"/>
      <c r="BB512" s="138"/>
      <c r="BC512" s="138"/>
      <c r="BD512" s="49"/>
      <c r="BE512" s="49"/>
      <c r="BF512" s="49"/>
      <c r="BG512" s="49"/>
      <c r="BH512" s="49"/>
      <c r="BI512" s="47"/>
      <c r="BJ512" s="49"/>
      <c r="BK512" s="49"/>
      <c r="BL512" s="49"/>
      <c r="BM512" s="49"/>
    </row>
    <row r="513" spans="4:65" ht="70.5" customHeight="1" x14ac:dyDescent="0.2">
      <c r="D513" s="47"/>
      <c r="E513" s="49"/>
      <c r="F513" s="49"/>
      <c r="G513" s="49"/>
      <c r="H513" s="49"/>
      <c r="I513" s="49"/>
      <c r="J513" s="49"/>
      <c r="K513" s="49"/>
      <c r="L513" s="49"/>
      <c r="M513" s="49"/>
      <c r="N513" s="49"/>
      <c r="O513" s="138"/>
      <c r="P513" s="49"/>
      <c r="Q513" s="138"/>
      <c r="R513" s="49"/>
      <c r="S513" s="138"/>
      <c r="T513" s="49"/>
      <c r="U513" s="138"/>
      <c r="V513" s="138"/>
      <c r="W513" s="138"/>
      <c r="X513" s="138"/>
      <c r="Y513" s="138"/>
      <c r="Z513" s="138"/>
      <c r="AA513" s="139"/>
      <c r="AB513" s="138"/>
      <c r="AC513" s="139"/>
      <c r="AD513" s="138"/>
      <c r="AE513" s="138"/>
      <c r="AF513" s="138"/>
      <c r="AG513" s="139"/>
      <c r="AH513" s="138"/>
      <c r="AI513" s="139"/>
      <c r="AJ513" s="138"/>
      <c r="AK513" s="138"/>
      <c r="AL513" s="138"/>
      <c r="AM513" s="139"/>
      <c r="AN513" s="138"/>
      <c r="AO513" s="139"/>
      <c r="AP513" s="138"/>
      <c r="AQ513" s="138"/>
      <c r="AR513" s="138"/>
      <c r="AS513" s="139"/>
      <c r="AT513" s="138"/>
      <c r="AU513" s="139"/>
      <c r="AV513" s="138"/>
      <c r="AW513" s="138"/>
      <c r="AX513" s="138"/>
      <c r="AY513" s="139"/>
      <c r="AZ513" s="138"/>
      <c r="BA513" s="139"/>
      <c r="BB513" s="138"/>
      <c r="BC513" s="138"/>
      <c r="BD513" s="49"/>
      <c r="BE513" s="49"/>
      <c r="BF513" s="49"/>
      <c r="BG513" s="49"/>
      <c r="BH513" s="49"/>
      <c r="BI513" s="47"/>
      <c r="BJ513" s="49"/>
      <c r="BK513" s="49"/>
      <c r="BL513" s="49"/>
      <c r="BM513" s="49"/>
    </row>
    <row r="514" spans="4:65" ht="70.5" customHeight="1" x14ac:dyDescent="0.2">
      <c r="D514" s="47"/>
      <c r="E514" s="49"/>
      <c r="F514" s="49"/>
      <c r="G514" s="49"/>
      <c r="H514" s="49"/>
      <c r="I514" s="49"/>
      <c r="J514" s="49"/>
      <c r="K514" s="49"/>
      <c r="L514" s="49"/>
      <c r="M514" s="49"/>
      <c r="N514" s="49"/>
      <c r="O514" s="138"/>
      <c r="P514" s="49"/>
      <c r="Q514" s="138"/>
      <c r="R514" s="49"/>
      <c r="S514" s="138"/>
      <c r="T514" s="49"/>
      <c r="U514" s="138"/>
      <c r="V514" s="138"/>
      <c r="W514" s="138"/>
      <c r="X514" s="138"/>
      <c r="Y514" s="138"/>
      <c r="Z514" s="138"/>
      <c r="AA514" s="139"/>
      <c r="AB514" s="138"/>
      <c r="AC514" s="139"/>
      <c r="AD514" s="138"/>
      <c r="AE514" s="138"/>
      <c r="AF514" s="138"/>
      <c r="AG514" s="139"/>
      <c r="AH514" s="138"/>
      <c r="AI514" s="139"/>
      <c r="AJ514" s="138"/>
      <c r="AK514" s="138"/>
      <c r="AL514" s="138"/>
      <c r="AM514" s="139"/>
      <c r="AN514" s="138"/>
      <c r="AO514" s="139"/>
      <c r="AP514" s="138"/>
      <c r="AQ514" s="138"/>
      <c r="AR514" s="138"/>
      <c r="AS514" s="139"/>
      <c r="AT514" s="138"/>
      <c r="AU514" s="139"/>
      <c r="AV514" s="138"/>
      <c r="AW514" s="138"/>
      <c r="AX514" s="138"/>
      <c r="AY514" s="139"/>
      <c r="AZ514" s="138"/>
      <c r="BA514" s="139"/>
      <c r="BB514" s="138"/>
      <c r="BC514" s="138"/>
      <c r="BD514" s="49"/>
      <c r="BE514" s="49"/>
      <c r="BF514" s="49"/>
      <c r="BG514" s="49"/>
      <c r="BH514" s="49"/>
      <c r="BI514" s="47"/>
      <c r="BJ514" s="49"/>
      <c r="BK514" s="49"/>
      <c r="BL514" s="49"/>
      <c r="BM514" s="49"/>
    </row>
    <row r="515" spans="4:65" ht="70.5" customHeight="1" x14ac:dyDescent="0.2">
      <c r="D515" s="47"/>
      <c r="E515" s="49"/>
      <c r="F515" s="49"/>
      <c r="G515" s="49"/>
      <c r="H515" s="49"/>
      <c r="I515" s="49"/>
      <c r="J515" s="49"/>
      <c r="K515" s="49"/>
      <c r="L515" s="49"/>
      <c r="M515" s="49"/>
      <c r="N515" s="49"/>
      <c r="O515" s="138"/>
      <c r="P515" s="49"/>
      <c r="Q515" s="138"/>
      <c r="R515" s="49"/>
      <c r="S515" s="138"/>
      <c r="T515" s="49"/>
      <c r="U515" s="138"/>
      <c r="V515" s="138"/>
      <c r="W515" s="138"/>
      <c r="X515" s="138"/>
      <c r="Y515" s="138"/>
      <c r="Z515" s="138"/>
      <c r="AA515" s="139"/>
      <c r="AB515" s="138"/>
      <c r="AC515" s="139"/>
      <c r="AD515" s="138"/>
      <c r="AE515" s="138"/>
      <c r="AF515" s="138"/>
      <c r="AG515" s="139"/>
      <c r="AH515" s="138"/>
      <c r="AI515" s="139"/>
      <c r="AJ515" s="138"/>
      <c r="AK515" s="138"/>
      <c r="AL515" s="138"/>
      <c r="AM515" s="139"/>
      <c r="AN515" s="138"/>
      <c r="AO515" s="139"/>
      <c r="AP515" s="138"/>
      <c r="AQ515" s="138"/>
      <c r="AR515" s="138"/>
      <c r="AS515" s="139"/>
      <c r="AT515" s="138"/>
      <c r="AU515" s="139"/>
      <c r="AV515" s="138"/>
      <c r="AW515" s="138"/>
      <c r="AX515" s="138"/>
      <c r="AY515" s="139"/>
      <c r="AZ515" s="138"/>
      <c r="BA515" s="139"/>
      <c r="BB515" s="138"/>
      <c r="BC515" s="138"/>
      <c r="BD515" s="49"/>
      <c r="BE515" s="49"/>
      <c r="BF515" s="49"/>
      <c r="BG515" s="49"/>
      <c r="BH515" s="49"/>
      <c r="BI515" s="47"/>
      <c r="BJ515" s="49"/>
      <c r="BK515" s="49"/>
      <c r="BL515" s="49"/>
      <c r="BM515" s="49"/>
    </row>
    <row r="516" spans="4:65" ht="70.5" customHeight="1" x14ac:dyDescent="0.2">
      <c r="D516" s="47"/>
      <c r="E516" s="49"/>
      <c r="F516" s="49"/>
      <c r="G516" s="49"/>
      <c r="H516" s="49"/>
      <c r="I516" s="49"/>
      <c r="J516" s="49"/>
      <c r="K516" s="49"/>
      <c r="L516" s="49"/>
      <c r="M516" s="49"/>
      <c r="N516" s="49"/>
      <c r="O516" s="138"/>
      <c r="P516" s="49"/>
      <c r="Q516" s="138"/>
      <c r="R516" s="49"/>
      <c r="S516" s="138"/>
      <c r="T516" s="49"/>
      <c r="U516" s="138"/>
      <c r="V516" s="138"/>
      <c r="W516" s="138"/>
      <c r="X516" s="138"/>
      <c r="Y516" s="138"/>
      <c r="Z516" s="138"/>
      <c r="AA516" s="139"/>
      <c r="AB516" s="138"/>
      <c r="AC516" s="139"/>
      <c r="AD516" s="138"/>
      <c r="AE516" s="138"/>
      <c r="AF516" s="138"/>
      <c r="AG516" s="139"/>
      <c r="AH516" s="138"/>
      <c r="AI516" s="139"/>
      <c r="AJ516" s="138"/>
      <c r="AK516" s="138"/>
      <c r="AL516" s="138"/>
      <c r="AM516" s="139"/>
      <c r="AN516" s="138"/>
      <c r="AO516" s="139"/>
      <c r="AP516" s="138"/>
      <c r="AQ516" s="138"/>
      <c r="AR516" s="138"/>
      <c r="AS516" s="139"/>
      <c r="AT516" s="138"/>
      <c r="AU516" s="139"/>
      <c r="AV516" s="138"/>
      <c r="AW516" s="138"/>
      <c r="AX516" s="138"/>
      <c r="AY516" s="139"/>
      <c r="AZ516" s="138"/>
      <c r="BA516" s="139"/>
      <c r="BB516" s="138"/>
      <c r="BC516" s="138"/>
      <c r="BD516" s="49"/>
      <c r="BE516" s="49"/>
      <c r="BF516" s="49"/>
      <c r="BG516" s="49"/>
      <c r="BH516" s="49"/>
      <c r="BI516" s="47"/>
      <c r="BJ516" s="49"/>
      <c r="BK516" s="49"/>
      <c r="BL516" s="49"/>
      <c r="BM516" s="49"/>
    </row>
    <row r="517" spans="4:65" ht="70.5" customHeight="1" x14ac:dyDescent="0.2">
      <c r="D517" s="47"/>
      <c r="E517" s="49"/>
      <c r="F517" s="49"/>
      <c r="G517" s="49"/>
      <c r="H517" s="49"/>
      <c r="I517" s="49"/>
      <c r="J517" s="49"/>
      <c r="K517" s="49"/>
      <c r="L517" s="49"/>
      <c r="M517" s="49"/>
      <c r="N517" s="49"/>
      <c r="O517" s="138"/>
      <c r="P517" s="49"/>
      <c r="Q517" s="138"/>
      <c r="R517" s="49"/>
      <c r="S517" s="138"/>
      <c r="T517" s="49"/>
      <c r="U517" s="138"/>
      <c r="V517" s="138"/>
      <c r="W517" s="138"/>
      <c r="X517" s="138"/>
      <c r="Y517" s="138"/>
      <c r="Z517" s="138"/>
      <c r="AA517" s="139"/>
      <c r="AB517" s="138"/>
      <c r="AC517" s="139"/>
      <c r="AD517" s="138"/>
      <c r="AE517" s="138"/>
      <c r="AF517" s="138"/>
      <c r="AG517" s="139"/>
      <c r="AH517" s="138"/>
      <c r="AI517" s="139"/>
      <c r="AJ517" s="138"/>
      <c r="AK517" s="138"/>
      <c r="AL517" s="138"/>
      <c r="AM517" s="139"/>
      <c r="AN517" s="138"/>
      <c r="AO517" s="139"/>
      <c r="AP517" s="138"/>
      <c r="AQ517" s="138"/>
      <c r="AR517" s="138"/>
      <c r="AS517" s="139"/>
      <c r="AT517" s="138"/>
      <c r="AU517" s="139"/>
      <c r="AV517" s="138"/>
      <c r="AW517" s="138"/>
      <c r="AX517" s="138"/>
      <c r="AY517" s="139"/>
      <c r="AZ517" s="138"/>
      <c r="BA517" s="139"/>
      <c r="BB517" s="138"/>
      <c r="BC517" s="138"/>
      <c r="BD517" s="49"/>
      <c r="BE517" s="49"/>
      <c r="BF517" s="49"/>
      <c r="BG517" s="49"/>
      <c r="BH517" s="49"/>
      <c r="BI517" s="47"/>
      <c r="BJ517" s="49"/>
      <c r="BK517" s="49"/>
      <c r="BL517" s="49"/>
      <c r="BM517" s="49"/>
    </row>
    <row r="518" spans="4:65" ht="70.5" customHeight="1" x14ac:dyDescent="0.2">
      <c r="D518" s="47"/>
      <c r="E518" s="49"/>
      <c r="F518" s="49"/>
      <c r="G518" s="49"/>
      <c r="H518" s="49"/>
      <c r="I518" s="49"/>
      <c r="J518" s="49"/>
      <c r="K518" s="49"/>
      <c r="L518" s="49"/>
      <c r="M518" s="49"/>
      <c r="N518" s="49"/>
      <c r="O518" s="138"/>
      <c r="P518" s="49"/>
      <c r="Q518" s="138"/>
      <c r="R518" s="49"/>
      <c r="S518" s="138"/>
      <c r="T518" s="49"/>
      <c r="U518" s="138"/>
      <c r="V518" s="138"/>
      <c r="W518" s="138"/>
      <c r="X518" s="138"/>
      <c r="Y518" s="138"/>
      <c r="Z518" s="138"/>
      <c r="AA518" s="139"/>
      <c r="AB518" s="138"/>
      <c r="AC518" s="139"/>
      <c r="AD518" s="138"/>
      <c r="AE518" s="138"/>
      <c r="AF518" s="138"/>
      <c r="AG518" s="139"/>
      <c r="AH518" s="138"/>
      <c r="AI518" s="139"/>
      <c r="AJ518" s="138"/>
      <c r="AK518" s="138"/>
      <c r="AL518" s="138"/>
      <c r="AM518" s="139"/>
      <c r="AN518" s="138"/>
      <c r="AO518" s="139"/>
      <c r="AP518" s="138"/>
      <c r="AQ518" s="138"/>
      <c r="AR518" s="138"/>
      <c r="AS518" s="139"/>
      <c r="AT518" s="138"/>
      <c r="AU518" s="139"/>
      <c r="AV518" s="138"/>
      <c r="AW518" s="138"/>
      <c r="AX518" s="138"/>
      <c r="AY518" s="139"/>
      <c r="AZ518" s="138"/>
      <c r="BA518" s="139"/>
      <c r="BB518" s="138"/>
      <c r="BC518" s="138"/>
      <c r="BD518" s="49"/>
      <c r="BE518" s="49"/>
      <c r="BF518" s="49"/>
      <c r="BG518" s="49"/>
      <c r="BH518" s="49"/>
      <c r="BI518" s="47"/>
      <c r="BJ518" s="49"/>
      <c r="BK518" s="49"/>
      <c r="BL518" s="49"/>
      <c r="BM518" s="49"/>
    </row>
    <row r="519" spans="4:65" ht="70.5" customHeight="1" x14ac:dyDescent="0.2">
      <c r="D519" s="47"/>
      <c r="E519" s="49"/>
      <c r="F519" s="49"/>
      <c r="G519" s="49"/>
      <c r="H519" s="49"/>
      <c r="I519" s="49"/>
      <c r="J519" s="49"/>
      <c r="K519" s="49"/>
      <c r="L519" s="49"/>
      <c r="M519" s="49"/>
      <c r="N519" s="49"/>
      <c r="O519" s="138"/>
      <c r="P519" s="49"/>
      <c r="Q519" s="138"/>
      <c r="R519" s="49"/>
      <c r="S519" s="138"/>
      <c r="T519" s="49"/>
      <c r="U519" s="138"/>
      <c r="V519" s="138"/>
      <c r="W519" s="138"/>
      <c r="X519" s="138"/>
      <c r="Y519" s="138"/>
      <c r="Z519" s="138"/>
      <c r="AA519" s="139"/>
      <c r="AB519" s="138"/>
      <c r="AC519" s="139"/>
      <c r="AD519" s="138"/>
      <c r="AE519" s="138"/>
      <c r="AF519" s="138"/>
      <c r="AG519" s="139"/>
      <c r="AH519" s="138"/>
      <c r="AI519" s="139"/>
      <c r="AJ519" s="138"/>
      <c r="AK519" s="138"/>
      <c r="AL519" s="138"/>
      <c r="AM519" s="139"/>
      <c r="AN519" s="138"/>
      <c r="AO519" s="139"/>
      <c r="AP519" s="138"/>
      <c r="AQ519" s="138"/>
      <c r="AR519" s="138"/>
      <c r="AS519" s="139"/>
      <c r="AT519" s="138"/>
      <c r="AU519" s="139"/>
      <c r="AV519" s="138"/>
      <c r="AW519" s="138"/>
      <c r="AX519" s="138"/>
      <c r="AY519" s="139"/>
      <c r="AZ519" s="138"/>
      <c r="BA519" s="139"/>
      <c r="BB519" s="138"/>
      <c r="BC519" s="138"/>
      <c r="BD519" s="49"/>
      <c r="BE519" s="49"/>
      <c r="BF519" s="49"/>
      <c r="BG519" s="49"/>
      <c r="BH519" s="49"/>
      <c r="BI519" s="47"/>
      <c r="BJ519" s="49"/>
      <c r="BK519" s="49"/>
      <c r="BL519" s="49"/>
      <c r="BM519" s="49"/>
    </row>
    <row r="520" spans="4:65" ht="70.5" customHeight="1" x14ac:dyDescent="0.2">
      <c r="D520" s="47"/>
      <c r="E520" s="49"/>
      <c r="F520" s="49"/>
      <c r="G520" s="49"/>
      <c r="H520" s="49"/>
      <c r="I520" s="49"/>
      <c r="J520" s="49"/>
      <c r="K520" s="49"/>
      <c r="L520" s="49"/>
      <c r="M520" s="49"/>
      <c r="N520" s="49"/>
      <c r="O520" s="138"/>
      <c r="P520" s="49"/>
      <c r="Q520" s="138"/>
      <c r="R520" s="49"/>
      <c r="S520" s="138"/>
      <c r="T520" s="49"/>
      <c r="U520" s="138"/>
      <c r="V520" s="138"/>
      <c r="W520" s="138"/>
      <c r="X520" s="138"/>
      <c r="Y520" s="138"/>
      <c r="Z520" s="138"/>
      <c r="AA520" s="139"/>
      <c r="AB520" s="138"/>
      <c r="AC520" s="139"/>
      <c r="AD520" s="138"/>
      <c r="AE520" s="138"/>
      <c r="AF520" s="138"/>
      <c r="AG520" s="139"/>
      <c r="AH520" s="138"/>
      <c r="AI520" s="139"/>
      <c r="AJ520" s="138"/>
      <c r="AK520" s="138"/>
      <c r="AL520" s="138"/>
      <c r="AM520" s="139"/>
      <c r="AN520" s="138"/>
      <c r="AO520" s="139"/>
      <c r="AP520" s="138"/>
      <c r="AQ520" s="138"/>
      <c r="AR520" s="138"/>
      <c r="AS520" s="139"/>
      <c r="AT520" s="138"/>
      <c r="AU520" s="139"/>
      <c r="AV520" s="138"/>
      <c r="AW520" s="138"/>
      <c r="AX520" s="138"/>
      <c r="AY520" s="139"/>
      <c r="AZ520" s="138"/>
      <c r="BA520" s="139"/>
      <c r="BB520" s="138"/>
      <c r="BC520" s="138"/>
      <c r="BD520" s="49"/>
      <c r="BE520" s="49"/>
      <c r="BF520" s="49"/>
      <c r="BG520" s="49"/>
      <c r="BH520" s="49"/>
      <c r="BI520" s="47"/>
      <c r="BJ520" s="49"/>
      <c r="BK520" s="49"/>
      <c r="BL520" s="49"/>
      <c r="BM520" s="49"/>
    </row>
    <row r="521" spans="4:65" ht="70.5" customHeight="1" x14ac:dyDescent="0.2">
      <c r="D521" s="47"/>
      <c r="E521" s="49"/>
      <c r="F521" s="49"/>
      <c r="G521" s="49"/>
      <c r="H521" s="49"/>
      <c r="I521" s="49"/>
      <c r="J521" s="49"/>
      <c r="K521" s="49"/>
      <c r="L521" s="49"/>
      <c r="M521" s="49"/>
      <c r="N521" s="49"/>
      <c r="O521" s="138"/>
      <c r="P521" s="49"/>
      <c r="Q521" s="138"/>
      <c r="R521" s="49"/>
      <c r="S521" s="138"/>
      <c r="T521" s="49"/>
      <c r="U521" s="138"/>
      <c r="V521" s="138"/>
      <c r="W521" s="138"/>
      <c r="X521" s="138"/>
      <c r="Y521" s="138"/>
      <c r="Z521" s="138"/>
      <c r="AA521" s="139"/>
      <c r="AB521" s="138"/>
      <c r="AC521" s="139"/>
      <c r="AD521" s="138"/>
      <c r="AE521" s="138"/>
      <c r="AF521" s="138"/>
      <c r="AG521" s="139"/>
      <c r="AH521" s="138"/>
      <c r="AI521" s="139"/>
      <c r="AJ521" s="138"/>
      <c r="AK521" s="138"/>
      <c r="AL521" s="138"/>
      <c r="AM521" s="139"/>
      <c r="AN521" s="138"/>
      <c r="AO521" s="139"/>
      <c r="AP521" s="138"/>
      <c r="AQ521" s="138"/>
      <c r="AR521" s="138"/>
      <c r="AS521" s="139"/>
      <c r="AT521" s="138"/>
      <c r="AU521" s="139"/>
      <c r="AV521" s="138"/>
      <c r="AW521" s="138"/>
      <c r="AX521" s="138"/>
      <c r="AY521" s="139"/>
      <c r="AZ521" s="138"/>
      <c r="BA521" s="139"/>
      <c r="BB521" s="138"/>
      <c r="BC521" s="138"/>
      <c r="BD521" s="49"/>
      <c r="BE521" s="49"/>
      <c r="BF521" s="49"/>
      <c r="BG521" s="49"/>
      <c r="BH521" s="49"/>
      <c r="BI521" s="47"/>
      <c r="BJ521" s="49"/>
      <c r="BK521" s="49"/>
      <c r="BL521" s="49"/>
      <c r="BM521" s="49"/>
    </row>
    <row r="522" spans="4:65" ht="70.5" customHeight="1" x14ac:dyDescent="0.2">
      <c r="D522" s="47"/>
      <c r="E522" s="49"/>
      <c r="F522" s="49"/>
      <c r="G522" s="49"/>
      <c r="H522" s="49"/>
      <c r="I522" s="49"/>
      <c r="J522" s="49"/>
      <c r="K522" s="49"/>
      <c r="L522" s="49"/>
      <c r="M522" s="49"/>
      <c r="N522" s="49"/>
      <c r="O522" s="138"/>
      <c r="P522" s="49"/>
      <c r="Q522" s="138"/>
      <c r="R522" s="49"/>
      <c r="S522" s="138"/>
      <c r="T522" s="49"/>
      <c r="U522" s="138"/>
      <c r="V522" s="138"/>
      <c r="W522" s="138"/>
      <c r="X522" s="138"/>
      <c r="Y522" s="138"/>
      <c r="Z522" s="138"/>
      <c r="AA522" s="139"/>
      <c r="AB522" s="138"/>
      <c r="AC522" s="139"/>
      <c r="AD522" s="138"/>
      <c r="AE522" s="138"/>
      <c r="AF522" s="138"/>
      <c r="AG522" s="139"/>
      <c r="AH522" s="138"/>
      <c r="AI522" s="139"/>
      <c r="AJ522" s="138"/>
      <c r="AK522" s="138"/>
      <c r="AL522" s="138"/>
      <c r="AM522" s="139"/>
      <c r="AN522" s="138"/>
      <c r="AO522" s="139"/>
      <c r="AP522" s="138"/>
      <c r="AQ522" s="138"/>
      <c r="AR522" s="138"/>
      <c r="AS522" s="139"/>
      <c r="AT522" s="138"/>
      <c r="AU522" s="139"/>
      <c r="AV522" s="138"/>
      <c r="AW522" s="138"/>
      <c r="AX522" s="138"/>
      <c r="AY522" s="139"/>
      <c r="AZ522" s="138"/>
      <c r="BA522" s="139"/>
      <c r="BB522" s="138"/>
      <c r="BC522" s="138"/>
      <c r="BD522" s="49"/>
      <c r="BE522" s="49"/>
      <c r="BF522" s="49"/>
      <c r="BG522" s="49"/>
      <c r="BH522" s="49"/>
      <c r="BI522" s="47"/>
      <c r="BJ522" s="49"/>
      <c r="BK522" s="49"/>
      <c r="BL522" s="49"/>
      <c r="BM522" s="49"/>
    </row>
    <row r="523" spans="4:65" ht="70.5" customHeight="1" x14ac:dyDescent="0.2">
      <c r="D523" s="47"/>
      <c r="E523" s="49"/>
      <c r="F523" s="49"/>
      <c r="G523" s="49"/>
      <c r="H523" s="49"/>
      <c r="I523" s="49"/>
      <c r="J523" s="49"/>
      <c r="K523" s="49"/>
      <c r="L523" s="49"/>
      <c r="M523" s="49"/>
      <c r="N523" s="49"/>
      <c r="O523" s="138"/>
      <c r="P523" s="49"/>
      <c r="Q523" s="138"/>
      <c r="R523" s="49"/>
      <c r="S523" s="138"/>
      <c r="T523" s="49"/>
      <c r="U523" s="138"/>
      <c r="V523" s="138"/>
      <c r="W523" s="138"/>
      <c r="X523" s="138"/>
      <c r="Y523" s="138"/>
      <c r="Z523" s="138"/>
      <c r="AA523" s="139"/>
      <c r="AB523" s="138"/>
      <c r="AC523" s="139"/>
      <c r="AD523" s="138"/>
      <c r="AE523" s="138"/>
      <c r="AF523" s="138"/>
      <c r="AG523" s="139"/>
      <c r="AH523" s="138"/>
      <c r="AI523" s="139"/>
      <c r="AJ523" s="138"/>
      <c r="AK523" s="138"/>
      <c r="AL523" s="138"/>
      <c r="AM523" s="139"/>
      <c r="AN523" s="138"/>
      <c r="AO523" s="139"/>
      <c r="AP523" s="138"/>
      <c r="AQ523" s="138"/>
      <c r="AR523" s="138"/>
      <c r="AS523" s="139"/>
      <c r="AT523" s="138"/>
      <c r="AU523" s="139"/>
      <c r="AV523" s="138"/>
      <c r="AW523" s="138"/>
      <c r="AX523" s="138"/>
      <c r="AY523" s="139"/>
      <c r="AZ523" s="138"/>
      <c r="BA523" s="139"/>
      <c r="BB523" s="138"/>
      <c r="BC523" s="138"/>
      <c r="BD523" s="49"/>
      <c r="BE523" s="49"/>
      <c r="BF523" s="49"/>
      <c r="BG523" s="49"/>
      <c r="BH523" s="49"/>
      <c r="BI523" s="47"/>
      <c r="BJ523" s="49"/>
      <c r="BK523" s="49"/>
      <c r="BL523" s="49"/>
      <c r="BM523" s="49"/>
    </row>
    <row r="524" spans="4:65" ht="70.5" customHeight="1" x14ac:dyDescent="0.2">
      <c r="D524" s="47"/>
      <c r="E524" s="49"/>
      <c r="F524" s="49"/>
      <c r="G524" s="49"/>
      <c r="H524" s="49"/>
      <c r="I524" s="49"/>
      <c r="J524" s="49"/>
      <c r="K524" s="49"/>
      <c r="L524" s="49"/>
      <c r="M524" s="49"/>
      <c r="N524" s="49"/>
      <c r="O524" s="138"/>
      <c r="P524" s="49"/>
      <c r="Q524" s="138"/>
      <c r="R524" s="49"/>
      <c r="S524" s="138"/>
      <c r="T524" s="49"/>
      <c r="U524" s="138"/>
      <c r="V524" s="138"/>
      <c r="W524" s="138"/>
      <c r="X524" s="138"/>
      <c r="Y524" s="138"/>
      <c r="Z524" s="138"/>
      <c r="AA524" s="139"/>
      <c r="AB524" s="138"/>
      <c r="AC524" s="139"/>
      <c r="AD524" s="138"/>
      <c r="AE524" s="138"/>
      <c r="AF524" s="138"/>
      <c r="AG524" s="139"/>
      <c r="AH524" s="138"/>
      <c r="AI524" s="139"/>
      <c r="AJ524" s="138"/>
      <c r="AK524" s="138"/>
      <c r="AL524" s="138"/>
      <c r="AM524" s="139"/>
      <c r="AN524" s="138"/>
      <c r="AO524" s="139"/>
      <c r="AP524" s="138"/>
      <c r="AQ524" s="138"/>
      <c r="AR524" s="138"/>
      <c r="AS524" s="139"/>
      <c r="AT524" s="138"/>
      <c r="AU524" s="139"/>
      <c r="AV524" s="138"/>
      <c r="AW524" s="138"/>
      <c r="AX524" s="138"/>
      <c r="AY524" s="139"/>
      <c r="AZ524" s="138"/>
      <c r="BA524" s="139"/>
      <c r="BB524" s="138"/>
      <c r="BC524" s="138"/>
      <c r="BD524" s="49"/>
      <c r="BE524" s="49"/>
      <c r="BF524" s="49"/>
      <c r="BG524" s="49"/>
      <c r="BH524" s="49"/>
      <c r="BI524" s="47"/>
      <c r="BJ524" s="49"/>
      <c r="BK524" s="49"/>
      <c r="BL524" s="49"/>
      <c r="BM524" s="49"/>
    </row>
    <row r="525" spans="4:65" ht="70.5" customHeight="1" x14ac:dyDescent="0.2">
      <c r="D525" s="47"/>
      <c r="E525" s="49"/>
      <c r="F525" s="49"/>
      <c r="G525" s="49"/>
      <c r="H525" s="49"/>
      <c r="I525" s="49"/>
      <c r="J525" s="49"/>
      <c r="K525" s="49"/>
      <c r="L525" s="49"/>
      <c r="M525" s="49"/>
      <c r="N525" s="49"/>
      <c r="O525" s="138"/>
      <c r="P525" s="49"/>
      <c r="Q525" s="138"/>
      <c r="R525" s="49"/>
      <c r="S525" s="138"/>
      <c r="T525" s="49"/>
      <c r="U525" s="138"/>
      <c r="V525" s="138"/>
      <c r="W525" s="138"/>
      <c r="X525" s="138"/>
      <c r="Y525" s="138"/>
      <c r="Z525" s="138"/>
      <c r="AA525" s="139"/>
      <c r="AB525" s="138"/>
      <c r="AC525" s="139"/>
      <c r="AD525" s="138"/>
      <c r="AE525" s="138"/>
      <c r="AF525" s="138"/>
      <c r="AG525" s="139"/>
      <c r="AH525" s="138"/>
      <c r="AI525" s="139"/>
      <c r="AJ525" s="138"/>
      <c r="AK525" s="138"/>
      <c r="AL525" s="138"/>
      <c r="AM525" s="139"/>
      <c r="AN525" s="138"/>
      <c r="AO525" s="139"/>
      <c r="AP525" s="138"/>
      <c r="AQ525" s="138"/>
      <c r="AR525" s="138"/>
      <c r="AS525" s="139"/>
      <c r="AT525" s="138"/>
      <c r="AU525" s="139"/>
      <c r="AV525" s="138"/>
      <c r="AW525" s="138"/>
      <c r="AX525" s="138"/>
      <c r="AY525" s="139"/>
      <c r="AZ525" s="138"/>
      <c r="BA525" s="139"/>
      <c r="BB525" s="138"/>
      <c r="BC525" s="138"/>
      <c r="BD525" s="49"/>
      <c r="BE525" s="49"/>
      <c r="BF525" s="49"/>
      <c r="BG525" s="49"/>
      <c r="BH525" s="49"/>
      <c r="BI525" s="47"/>
      <c r="BJ525" s="49"/>
      <c r="BK525" s="49"/>
      <c r="BL525" s="49"/>
      <c r="BM525" s="49"/>
    </row>
    <row r="526" spans="4:65" ht="70.5" customHeight="1" x14ac:dyDescent="0.2">
      <c r="D526" s="47"/>
      <c r="E526" s="49"/>
      <c r="F526" s="49"/>
      <c r="G526" s="49"/>
      <c r="H526" s="49"/>
      <c r="I526" s="49"/>
      <c r="J526" s="49"/>
      <c r="K526" s="49"/>
      <c r="L526" s="49"/>
      <c r="M526" s="49"/>
      <c r="N526" s="49"/>
      <c r="O526" s="138"/>
      <c r="P526" s="49"/>
      <c r="Q526" s="138"/>
      <c r="R526" s="49"/>
      <c r="S526" s="138"/>
      <c r="T526" s="49"/>
      <c r="U526" s="138"/>
      <c r="V526" s="138"/>
      <c r="W526" s="138"/>
      <c r="X526" s="138"/>
      <c r="Y526" s="138"/>
      <c r="Z526" s="138"/>
      <c r="AA526" s="139"/>
      <c r="AB526" s="138"/>
      <c r="AC526" s="139"/>
      <c r="AD526" s="138"/>
      <c r="AE526" s="138"/>
      <c r="AF526" s="138"/>
      <c r="AG526" s="139"/>
      <c r="AH526" s="138"/>
      <c r="AI526" s="139"/>
      <c r="AJ526" s="138"/>
      <c r="AK526" s="138"/>
      <c r="AL526" s="138"/>
      <c r="AM526" s="139"/>
      <c r="AN526" s="138"/>
      <c r="AO526" s="139"/>
      <c r="AP526" s="138"/>
      <c r="AQ526" s="138"/>
      <c r="AR526" s="138"/>
      <c r="AS526" s="139"/>
      <c r="AT526" s="138"/>
      <c r="AU526" s="139"/>
      <c r="AV526" s="138"/>
      <c r="AW526" s="138"/>
      <c r="AX526" s="138"/>
      <c r="AY526" s="139"/>
      <c r="AZ526" s="138"/>
      <c r="BA526" s="139"/>
      <c r="BB526" s="138"/>
      <c r="BC526" s="138"/>
      <c r="BD526" s="49"/>
      <c r="BE526" s="49"/>
      <c r="BF526" s="49"/>
      <c r="BG526" s="49"/>
      <c r="BH526" s="49"/>
      <c r="BI526" s="47"/>
      <c r="BJ526" s="49"/>
      <c r="BK526" s="49"/>
      <c r="BL526" s="49"/>
      <c r="BM526" s="49"/>
    </row>
    <row r="527" spans="4:65" ht="70.5" customHeight="1" x14ac:dyDescent="0.2">
      <c r="D527" s="47"/>
      <c r="E527" s="49"/>
      <c r="F527" s="49"/>
      <c r="G527" s="49"/>
      <c r="H527" s="49"/>
      <c r="I527" s="49"/>
      <c r="J527" s="49"/>
      <c r="K527" s="49"/>
      <c r="L527" s="49"/>
      <c r="M527" s="49"/>
      <c r="N527" s="49"/>
      <c r="O527" s="138"/>
      <c r="P527" s="49"/>
      <c r="Q527" s="138"/>
      <c r="R527" s="49"/>
      <c r="S527" s="138"/>
      <c r="T527" s="49"/>
      <c r="U527" s="138"/>
      <c r="V527" s="138"/>
      <c r="W527" s="138"/>
      <c r="X527" s="138"/>
      <c r="Y527" s="138"/>
      <c r="Z527" s="138"/>
      <c r="AA527" s="139"/>
      <c r="AB527" s="138"/>
      <c r="AC527" s="139"/>
      <c r="AD527" s="138"/>
      <c r="AE527" s="138"/>
      <c r="AF527" s="138"/>
      <c r="AG527" s="139"/>
      <c r="AH527" s="138"/>
      <c r="AI527" s="139"/>
      <c r="AJ527" s="138"/>
      <c r="AK527" s="138"/>
      <c r="AL527" s="138"/>
      <c r="AM527" s="139"/>
      <c r="AN527" s="138"/>
      <c r="AO527" s="139"/>
      <c r="AP527" s="138"/>
      <c r="AQ527" s="138"/>
      <c r="AR527" s="138"/>
      <c r="AS527" s="139"/>
      <c r="AT527" s="138"/>
      <c r="AU527" s="139"/>
      <c r="AV527" s="138"/>
      <c r="AW527" s="138"/>
      <c r="AX527" s="138"/>
      <c r="AY527" s="139"/>
      <c r="AZ527" s="138"/>
      <c r="BA527" s="139"/>
      <c r="BB527" s="138"/>
      <c r="BC527" s="138"/>
      <c r="BD527" s="49"/>
      <c r="BE527" s="49"/>
      <c r="BF527" s="49"/>
      <c r="BG527" s="49"/>
      <c r="BH527" s="49"/>
      <c r="BI527" s="47"/>
      <c r="BJ527" s="49"/>
      <c r="BK527" s="49"/>
      <c r="BL527" s="49"/>
      <c r="BM527" s="49"/>
    </row>
    <row r="528" spans="4:65" ht="70.5" customHeight="1" x14ac:dyDescent="0.2">
      <c r="D528" s="47"/>
      <c r="E528" s="49"/>
      <c r="F528" s="49"/>
      <c r="G528" s="49"/>
      <c r="H528" s="49"/>
      <c r="I528" s="49"/>
      <c r="J528" s="49"/>
      <c r="K528" s="49"/>
      <c r="L528" s="49"/>
      <c r="M528" s="49"/>
      <c r="N528" s="49"/>
      <c r="O528" s="138"/>
      <c r="P528" s="49"/>
      <c r="Q528" s="138"/>
      <c r="R528" s="49"/>
      <c r="S528" s="138"/>
      <c r="T528" s="49"/>
      <c r="U528" s="138"/>
      <c r="V528" s="138"/>
      <c r="W528" s="138"/>
      <c r="X528" s="138"/>
      <c r="Y528" s="138"/>
      <c r="Z528" s="138"/>
      <c r="AA528" s="139"/>
      <c r="AB528" s="138"/>
      <c r="AC528" s="139"/>
      <c r="AD528" s="138"/>
      <c r="AE528" s="138"/>
      <c r="AF528" s="138"/>
      <c r="AG528" s="139"/>
      <c r="AH528" s="138"/>
      <c r="AI528" s="139"/>
      <c r="AJ528" s="138"/>
      <c r="AK528" s="138"/>
      <c r="AL528" s="138"/>
      <c r="AM528" s="139"/>
      <c r="AN528" s="138"/>
      <c r="AO528" s="139"/>
      <c r="AP528" s="138"/>
      <c r="AQ528" s="138"/>
      <c r="AR528" s="138"/>
      <c r="AS528" s="139"/>
      <c r="AT528" s="138"/>
      <c r="AU528" s="139"/>
      <c r="AV528" s="138"/>
      <c r="AW528" s="138"/>
      <c r="AX528" s="138"/>
      <c r="AY528" s="139"/>
      <c r="AZ528" s="138"/>
      <c r="BA528" s="139"/>
      <c r="BB528" s="138"/>
      <c r="BC528" s="138"/>
      <c r="BD528" s="49"/>
      <c r="BE528" s="49"/>
      <c r="BF528" s="49"/>
      <c r="BG528" s="49"/>
      <c r="BH528" s="49"/>
      <c r="BI528" s="47"/>
      <c r="BJ528" s="49"/>
      <c r="BK528" s="49"/>
      <c r="BL528" s="49"/>
      <c r="BM528" s="49"/>
    </row>
    <row r="529" spans="4:65" ht="70.5" customHeight="1" x14ac:dyDescent="0.2">
      <c r="D529" s="47"/>
      <c r="E529" s="49"/>
      <c r="F529" s="49"/>
      <c r="G529" s="49"/>
      <c r="H529" s="49"/>
      <c r="I529" s="49"/>
      <c r="J529" s="49"/>
      <c r="K529" s="49"/>
      <c r="L529" s="49"/>
      <c r="M529" s="49"/>
      <c r="N529" s="49"/>
      <c r="O529" s="138"/>
      <c r="P529" s="49"/>
      <c r="Q529" s="138"/>
      <c r="R529" s="49"/>
      <c r="S529" s="138"/>
      <c r="T529" s="49"/>
      <c r="U529" s="138"/>
      <c r="V529" s="138"/>
      <c r="W529" s="138"/>
      <c r="X529" s="138"/>
      <c r="Y529" s="138"/>
      <c r="Z529" s="138"/>
      <c r="AA529" s="139"/>
      <c r="AB529" s="138"/>
      <c r="AC529" s="139"/>
      <c r="AD529" s="138"/>
      <c r="AE529" s="138"/>
      <c r="AF529" s="138"/>
      <c r="AG529" s="139"/>
      <c r="AH529" s="138"/>
      <c r="AI529" s="139"/>
      <c r="AJ529" s="138"/>
      <c r="AK529" s="138"/>
      <c r="AL529" s="138"/>
      <c r="AM529" s="139"/>
      <c r="AN529" s="138"/>
      <c r="AO529" s="139"/>
      <c r="AP529" s="138"/>
      <c r="AQ529" s="138"/>
      <c r="AR529" s="138"/>
      <c r="AS529" s="139"/>
      <c r="AT529" s="138"/>
      <c r="AU529" s="139"/>
      <c r="AV529" s="138"/>
      <c r="AW529" s="138"/>
      <c r="AX529" s="138"/>
      <c r="AY529" s="139"/>
      <c r="AZ529" s="138"/>
      <c r="BA529" s="139"/>
      <c r="BB529" s="138"/>
      <c r="BC529" s="138"/>
      <c r="BD529" s="49"/>
      <c r="BE529" s="49"/>
      <c r="BF529" s="49"/>
      <c r="BG529" s="49"/>
      <c r="BH529" s="49"/>
      <c r="BI529" s="47"/>
      <c r="BJ529" s="49"/>
      <c r="BK529" s="49"/>
      <c r="BL529" s="49"/>
      <c r="BM529" s="49"/>
    </row>
    <row r="530" spans="4:65" ht="70.5" customHeight="1" x14ac:dyDescent="0.2">
      <c r="D530" s="47"/>
      <c r="E530" s="49"/>
      <c r="F530" s="49"/>
      <c r="G530" s="49"/>
      <c r="H530" s="49"/>
      <c r="I530" s="49"/>
      <c r="J530" s="49"/>
      <c r="K530" s="49"/>
      <c r="L530" s="49"/>
      <c r="M530" s="49"/>
      <c r="N530" s="49"/>
      <c r="O530" s="138"/>
      <c r="P530" s="49"/>
      <c r="Q530" s="138"/>
      <c r="R530" s="49"/>
      <c r="S530" s="138"/>
      <c r="T530" s="49"/>
      <c r="U530" s="138"/>
      <c r="V530" s="138"/>
      <c r="W530" s="138"/>
      <c r="X530" s="138"/>
      <c r="Y530" s="138"/>
      <c r="Z530" s="138"/>
      <c r="AA530" s="139"/>
      <c r="AB530" s="138"/>
      <c r="AC530" s="139"/>
      <c r="AD530" s="138"/>
      <c r="AE530" s="138"/>
      <c r="AF530" s="138"/>
      <c r="AG530" s="139"/>
      <c r="AH530" s="138"/>
      <c r="AI530" s="139"/>
      <c r="AJ530" s="138"/>
      <c r="AK530" s="138"/>
      <c r="AL530" s="138"/>
      <c r="AM530" s="139"/>
      <c r="AN530" s="138"/>
      <c r="AO530" s="139"/>
      <c r="AP530" s="138"/>
      <c r="AQ530" s="138"/>
      <c r="AR530" s="138"/>
      <c r="AS530" s="139"/>
      <c r="AT530" s="138"/>
      <c r="AU530" s="139"/>
      <c r="AV530" s="138"/>
      <c r="AW530" s="138"/>
      <c r="AX530" s="138"/>
      <c r="AY530" s="139"/>
      <c r="AZ530" s="138"/>
      <c r="BA530" s="139"/>
      <c r="BB530" s="138"/>
      <c r="BC530" s="138"/>
      <c r="BD530" s="49"/>
      <c r="BE530" s="49"/>
      <c r="BF530" s="49"/>
      <c r="BG530" s="49"/>
      <c r="BH530" s="49"/>
      <c r="BI530" s="47"/>
      <c r="BJ530" s="49"/>
      <c r="BK530" s="49"/>
      <c r="BL530" s="49"/>
      <c r="BM530" s="49"/>
    </row>
    <row r="531" spans="4:65" ht="70.5" customHeight="1" x14ac:dyDescent="0.2">
      <c r="D531" s="47"/>
      <c r="E531" s="49"/>
      <c r="F531" s="49"/>
      <c r="G531" s="49"/>
      <c r="H531" s="49"/>
      <c r="I531" s="49"/>
      <c r="J531" s="49"/>
      <c r="K531" s="49"/>
      <c r="L531" s="49"/>
      <c r="M531" s="49"/>
      <c r="N531" s="49"/>
      <c r="O531" s="138"/>
      <c r="P531" s="49"/>
      <c r="Q531" s="138"/>
      <c r="R531" s="49"/>
      <c r="S531" s="138"/>
      <c r="T531" s="49"/>
      <c r="U531" s="138"/>
      <c r="V531" s="138"/>
      <c r="W531" s="138"/>
      <c r="X531" s="138"/>
      <c r="Y531" s="138"/>
      <c r="Z531" s="138"/>
      <c r="AA531" s="139"/>
      <c r="AB531" s="138"/>
      <c r="AC531" s="139"/>
      <c r="AD531" s="138"/>
      <c r="AE531" s="138"/>
      <c r="AF531" s="138"/>
      <c r="AG531" s="139"/>
      <c r="AH531" s="138"/>
      <c r="AI531" s="139"/>
      <c r="AJ531" s="138"/>
      <c r="AK531" s="138"/>
      <c r="AL531" s="138"/>
      <c r="AM531" s="139"/>
      <c r="AN531" s="138"/>
      <c r="AO531" s="139"/>
      <c r="AP531" s="138"/>
      <c r="AQ531" s="138"/>
      <c r="AR531" s="138"/>
      <c r="AS531" s="139"/>
      <c r="AT531" s="138"/>
      <c r="AU531" s="139"/>
      <c r="AV531" s="138"/>
      <c r="AW531" s="138"/>
      <c r="AX531" s="138"/>
      <c r="AY531" s="139"/>
      <c r="AZ531" s="138"/>
      <c r="BA531" s="139"/>
      <c r="BB531" s="138"/>
      <c r="BC531" s="138"/>
      <c r="BD531" s="49"/>
      <c r="BE531" s="49"/>
      <c r="BF531" s="49"/>
      <c r="BG531" s="49"/>
      <c r="BH531" s="49"/>
      <c r="BI531" s="47"/>
      <c r="BJ531" s="49"/>
      <c r="BK531" s="49"/>
      <c r="BL531" s="49"/>
      <c r="BM531" s="49"/>
    </row>
    <row r="532" spans="4:65" ht="70.5" customHeight="1" x14ac:dyDescent="0.2">
      <c r="D532" s="47"/>
      <c r="E532" s="49"/>
      <c r="F532" s="49"/>
      <c r="G532" s="49"/>
      <c r="H532" s="49"/>
      <c r="I532" s="49"/>
      <c r="J532" s="49"/>
      <c r="K532" s="49"/>
      <c r="L532" s="49"/>
      <c r="M532" s="49"/>
      <c r="N532" s="49"/>
      <c r="O532" s="138"/>
      <c r="P532" s="49"/>
      <c r="Q532" s="138"/>
      <c r="R532" s="49"/>
      <c r="S532" s="138"/>
      <c r="T532" s="49"/>
      <c r="U532" s="138"/>
      <c r="V532" s="138"/>
      <c r="W532" s="138"/>
      <c r="X532" s="138"/>
      <c r="Y532" s="138"/>
      <c r="Z532" s="138"/>
      <c r="AA532" s="139"/>
      <c r="AB532" s="138"/>
      <c r="AC532" s="139"/>
      <c r="AD532" s="138"/>
      <c r="AE532" s="138"/>
      <c r="AF532" s="138"/>
      <c r="AG532" s="139"/>
      <c r="AH532" s="138"/>
      <c r="AI532" s="139"/>
      <c r="AJ532" s="138"/>
      <c r="AK532" s="138"/>
      <c r="AL532" s="138"/>
      <c r="AM532" s="139"/>
      <c r="AN532" s="138"/>
      <c r="AO532" s="139"/>
      <c r="AP532" s="138"/>
      <c r="AQ532" s="138"/>
      <c r="AR532" s="138"/>
      <c r="AS532" s="139"/>
      <c r="AT532" s="138"/>
      <c r="AU532" s="139"/>
      <c r="AV532" s="138"/>
      <c r="AW532" s="138"/>
      <c r="AX532" s="138"/>
      <c r="AY532" s="139"/>
      <c r="AZ532" s="138"/>
      <c r="BA532" s="139"/>
      <c r="BB532" s="138"/>
      <c r="BC532" s="138"/>
      <c r="BD532" s="49"/>
      <c r="BE532" s="49"/>
      <c r="BF532" s="49"/>
      <c r="BG532" s="49"/>
      <c r="BH532" s="49"/>
      <c r="BI532" s="47"/>
      <c r="BJ532" s="49"/>
      <c r="BK532" s="49"/>
      <c r="BL532" s="49"/>
      <c r="BM532" s="49"/>
    </row>
    <row r="533" spans="4:65" ht="70.5" customHeight="1" x14ac:dyDescent="0.2">
      <c r="D533" s="47"/>
      <c r="E533" s="49"/>
      <c r="F533" s="49"/>
      <c r="G533" s="49"/>
      <c r="H533" s="49"/>
      <c r="I533" s="49"/>
      <c r="J533" s="49"/>
      <c r="K533" s="49"/>
      <c r="L533" s="49"/>
      <c r="M533" s="49"/>
      <c r="N533" s="49"/>
      <c r="O533" s="138"/>
      <c r="P533" s="49"/>
      <c r="Q533" s="138"/>
      <c r="R533" s="49"/>
      <c r="S533" s="138"/>
      <c r="T533" s="49"/>
      <c r="U533" s="138"/>
      <c r="V533" s="138"/>
      <c r="W533" s="138"/>
      <c r="X533" s="138"/>
      <c r="Y533" s="138"/>
      <c r="Z533" s="138"/>
      <c r="AA533" s="139"/>
      <c r="AB533" s="138"/>
      <c r="AC533" s="139"/>
      <c r="AD533" s="138"/>
      <c r="AE533" s="138"/>
      <c r="AF533" s="138"/>
      <c r="AG533" s="139"/>
      <c r="AH533" s="138"/>
      <c r="AI533" s="139"/>
      <c r="AJ533" s="138"/>
      <c r="AK533" s="138"/>
      <c r="AL533" s="138"/>
      <c r="AM533" s="139"/>
      <c r="AN533" s="138"/>
      <c r="AO533" s="139"/>
      <c r="AP533" s="138"/>
      <c r="AQ533" s="138"/>
      <c r="AR533" s="138"/>
      <c r="AS533" s="139"/>
      <c r="AT533" s="138"/>
      <c r="AU533" s="139"/>
      <c r="AV533" s="138"/>
      <c r="AW533" s="138"/>
      <c r="AX533" s="138"/>
      <c r="AY533" s="139"/>
      <c r="AZ533" s="138"/>
      <c r="BA533" s="139"/>
      <c r="BB533" s="138"/>
      <c r="BC533" s="138"/>
      <c r="BD533" s="49"/>
      <c r="BE533" s="49"/>
      <c r="BF533" s="49"/>
      <c r="BG533" s="49"/>
      <c r="BH533" s="49"/>
      <c r="BI533" s="47"/>
      <c r="BJ533" s="49"/>
      <c r="BK533" s="49"/>
      <c r="BL533" s="49"/>
      <c r="BM533" s="49"/>
    </row>
    <row r="534" spans="4:65" ht="70.5" customHeight="1" x14ac:dyDescent="0.2">
      <c r="D534" s="47"/>
      <c r="E534" s="49"/>
      <c r="F534" s="49"/>
      <c r="G534" s="49"/>
      <c r="H534" s="49"/>
      <c r="I534" s="49"/>
      <c r="J534" s="49"/>
      <c r="K534" s="49"/>
      <c r="L534" s="49"/>
      <c r="M534" s="49"/>
      <c r="N534" s="49"/>
      <c r="O534" s="138"/>
      <c r="P534" s="49"/>
      <c r="Q534" s="138"/>
      <c r="R534" s="49"/>
      <c r="S534" s="138"/>
      <c r="T534" s="49"/>
      <c r="U534" s="138"/>
      <c r="V534" s="138"/>
      <c r="W534" s="138"/>
      <c r="X534" s="138"/>
      <c r="Y534" s="138"/>
      <c r="Z534" s="138"/>
      <c r="AA534" s="139"/>
      <c r="AB534" s="138"/>
      <c r="AC534" s="139"/>
      <c r="AD534" s="138"/>
      <c r="AE534" s="138"/>
      <c r="AF534" s="138"/>
      <c r="AG534" s="139"/>
      <c r="AH534" s="138"/>
      <c r="AI534" s="139"/>
      <c r="AJ534" s="138"/>
      <c r="AK534" s="138"/>
      <c r="AL534" s="138"/>
      <c r="AM534" s="139"/>
      <c r="AN534" s="138"/>
      <c r="AO534" s="139"/>
      <c r="AP534" s="138"/>
      <c r="AQ534" s="138"/>
      <c r="AR534" s="138"/>
      <c r="AS534" s="139"/>
      <c r="AT534" s="138"/>
      <c r="AU534" s="139"/>
      <c r="AV534" s="138"/>
      <c r="AW534" s="138"/>
      <c r="AX534" s="138"/>
      <c r="AY534" s="139"/>
      <c r="AZ534" s="138"/>
      <c r="BA534" s="139"/>
      <c r="BB534" s="138"/>
      <c r="BC534" s="138"/>
      <c r="BD534" s="49"/>
      <c r="BE534" s="49"/>
      <c r="BF534" s="49"/>
      <c r="BG534" s="49"/>
      <c r="BH534" s="49"/>
      <c r="BI534" s="47"/>
      <c r="BJ534" s="49"/>
      <c r="BK534" s="49"/>
      <c r="BL534" s="49"/>
      <c r="BM534" s="49"/>
    </row>
    <row r="535" spans="4:65" ht="70.5" customHeight="1" x14ac:dyDescent="0.2">
      <c r="D535" s="47"/>
      <c r="E535" s="49"/>
      <c r="F535" s="49"/>
      <c r="G535" s="49"/>
      <c r="H535" s="49"/>
      <c r="I535" s="49"/>
      <c r="J535" s="49"/>
      <c r="K535" s="49"/>
      <c r="L535" s="49"/>
      <c r="M535" s="49"/>
      <c r="N535" s="49"/>
      <c r="O535" s="138"/>
      <c r="P535" s="49"/>
      <c r="Q535" s="138"/>
      <c r="R535" s="49"/>
      <c r="S535" s="138"/>
      <c r="T535" s="49"/>
      <c r="U535" s="138"/>
      <c r="V535" s="138"/>
      <c r="W535" s="138"/>
      <c r="X535" s="138"/>
      <c r="Y535" s="138"/>
      <c r="Z535" s="138"/>
      <c r="AA535" s="139"/>
      <c r="AB535" s="138"/>
      <c r="AC535" s="139"/>
      <c r="AD535" s="138"/>
      <c r="AE535" s="138"/>
      <c r="AF535" s="138"/>
      <c r="AG535" s="139"/>
      <c r="AH535" s="138"/>
      <c r="AI535" s="139"/>
      <c r="AJ535" s="138"/>
      <c r="AK535" s="138"/>
      <c r="AL535" s="138"/>
      <c r="AM535" s="139"/>
      <c r="AN535" s="138"/>
      <c r="AO535" s="139"/>
      <c r="AP535" s="138"/>
      <c r="AQ535" s="138"/>
      <c r="AR535" s="138"/>
      <c r="AS535" s="139"/>
      <c r="AT535" s="138"/>
      <c r="AU535" s="139"/>
      <c r="AV535" s="138"/>
      <c r="AW535" s="138"/>
      <c r="AX535" s="138"/>
      <c r="AY535" s="139"/>
      <c r="AZ535" s="138"/>
      <c r="BA535" s="139"/>
      <c r="BB535" s="138"/>
      <c r="BC535" s="138"/>
      <c r="BD535" s="49"/>
      <c r="BE535" s="49"/>
      <c r="BF535" s="49"/>
      <c r="BG535" s="49"/>
      <c r="BH535" s="49"/>
      <c r="BI535" s="47"/>
      <c r="BJ535" s="49"/>
      <c r="BK535" s="49"/>
      <c r="BL535" s="49"/>
      <c r="BM535" s="49"/>
    </row>
    <row r="536" spans="4:65" ht="70.5" customHeight="1" x14ac:dyDescent="0.2">
      <c r="D536" s="47"/>
      <c r="E536" s="49"/>
      <c r="F536" s="49"/>
      <c r="G536" s="49"/>
      <c r="H536" s="49"/>
      <c r="I536" s="49"/>
      <c r="J536" s="49"/>
      <c r="K536" s="49"/>
      <c r="L536" s="49"/>
      <c r="M536" s="49"/>
      <c r="N536" s="49"/>
      <c r="O536" s="138"/>
      <c r="P536" s="49"/>
      <c r="Q536" s="138"/>
      <c r="R536" s="49"/>
      <c r="S536" s="138"/>
      <c r="T536" s="49"/>
      <c r="U536" s="138"/>
      <c r="V536" s="138"/>
      <c r="W536" s="138"/>
      <c r="X536" s="138"/>
      <c r="Y536" s="138"/>
      <c r="Z536" s="138"/>
      <c r="AA536" s="139"/>
      <c r="AB536" s="138"/>
      <c r="AC536" s="139"/>
      <c r="AD536" s="138"/>
      <c r="AE536" s="138"/>
      <c r="AF536" s="138"/>
      <c r="AG536" s="139"/>
      <c r="AH536" s="138"/>
      <c r="AI536" s="139"/>
      <c r="AJ536" s="138"/>
      <c r="AK536" s="138"/>
      <c r="AL536" s="138"/>
      <c r="AM536" s="139"/>
      <c r="AN536" s="138"/>
      <c r="AO536" s="139"/>
      <c r="AP536" s="138"/>
      <c r="AQ536" s="138"/>
      <c r="AR536" s="138"/>
      <c r="AS536" s="139"/>
      <c r="AT536" s="138"/>
      <c r="AU536" s="139"/>
      <c r="AV536" s="138"/>
      <c r="AW536" s="138"/>
      <c r="AX536" s="138"/>
      <c r="AY536" s="139"/>
      <c r="AZ536" s="138"/>
      <c r="BA536" s="139"/>
      <c r="BB536" s="138"/>
      <c r="BC536" s="138"/>
      <c r="BD536" s="49"/>
      <c r="BE536" s="49"/>
      <c r="BF536" s="49"/>
      <c r="BG536" s="49"/>
      <c r="BH536" s="49"/>
      <c r="BI536" s="47"/>
      <c r="BJ536" s="49"/>
      <c r="BK536" s="49"/>
      <c r="BL536" s="49"/>
      <c r="BM536" s="49"/>
    </row>
    <row r="537" spans="4:65" ht="70.5" customHeight="1" x14ac:dyDescent="0.2">
      <c r="D537" s="47"/>
      <c r="E537" s="49"/>
      <c r="F537" s="49"/>
      <c r="G537" s="49"/>
      <c r="H537" s="49"/>
      <c r="I537" s="49"/>
      <c r="J537" s="49"/>
      <c r="K537" s="49"/>
      <c r="L537" s="49"/>
      <c r="M537" s="49"/>
      <c r="N537" s="49"/>
      <c r="O537" s="138"/>
      <c r="P537" s="49"/>
      <c r="Q537" s="138"/>
      <c r="R537" s="49"/>
      <c r="S537" s="138"/>
      <c r="T537" s="49"/>
      <c r="U537" s="138"/>
      <c r="V537" s="138"/>
      <c r="W537" s="138"/>
      <c r="X537" s="138"/>
      <c r="Y537" s="138"/>
      <c r="Z537" s="138"/>
      <c r="AA537" s="139"/>
      <c r="AB537" s="138"/>
      <c r="AC537" s="139"/>
      <c r="AD537" s="138"/>
      <c r="AE537" s="138"/>
      <c r="AF537" s="138"/>
      <c r="AG537" s="139"/>
      <c r="AH537" s="138"/>
      <c r="AI537" s="139"/>
      <c r="AJ537" s="138"/>
      <c r="AK537" s="138"/>
      <c r="AL537" s="138"/>
      <c r="AM537" s="139"/>
      <c r="AN537" s="138"/>
      <c r="AO537" s="139"/>
      <c r="AP537" s="138"/>
      <c r="AQ537" s="138"/>
      <c r="AR537" s="138"/>
      <c r="AS537" s="139"/>
      <c r="AT537" s="138"/>
      <c r="AU537" s="139"/>
      <c r="AV537" s="138"/>
      <c r="AW537" s="138"/>
      <c r="AX537" s="138"/>
      <c r="AY537" s="139"/>
      <c r="AZ537" s="138"/>
      <c r="BA537" s="139"/>
      <c r="BB537" s="138"/>
      <c r="BC537" s="138"/>
      <c r="BD537" s="49"/>
      <c r="BE537" s="49"/>
      <c r="BF537" s="49"/>
      <c r="BG537" s="49"/>
      <c r="BH537" s="49"/>
      <c r="BI537" s="47"/>
      <c r="BJ537" s="49"/>
      <c r="BK537" s="49"/>
      <c r="BL537" s="49"/>
      <c r="BM537" s="49"/>
    </row>
    <row r="538" spans="4:65" ht="70.5" customHeight="1" x14ac:dyDescent="0.2">
      <c r="D538" s="47"/>
      <c r="E538" s="49"/>
      <c r="F538" s="49"/>
      <c r="G538" s="49"/>
      <c r="H538" s="49"/>
      <c r="I538" s="49"/>
      <c r="J538" s="49"/>
      <c r="K538" s="49"/>
      <c r="L538" s="49"/>
      <c r="M538" s="49"/>
      <c r="N538" s="49"/>
      <c r="O538" s="138"/>
      <c r="P538" s="49"/>
      <c r="Q538" s="138"/>
      <c r="R538" s="49"/>
      <c r="S538" s="138"/>
      <c r="T538" s="49"/>
      <c r="U538" s="138"/>
      <c r="V538" s="138"/>
      <c r="W538" s="138"/>
      <c r="X538" s="138"/>
      <c r="Y538" s="138"/>
      <c r="Z538" s="138"/>
      <c r="AA538" s="139"/>
      <c r="AB538" s="138"/>
      <c r="AC538" s="139"/>
      <c r="AD538" s="138"/>
      <c r="AE538" s="138"/>
      <c r="AF538" s="138"/>
      <c r="AG538" s="139"/>
      <c r="AH538" s="138"/>
      <c r="AI538" s="139"/>
      <c r="AJ538" s="138"/>
      <c r="AK538" s="138"/>
      <c r="AL538" s="138"/>
      <c r="AM538" s="139"/>
      <c r="AN538" s="138"/>
      <c r="AO538" s="139"/>
      <c r="AP538" s="138"/>
      <c r="AQ538" s="138"/>
      <c r="AR538" s="138"/>
      <c r="AS538" s="139"/>
      <c r="AT538" s="138"/>
      <c r="AU538" s="139"/>
      <c r="AV538" s="138"/>
      <c r="AW538" s="138"/>
      <c r="AX538" s="138"/>
      <c r="AY538" s="139"/>
      <c r="AZ538" s="138"/>
      <c r="BA538" s="139"/>
      <c r="BB538" s="138"/>
      <c r="BC538" s="138"/>
      <c r="BD538" s="49"/>
      <c r="BE538" s="49"/>
      <c r="BF538" s="49"/>
      <c r="BG538" s="49"/>
      <c r="BH538" s="49"/>
      <c r="BI538" s="47"/>
      <c r="BJ538" s="49"/>
      <c r="BK538" s="49"/>
      <c r="BL538" s="49"/>
      <c r="BM538" s="49"/>
    </row>
    <row r="539" spans="4:65" ht="70.5" customHeight="1" x14ac:dyDescent="0.2">
      <c r="D539" s="47"/>
      <c r="E539" s="49"/>
      <c r="F539" s="49"/>
      <c r="G539" s="49"/>
      <c r="H539" s="49"/>
      <c r="I539" s="49"/>
      <c r="J539" s="49"/>
      <c r="K539" s="49"/>
      <c r="L539" s="49"/>
      <c r="M539" s="49"/>
      <c r="N539" s="49"/>
      <c r="O539" s="138"/>
      <c r="P539" s="49"/>
      <c r="Q539" s="138"/>
      <c r="R539" s="49"/>
      <c r="S539" s="138"/>
      <c r="T539" s="49"/>
      <c r="U539" s="138"/>
      <c r="V539" s="138"/>
      <c r="W539" s="138"/>
      <c r="X539" s="138"/>
      <c r="Y539" s="138"/>
      <c r="Z539" s="138"/>
      <c r="AA539" s="139"/>
      <c r="AB539" s="138"/>
      <c r="AC539" s="139"/>
      <c r="AD539" s="138"/>
      <c r="AE539" s="138"/>
      <c r="AF539" s="138"/>
      <c r="AG539" s="139"/>
      <c r="AH539" s="138"/>
      <c r="AI539" s="139"/>
      <c r="AJ539" s="138"/>
      <c r="AK539" s="138"/>
      <c r="AL539" s="138"/>
      <c r="AM539" s="139"/>
      <c r="AN539" s="138"/>
      <c r="AO539" s="139"/>
      <c r="AP539" s="138"/>
      <c r="AQ539" s="138"/>
      <c r="AR539" s="138"/>
      <c r="AS539" s="139"/>
      <c r="AT539" s="138"/>
      <c r="AU539" s="139"/>
      <c r="AV539" s="138"/>
      <c r="AW539" s="138"/>
      <c r="AX539" s="138"/>
      <c r="AY539" s="139"/>
      <c r="AZ539" s="138"/>
      <c r="BA539" s="139"/>
      <c r="BB539" s="138"/>
      <c r="BC539" s="138"/>
      <c r="BD539" s="49"/>
      <c r="BE539" s="49"/>
      <c r="BF539" s="49"/>
      <c r="BG539" s="49"/>
      <c r="BH539" s="49"/>
      <c r="BI539" s="47"/>
      <c r="BJ539" s="49"/>
      <c r="BK539" s="49"/>
      <c r="BL539" s="49"/>
      <c r="BM539" s="49"/>
    </row>
    <row r="540" spans="4:65" ht="70.5" customHeight="1" x14ac:dyDescent="0.2">
      <c r="D540" s="47"/>
      <c r="E540" s="49"/>
      <c r="F540" s="49"/>
      <c r="G540" s="49"/>
      <c r="H540" s="49"/>
      <c r="I540" s="49"/>
      <c r="J540" s="49"/>
      <c r="K540" s="49"/>
      <c r="L540" s="49"/>
      <c r="M540" s="49"/>
      <c r="N540" s="49"/>
      <c r="O540" s="138"/>
      <c r="P540" s="49"/>
      <c r="Q540" s="138"/>
      <c r="R540" s="49"/>
      <c r="S540" s="138"/>
      <c r="T540" s="49"/>
      <c r="U540" s="138"/>
      <c r="V540" s="138"/>
      <c r="W540" s="138"/>
      <c r="X540" s="138"/>
      <c r="Y540" s="138"/>
      <c r="Z540" s="138"/>
      <c r="AA540" s="139"/>
      <c r="AB540" s="138"/>
      <c r="AC540" s="139"/>
      <c r="AD540" s="138"/>
      <c r="AE540" s="138"/>
      <c r="AF540" s="138"/>
      <c r="AG540" s="139"/>
      <c r="AH540" s="138"/>
      <c r="AI540" s="139"/>
      <c r="AJ540" s="138"/>
      <c r="AK540" s="138"/>
      <c r="AL540" s="138"/>
      <c r="AM540" s="139"/>
      <c r="AN540" s="138"/>
      <c r="AO540" s="139"/>
      <c r="AP540" s="138"/>
      <c r="AQ540" s="138"/>
      <c r="AR540" s="138"/>
      <c r="AS540" s="139"/>
      <c r="AT540" s="138"/>
      <c r="AU540" s="139"/>
      <c r="AV540" s="138"/>
      <c r="AW540" s="138"/>
      <c r="AX540" s="138"/>
      <c r="AY540" s="139"/>
      <c r="AZ540" s="138"/>
      <c r="BA540" s="139"/>
      <c r="BB540" s="138"/>
      <c r="BC540" s="138"/>
      <c r="BD540" s="49"/>
      <c r="BE540" s="49"/>
      <c r="BF540" s="49"/>
      <c r="BG540" s="49"/>
      <c r="BH540" s="49"/>
      <c r="BI540" s="47"/>
      <c r="BJ540" s="49"/>
      <c r="BK540" s="49"/>
      <c r="BL540" s="49"/>
      <c r="BM540" s="49"/>
    </row>
    <row r="541" spans="4:65" ht="70.5" customHeight="1" x14ac:dyDescent="0.2">
      <c r="D541" s="47"/>
      <c r="E541" s="49"/>
      <c r="F541" s="49"/>
      <c r="G541" s="49"/>
      <c r="H541" s="49"/>
      <c r="I541" s="49"/>
      <c r="J541" s="49"/>
      <c r="K541" s="49"/>
      <c r="L541" s="49"/>
      <c r="M541" s="49"/>
      <c r="N541" s="49"/>
      <c r="O541" s="138"/>
      <c r="P541" s="49"/>
      <c r="Q541" s="138"/>
      <c r="R541" s="49"/>
      <c r="S541" s="138"/>
      <c r="T541" s="49"/>
      <c r="U541" s="138"/>
      <c r="V541" s="138"/>
      <c r="W541" s="138"/>
      <c r="X541" s="138"/>
      <c r="Y541" s="138"/>
      <c r="Z541" s="138"/>
      <c r="AA541" s="139"/>
      <c r="AB541" s="138"/>
      <c r="AC541" s="139"/>
      <c r="AD541" s="138"/>
      <c r="AE541" s="138"/>
      <c r="AF541" s="138"/>
      <c r="AG541" s="139"/>
      <c r="AH541" s="138"/>
      <c r="AI541" s="139"/>
      <c r="AJ541" s="138"/>
      <c r="AK541" s="138"/>
      <c r="AL541" s="138"/>
      <c r="AM541" s="139"/>
      <c r="AN541" s="138"/>
      <c r="AO541" s="139"/>
      <c r="AP541" s="138"/>
      <c r="AQ541" s="138"/>
      <c r="AR541" s="138"/>
      <c r="AS541" s="139"/>
      <c r="AT541" s="138"/>
      <c r="AU541" s="139"/>
      <c r="AV541" s="138"/>
      <c r="AW541" s="138"/>
      <c r="AX541" s="138"/>
      <c r="AY541" s="139"/>
      <c r="AZ541" s="138"/>
      <c r="BA541" s="139"/>
      <c r="BB541" s="138"/>
      <c r="BC541" s="138"/>
      <c r="BD541" s="49"/>
      <c r="BE541" s="49"/>
      <c r="BF541" s="49"/>
      <c r="BG541" s="49"/>
      <c r="BH541" s="49"/>
      <c r="BI541" s="47"/>
      <c r="BJ541" s="49"/>
      <c r="BK541" s="49"/>
      <c r="BL541" s="49"/>
      <c r="BM541" s="49"/>
    </row>
    <row r="542" spans="4:65" ht="70.5" customHeight="1" x14ac:dyDescent="0.2">
      <c r="D542" s="47"/>
      <c r="E542" s="49"/>
      <c r="F542" s="49"/>
      <c r="G542" s="49"/>
      <c r="H542" s="49"/>
      <c r="I542" s="49"/>
      <c r="J542" s="49"/>
      <c r="K542" s="49"/>
      <c r="L542" s="49"/>
      <c r="M542" s="49"/>
      <c r="N542" s="49"/>
      <c r="O542" s="138"/>
      <c r="P542" s="49"/>
      <c r="Q542" s="138"/>
      <c r="R542" s="49"/>
      <c r="S542" s="138"/>
      <c r="T542" s="49"/>
      <c r="U542" s="138"/>
      <c r="V542" s="138"/>
      <c r="W542" s="138"/>
      <c r="X542" s="138"/>
      <c r="Y542" s="138"/>
      <c r="Z542" s="138"/>
      <c r="AA542" s="139"/>
      <c r="AB542" s="138"/>
      <c r="AC542" s="139"/>
      <c r="AD542" s="138"/>
      <c r="AE542" s="138"/>
      <c r="AF542" s="138"/>
      <c r="AG542" s="139"/>
      <c r="AH542" s="138"/>
      <c r="AI542" s="139"/>
      <c r="AJ542" s="138"/>
      <c r="AK542" s="138"/>
      <c r="AL542" s="138"/>
      <c r="AM542" s="139"/>
      <c r="AN542" s="138"/>
      <c r="AO542" s="139"/>
      <c r="AP542" s="138"/>
      <c r="AQ542" s="138"/>
      <c r="AR542" s="138"/>
      <c r="AS542" s="139"/>
      <c r="AT542" s="138"/>
      <c r="AU542" s="139"/>
      <c r="AV542" s="138"/>
      <c r="AW542" s="138"/>
      <c r="AX542" s="138"/>
      <c r="AY542" s="139"/>
      <c r="AZ542" s="138"/>
      <c r="BA542" s="139"/>
      <c r="BB542" s="138"/>
      <c r="BC542" s="138"/>
      <c r="BD542" s="49"/>
      <c r="BE542" s="49"/>
      <c r="BF542" s="49"/>
      <c r="BG542" s="49"/>
      <c r="BH542" s="49"/>
      <c r="BI542" s="47"/>
      <c r="BJ542" s="49"/>
      <c r="BK542" s="49"/>
      <c r="BL542" s="49"/>
      <c r="BM542" s="49"/>
    </row>
    <row r="543" spans="4:65" ht="70.5" customHeight="1" x14ac:dyDescent="0.2">
      <c r="D543" s="47"/>
      <c r="E543" s="49"/>
      <c r="F543" s="49"/>
      <c r="G543" s="49"/>
      <c r="H543" s="49"/>
      <c r="I543" s="49"/>
      <c r="J543" s="49"/>
      <c r="K543" s="49"/>
      <c r="L543" s="49"/>
      <c r="M543" s="49"/>
      <c r="N543" s="49"/>
      <c r="O543" s="138"/>
      <c r="P543" s="49"/>
      <c r="Q543" s="138"/>
      <c r="R543" s="49"/>
      <c r="S543" s="138"/>
      <c r="T543" s="49"/>
      <c r="U543" s="138"/>
      <c r="V543" s="138"/>
      <c r="W543" s="138"/>
      <c r="X543" s="138"/>
      <c r="Y543" s="138"/>
      <c r="Z543" s="138"/>
      <c r="AA543" s="139"/>
      <c r="AB543" s="138"/>
      <c r="AC543" s="139"/>
      <c r="AD543" s="138"/>
      <c r="AE543" s="138"/>
      <c r="AF543" s="138"/>
      <c r="AG543" s="139"/>
      <c r="AH543" s="138"/>
      <c r="AI543" s="139"/>
      <c r="AJ543" s="138"/>
      <c r="AK543" s="138"/>
      <c r="AL543" s="138"/>
      <c r="AM543" s="139"/>
      <c r="AN543" s="138"/>
      <c r="AO543" s="139"/>
      <c r="AP543" s="138"/>
      <c r="AQ543" s="138"/>
      <c r="AR543" s="138"/>
      <c r="AS543" s="139"/>
      <c r="AT543" s="138"/>
      <c r="AU543" s="139"/>
      <c r="AV543" s="138"/>
      <c r="AW543" s="138"/>
      <c r="AX543" s="138"/>
      <c r="AY543" s="139"/>
      <c r="AZ543" s="138"/>
      <c r="BA543" s="139"/>
      <c r="BB543" s="138"/>
      <c r="BC543" s="138"/>
      <c r="BD543" s="49"/>
      <c r="BE543" s="49"/>
      <c r="BF543" s="49"/>
      <c r="BG543" s="49"/>
      <c r="BH543" s="49"/>
      <c r="BI543" s="47"/>
      <c r="BJ543" s="49"/>
      <c r="BK543" s="49"/>
      <c r="BL543" s="49"/>
      <c r="BM543" s="49"/>
    </row>
    <row r="544" spans="4:65" ht="70.5" customHeight="1" x14ac:dyDescent="0.2">
      <c r="D544" s="47"/>
      <c r="E544" s="49"/>
      <c r="F544" s="49"/>
      <c r="G544" s="49"/>
      <c r="H544" s="49"/>
      <c r="I544" s="49"/>
      <c r="J544" s="49"/>
      <c r="K544" s="49"/>
      <c r="L544" s="49"/>
      <c r="M544" s="49"/>
      <c r="N544" s="49"/>
      <c r="O544" s="138"/>
      <c r="P544" s="49"/>
      <c r="Q544" s="138"/>
      <c r="R544" s="49"/>
      <c r="S544" s="138"/>
      <c r="T544" s="49"/>
      <c r="U544" s="138"/>
      <c r="V544" s="138"/>
      <c r="W544" s="138"/>
      <c r="X544" s="138"/>
      <c r="Y544" s="138"/>
      <c r="Z544" s="138"/>
      <c r="AA544" s="139"/>
      <c r="AB544" s="138"/>
      <c r="AC544" s="139"/>
      <c r="AD544" s="138"/>
      <c r="AE544" s="138"/>
      <c r="AF544" s="138"/>
      <c r="AG544" s="139"/>
      <c r="AH544" s="138"/>
      <c r="AI544" s="139"/>
      <c r="AJ544" s="138"/>
      <c r="AK544" s="138"/>
      <c r="AL544" s="138"/>
      <c r="AM544" s="139"/>
      <c r="AN544" s="138"/>
      <c r="AO544" s="139"/>
      <c r="AP544" s="138"/>
      <c r="AQ544" s="138"/>
      <c r="AR544" s="138"/>
      <c r="AS544" s="139"/>
      <c r="AT544" s="138"/>
      <c r="AU544" s="139"/>
      <c r="AV544" s="138"/>
      <c r="AW544" s="138"/>
      <c r="AX544" s="138"/>
      <c r="AY544" s="139"/>
      <c r="AZ544" s="138"/>
      <c r="BA544" s="139"/>
      <c r="BB544" s="138"/>
      <c r="BC544" s="138"/>
      <c r="BD544" s="49"/>
      <c r="BE544" s="49"/>
      <c r="BF544" s="49"/>
      <c r="BG544" s="49"/>
      <c r="BH544" s="49"/>
      <c r="BI544" s="47"/>
      <c r="BJ544" s="49"/>
      <c r="BK544" s="49"/>
      <c r="BL544" s="49"/>
      <c r="BM544" s="49"/>
    </row>
    <row r="545" spans="4:65" ht="70.5" customHeight="1" x14ac:dyDescent="0.2">
      <c r="D545" s="47"/>
      <c r="E545" s="49"/>
      <c r="F545" s="49"/>
      <c r="G545" s="49"/>
      <c r="H545" s="49"/>
      <c r="I545" s="49"/>
      <c r="J545" s="49"/>
      <c r="K545" s="49"/>
      <c r="L545" s="49"/>
      <c r="M545" s="49"/>
      <c r="N545" s="49"/>
      <c r="O545" s="138"/>
      <c r="P545" s="49"/>
      <c r="Q545" s="138"/>
      <c r="R545" s="49"/>
      <c r="S545" s="138"/>
      <c r="T545" s="49"/>
      <c r="U545" s="138"/>
      <c r="V545" s="138"/>
      <c r="W545" s="138"/>
      <c r="X545" s="138"/>
      <c r="Y545" s="138"/>
      <c r="Z545" s="138"/>
      <c r="AA545" s="139"/>
      <c r="AB545" s="138"/>
      <c r="AC545" s="139"/>
      <c r="AD545" s="138"/>
      <c r="AE545" s="138"/>
      <c r="AF545" s="138"/>
      <c r="AG545" s="139"/>
      <c r="AH545" s="138"/>
      <c r="AI545" s="139"/>
      <c r="AJ545" s="138"/>
      <c r="AK545" s="138"/>
      <c r="AL545" s="138"/>
      <c r="AM545" s="139"/>
      <c r="AN545" s="138"/>
      <c r="AO545" s="139"/>
      <c r="AP545" s="138"/>
      <c r="AQ545" s="138"/>
      <c r="AR545" s="138"/>
      <c r="AS545" s="139"/>
      <c r="AT545" s="138"/>
      <c r="AU545" s="139"/>
      <c r="AV545" s="138"/>
      <c r="AW545" s="138"/>
      <c r="AX545" s="138"/>
      <c r="AY545" s="139"/>
      <c r="AZ545" s="138"/>
      <c r="BA545" s="139"/>
      <c r="BB545" s="138"/>
      <c r="BC545" s="138"/>
      <c r="BD545" s="49"/>
      <c r="BE545" s="49"/>
      <c r="BF545" s="49"/>
      <c r="BG545" s="49"/>
      <c r="BH545" s="49"/>
      <c r="BI545" s="47"/>
      <c r="BJ545" s="49"/>
      <c r="BK545" s="49"/>
      <c r="BL545" s="49"/>
      <c r="BM545" s="49"/>
    </row>
    <row r="546" spans="4:65" ht="70.5" customHeight="1" x14ac:dyDescent="0.2">
      <c r="D546" s="47"/>
      <c r="E546" s="49"/>
      <c r="F546" s="49"/>
      <c r="G546" s="49"/>
      <c r="H546" s="49"/>
      <c r="I546" s="49"/>
      <c r="J546" s="49"/>
      <c r="K546" s="49"/>
      <c r="L546" s="49"/>
      <c r="M546" s="49"/>
      <c r="N546" s="49"/>
      <c r="O546" s="138"/>
      <c r="P546" s="49"/>
      <c r="Q546" s="138"/>
      <c r="R546" s="49"/>
      <c r="S546" s="138"/>
      <c r="T546" s="49"/>
      <c r="U546" s="138"/>
      <c r="V546" s="138"/>
      <c r="W546" s="138"/>
      <c r="X546" s="138"/>
      <c r="Y546" s="138"/>
      <c r="Z546" s="138"/>
      <c r="AA546" s="139"/>
      <c r="AB546" s="138"/>
      <c r="AC546" s="139"/>
      <c r="AD546" s="138"/>
      <c r="AE546" s="138"/>
      <c r="AF546" s="138"/>
      <c r="AG546" s="139"/>
      <c r="AH546" s="138"/>
      <c r="AI546" s="139"/>
      <c r="AJ546" s="138"/>
      <c r="AK546" s="138"/>
      <c r="AL546" s="138"/>
      <c r="AM546" s="139"/>
      <c r="AN546" s="138"/>
      <c r="AO546" s="139"/>
      <c r="AP546" s="138"/>
      <c r="AQ546" s="138"/>
      <c r="AR546" s="138"/>
      <c r="AS546" s="139"/>
      <c r="AT546" s="138"/>
      <c r="AU546" s="139"/>
      <c r="AV546" s="138"/>
      <c r="AW546" s="138"/>
      <c r="AX546" s="138"/>
      <c r="AY546" s="139"/>
      <c r="AZ546" s="138"/>
      <c r="BA546" s="139"/>
      <c r="BB546" s="138"/>
      <c r="BC546" s="138"/>
      <c r="BD546" s="49"/>
      <c r="BE546" s="49"/>
      <c r="BF546" s="49"/>
      <c r="BG546" s="49"/>
      <c r="BH546" s="49"/>
      <c r="BI546" s="47"/>
      <c r="BJ546" s="49"/>
      <c r="BK546" s="49"/>
      <c r="BL546" s="49"/>
      <c r="BM546" s="49"/>
    </row>
    <row r="547" spans="4:65" ht="70.5" customHeight="1" x14ac:dyDescent="0.2">
      <c r="D547" s="47"/>
      <c r="E547" s="49"/>
      <c r="F547" s="49"/>
      <c r="G547" s="49"/>
      <c r="H547" s="49"/>
      <c r="I547" s="49"/>
      <c r="J547" s="49"/>
      <c r="K547" s="49"/>
      <c r="L547" s="49"/>
      <c r="M547" s="49"/>
      <c r="N547" s="49"/>
      <c r="O547" s="138"/>
      <c r="P547" s="49"/>
      <c r="Q547" s="138"/>
      <c r="R547" s="49"/>
      <c r="S547" s="138"/>
      <c r="T547" s="49"/>
      <c r="U547" s="138"/>
      <c r="V547" s="138"/>
      <c r="W547" s="138"/>
      <c r="X547" s="138"/>
      <c r="Y547" s="138"/>
      <c r="Z547" s="138"/>
      <c r="AA547" s="139"/>
      <c r="AB547" s="138"/>
      <c r="AC547" s="139"/>
      <c r="AD547" s="138"/>
      <c r="AE547" s="138"/>
      <c r="AF547" s="138"/>
      <c r="AG547" s="139"/>
      <c r="AH547" s="138"/>
      <c r="AI547" s="139"/>
      <c r="AJ547" s="138"/>
      <c r="AK547" s="138"/>
      <c r="AL547" s="138"/>
      <c r="AM547" s="139"/>
      <c r="AN547" s="138"/>
      <c r="AO547" s="139"/>
      <c r="AP547" s="138"/>
      <c r="AQ547" s="138"/>
      <c r="AR547" s="138"/>
      <c r="AS547" s="139"/>
      <c r="AT547" s="138"/>
      <c r="AU547" s="139"/>
      <c r="AV547" s="138"/>
      <c r="AW547" s="138"/>
      <c r="AX547" s="138"/>
      <c r="AY547" s="139"/>
      <c r="AZ547" s="138"/>
      <c r="BA547" s="139"/>
      <c r="BB547" s="138"/>
      <c r="BC547" s="138"/>
      <c r="BD547" s="49"/>
      <c r="BE547" s="49"/>
      <c r="BF547" s="49"/>
      <c r="BG547" s="49"/>
      <c r="BH547" s="49"/>
      <c r="BI547" s="47"/>
      <c r="BJ547" s="49"/>
      <c r="BK547" s="49"/>
      <c r="BL547" s="49"/>
      <c r="BM547" s="49"/>
    </row>
    <row r="548" spans="4:65" ht="70.5" customHeight="1" x14ac:dyDescent="0.2">
      <c r="D548" s="47"/>
      <c r="E548" s="49"/>
      <c r="F548" s="49"/>
      <c r="G548" s="49"/>
      <c r="H548" s="49"/>
      <c r="I548" s="49"/>
      <c r="J548" s="49"/>
      <c r="K548" s="49"/>
      <c r="L548" s="49"/>
      <c r="M548" s="49"/>
      <c r="N548" s="49"/>
      <c r="O548" s="138"/>
      <c r="P548" s="49"/>
      <c r="Q548" s="138"/>
      <c r="R548" s="49"/>
      <c r="S548" s="138"/>
      <c r="T548" s="49"/>
      <c r="U548" s="138"/>
      <c r="V548" s="138"/>
      <c r="W548" s="138"/>
      <c r="X548" s="138"/>
      <c r="Y548" s="138"/>
      <c r="Z548" s="138"/>
      <c r="AA548" s="139"/>
      <c r="AB548" s="138"/>
      <c r="AC548" s="139"/>
      <c r="AD548" s="138"/>
      <c r="AE548" s="138"/>
      <c r="AF548" s="138"/>
      <c r="AG548" s="139"/>
      <c r="AH548" s="138"/>
      <c r="AI548" s="139"/>
      <c r="AJ548" s="138"/>
      <c r="AK548" s="138"/>
      <c r="AL548" s="138"/>
      <c r="AM548" s="139"/>
      <c r="AN548" s="138"/>
      <c r="AO548" s="139"/>
      <c r="AP548" s="138"/>
      <c r="AQ548" s="138"/>
      <c r="AR548" s="138"/>
      <c r="AS548" s="139"/>
      <c r="AT548" s="138"/>
      <c r="AU548" s="139"/>
      <c r="AV548" s="138"/>
      <c r="AW548" s="138"/>
      <c r="AX548" s="138"/>
      <c r="AY548" s="139"/>
      <c r="AZ548" s="138"/>
      <c r="BA548" s="139"/>
      <c r="BB548" s="138"/>
      <c r="BC548" s="138"/>
      <c r="BD548" s="49"/>
      <c r="BE548" s="49"/>
      <c r="BF548" s="49"/>
      <c r="BG548" s="49"/>
      <c r="BH548" s="49"/>
      <c r="BI548" s="47"/>
      <c r="BJ548" s="49"/>
      <c r="BK548" s="49"/>
      <c r="BL548" s="49"/>
      <c r="BM548" s="49"/>
    </row>
    <row r="549" spans="4:65" ht="70.5" customHeight="1" x14ac:dyDescent="0.2">
      <c r="D549" s="47"/>
      <c r="E549" s="49"/>
      <c r="F549" s="49"/>
      <c r="G549" s="49"/>
      <c r="H549" s="49"/>
      <c r="I549" s="49"/>
      <c r="J549" s="49"/>
      <c r="K549" s="49"/>
      <c r="L549" s="49"/>
      <c r="M549" s="49"/>
      <c r="N549" s="49"/>
      <c r="O549" s="138"/>
      <c r="P549" s="49"/>
      <c r="Q549" s="138"/>
      <c r="R549" s="49"/>
      <c r="S549" s="138"/>
      <c r="T549" s="49"/>
      <c r="U549" s="138"/>
      <c r="V549" s="138"/>
      <c r="W549" s="138"/>
      <c r="X549" s="138"/>
      <c r="Y549" s="138"/>
      <c r="Z549" s="138"/>
      <c r="AA549" s="139"/>
      <c r="AB549" s="138"/>
      <c r="AC549" s="139"/>
      <c r="AD549" s="138"/>
      <c r="AE549" s="138"/>
      <c r="AF549" s="138"/>
      <c r="AG549" s="139"/>
      <c r="AH549" s="138"/>
      <c r="AI549" s="139"/>
      <c r="AJ549" s="138"/>
      <c r="AK549" s="138"/>
      <c r="AL549" s="138"/>
      <c r="AM549" s="139"/>
      <c r="AN549" s="138"/>
      <c r="AO549" s="139"/>
      <c r="AP549" s="138"/>
      <c r="AQ549" s="138"/>
      <c r="AR549" s="138"/>
      <c r="AS549" s="139"/>
      <c r="AT549" s="138"/>
      <c r="AU549" s="139"/>
      <c r="AV549" s="138"/>
      <c r="AW549" s="138"/>
      <c r="AX549" s="138"/>
      <c r="AY549" s="139"/>
      <c r="AZ549" s="138"/>
      <c r="BA549" s="139"/>
      <c r="BB549" s="138"/>
      <c r="BC549" s="138"/>
      <c r="BD549" s="49"/>
      <c r="BE549" s="49"/>
      <c r="BF549" s="49"/>
      <c r="BG549" s="49"/>
      <c r="BH549" s="49"/>
      <c r="BI549" s="47"/>
      <c r="BJ549" s="49"/>
      <c r="BK549" s="49"/>
      <c r="BL549" s="49"/>
      <c r="BM549" s="49"/>
    </row>
    <row r="550" spans="4:65" ht="70.5" customHeight="1" x14ac:dyDescent="0.2">
      <c r="D550" s="47"/>
      <c r="E550" s="49"/>
      <c r="F550" s="49"/>
      <c r="G550" s="49"/>
      <c r="H550" s="49"/>
      <c r="I550" s="49"/>
      <c r="J550" s="49"/>
      <c r="K550" s="49"/>
      <c r="L550" s="49"/>
      <c r="M550" s="49"/>
      <c r="N550" s="49"/>
      <c r="O550" s="138"/>
      <c r="P550" s="49"/>
      <c r="Q550" s="138"/>
      <c r="R550" s="49"/>
      <c r="S550" s="138"/>
      <c r="T550" s="49"/>
      <c r="U550" s="138"/>
      <c r="V550" s="138"/>
      <c r="W550" s="138"/>
      <c r="X550" s="138"/>
      <c r="Y550" s="138"/>
      <c r="Z550" s="138"/>
      <c r="AA550" s="139"/>
      <c r="AB550" s="138"/>
      <c r="AC550" s="139"/>
      <c r="AD550" s="138"/>
      <c r="AE550" s="138"/>
      <c r="AF550" s="138"/>
      <c r="AG550" s="139"/>
      <c r="AH550" s="138"/>
      <c r="AI550" s="139"/>
      <c r="AJ550" s="138"/>
      <c r="AK550" s="138"/>
      <c r="AL550" s="138"/>
      <c r="AM550" s="139"/>
      <c r="AN550" s="138"/>
      <c r="AO550" s="139"/>
      <c r="AP550" s="138"/>
      <c r="AQ550" s="138"/>
      <c r="AR550" s="138"/>
      <c r="AS550" s="139"/>
      <c r="AT550" s="138"/>
      <c r="AU550" s="139"/>
      <c r="AV550" s="138"/>
      <c r="AW550" s="138"/>
      <c r="AX550" s="138"/>
      <c r="AY550" s="139"/>
      <c r="AZ550" s="138"/>
      <c r="BA550" s="139"/>
      <c r="BB550" s="138"/>
      <c r="BC550" s="138"/>
      <c r="BD550" s="49"/>
      <c r="BE550" s="49"/>
      <c r="BF550" s="49"/>
      <c r="BG550" s="49"/>
      <c r="BH550" s="49"/>
      <c r="BI550" s="47"/>
      <c r="BJ550" s="49"/>
      <c r="BK550" s="49"/>
      <c r="BL550" s="49"/>
      <c r="BM550" s="49"/>
    </row>
    <row r="551" spans="4:65" ht="70.5" customHeight="1" x14ac:dyDescent="0.2">
      <c r="D551" s="47"/>
      <c r="E551" s="49"/>
      <c r="F551" s="49"/>
      <c r="G551" s="49"/>
      <c r="H551" s="49"/>
      <c r="I551" s="49"/>
      <c r="J551" s="49"/>
      <c r="K551" s="49"/>
      <c r="L551" s="49"/>
      <c r="M551" s="49"/>
      <c r="N551" s="49"/>
      <c r="O551" s="138"/>
      <c r="P551" s="49"/>
      <c r="Q551" s="138"/>
      <c r="R551" s="49"/>
      <c r="S551" s="138"/>
      <c r="T551" s="49"/>
      <c r="U551" s="138"/>
      <c r="V551" s="138"/>
      <c r="W551" s="138"/>
      <c r="X551" s="138"/>
      <c r="Y551" s="138"/>
      <c r="Z551" s="138"/>
      <c r="AA551" s="139"/>
      <c r="AB551" s="138"/>
      <c r="AC551" s="139"/>
      <c r="AD551" s="138"/>
      <c r="AE551" s="138"/>
      <c r="AF551" s="138"/>
      <c r="AG551" s="139"/>
      <c r="AH551" s="138"/>
      <c r="AI551" s="139"/>
      <c r="AJ551" s="138"/>
      <c r="AK551" s="138"/>
      <c r="AL551" s="138"/>
      <c r="AM551" s="139"/>
      <c r="AN551" s="138"/>
      <c r="AO551" s="139"/>
      <c r="AP551" s="138"/>
      <c r="AQ551" s="138"/>
      <c r="AR551" s="138"/>
      <c r="AS551" s="139"/>
      <c r="AT551" s="138"/>
      <c r="AU551" s="139"/>
      <c r="AV551" s="138"/>
      <c r="AW551" s="138"/>
      <c r="AX551" s="138"/>
      <c r="AY551" s="139"/>
      <c r="AZ551" s="138"/>
      <c r="BA551" s="139"/>
      <c r="BB551" s="138"/>
      <c r="BC551" s="138"/>
      <c r="BD551" s="49"/>
      <c r="BE551" s="49"/>
      <c r="BF551" s="49"/>
      <c r="BG551" s="49"/>
      <c r="BH551" s="49"/>
      <c r="BI551" s="47"/>
      <c r="BJ551" s="49"/>
      <c r="BK551" s="49"/>
      <c r="BL551" s="49"/>
      <c r="BM551" s="49"/>
    </row>
    <row r="552" spans="4:65" ht="70.5" customHeight="1" x14ac:dyDescent="0.2">
      <c r="D552" s="47"/>
      <c r="E552" s="49"/>
      <c r="F552" s="49"/>
      <c r="G552" s="49"/>
      <c r="H552" s="49"/>
      <c r="I552" s="49"/>
      <c r="J552" s="49"/>
      <c r="K552" s="49"/>
      <c r="L552" s="49"/>
      <c r="M552" s="49"/>
      <c r="N552" s="49"/>
      <c r="O552" s="138"/>
      <c r="P552" s="49"/>
      <c r="Q552" s="138"/>
      <c r="R552" s="49"/>
      <c r="S552" s="138"/>
      <c r="T552" s="49"/>
      <c r="U552" s="138"/>
      <c r="V552" s="138"/>
      <c r="W552" s="138"/>
      <c r="X552" s="138"/>
      <c r="Y552" s="138"/>
      <c r="Z552" s="138"/>
      <c r="AA552" s="139"/>
      <c r="AB552" s="138"/>
      <c r="AC552" s="139"/>
      <c r="AD552" s="138"/>
      <c r="AE552" s="138"/>
      <c r="AF552" s="138"/>
      <c r="AG552" s="139"/>
      <c r="AH552" s="138"/>
      <c r="AI552" s="139"/>
      <c r="AJ552" s="138"/>
      <c r="AK552" s="138"/>
      <c r="AL552" s="138"/>
      <c r="AM552" s="139"/>
      <c r="AN552" s="138"/>
      <c r="AO552" s="139"/>
      <c r="AP552" s="138"/>
      <c r="AQ552" s="138"/>
      <c r="AR552" s="138"/>
      <c r="AS552" s="139"/>
      <c r="AT552" s="138"/>
      <c r="AU552" s="139"/>
      <c r="AV552" s="138"/>
      <c r="AW552" s="138"/>
      <c r="AX552" s="138"/>
      <c r="AY552" s="139"/>
      <c r="AZ552" s="138"/>
      <c r="BA552" s="139"/>
      <c r="BB552" s="138"/>
      <c r="BC552" s="138"/>
      <c r="BD552" s="49"/>
      <c r="BE552" s="49"/>
      <c r="BF552" s="49"/>
      <c r="BG552" s="49"/>
      <c r="BH552" s="49"/>
      <c r="BI552" s="47"/>
      <c r="BJ552" s="49"/>
      <c r="BK552" s="49"/>
      <c r="BL552" s="49"/>
      <c r="BM552" s="49"/>
    </row>
    <row r="553" spans="4:65" ht="70.5" customHeight="1" x14ac:dyDescent="0.2">
      <c r="D553" s="47"/>
      <c r="E553" s="49"/>
      <c r="F553" s="49"/>
      <c r="G553" s="49"/>
      <c r="H553" s="49"/>
      <c r="I553" s="49"/>
      <c r="J553" s="49"/>
      <c r="K553" s="49"/>
      <c r="L553" s="49"/>
      <c r="M553" s="49"/>
      <c r="N553" s="49"/>
      <c r="O553" s="138"/>
      <c r="P553" s="49"/>
      <c r="Q553" s="138"/>
      <c r="R553" s="49"/>
      <c r="S553" s="138"/>
      <c r="T553" s="49"/>
      <c r="U553" s="138"/>
      <c r="V553" s="138"/>
      <c r="W553" s="138"/>
      <c r="X553" s="138"/>
      <c r="Y553" s="138"/>
      <c r="Z553" s="138"/>
      <c r="AA553" s="139"/>
      <c r="AB553" s="138"/>
      <c r="AC553" s="139"/>
      <c r="AD553" s="138"/>
      <c r="AE553" s="138"/>
      <c r="AF553" s="138"/>
      <c r="AG553" s="139"/>
      <c r="AH553" s="138"/>
      <c r="AI553" s="139"/>
      <c r="AJ553" s="138"/>
      <c r="AK553" s="138"/>
      <c r="AL553" s="138"/>
      <c r="AM553" s="139"/>
      <c r="AN553" s="138"/>
      <c r="AO553" s="139"/>
      <c r="AP553" s="138"/>
      <c r="AQ553" s="138"/>
      <c r="AR553" s="138"/>
      <c r="AS553" s="139"/>
      <c r="AT553" s="138"/>
      <c r="AU553" s="139"/>
      <c r="AV553" s="138"/>
      <c r="AW553" s="138"/>
      <c r="AX553" s="138"/>
      <c r="AY553" s="139"/>
      <c r="AZ553" s="138"/>
      <c r="BA553" s="139"/>
      <c r="BB553" s="138"/>
      <c r="BC553" s="138"/>
      <c r="BD553" s="49"/>
      <c r="BE553" s="49"/>
      <c r="BF553" s="49"/>
      <c r="BG553" s="49"/>
      <c r="BH553" s="49"/>
      <c r="BI553" s="47"/>
      <c r="BJ553" s="49"/>
      <c r="BK553" s="49"/>
      <c r="BL553" s="49"/>
      <c r="BM553" s="49"/>
    </row>
    <row r="554" spans="4:65" ht="70.5" customHeight="1" x14ac:dyDescent="0.2">
      <c r="D554" s="47"/>
      <c r="E554" s="49"/>
      <c r="F554" s="49"/>
      <c r="G554" s="49"/>
      <c r="H554" s="49"/>
      <c r="I554" s="49"/>
      <c r="J554" s="49"/>
      <c r="K554" s="49"/>
      <c r="L554" s="49"/>
      <c r="M554" s="49"/>
      <c r="N554" s="49"/>
      <c r="O554" s="138"/>
      <c r="P554" s="49"/>
      <c r="Q554" s="138"/>
      <c r="R554" s="49"/>
      <c r="S554" s="138"/>
      <c r="T554" s="49"/>
      <c r="U554" s="138"/>
      <c r="V554" s="138"/>
      <c r="W554" s="138"/>
      <c r="X554" s="138"/>
      <c r="Y554" s="138"/>
      <c r="Z554" s="138"/>
      <c r="AA554" s="139"/>
      <c r="AB554" s="138"/>
      <c r="AC554" s="139"/>
      <c r="AD554" s="138"/>
      <c r="AE554" s="138"/>
      <c r="AF554" s="138"/>
      <c r="AG554" s="139"/>
      <c r="AH554" s="138"/>
      <c r="AI554" s="139"/>
      <c r="AJ554" s="138"/>
      <c r="AK554" s="138"/>
      <c r="AL554" s="138"/>
      <c r="AM554" s="139"/>
      <c r="AN554" s="138"/>
      <c r="AO554" s="139"/>
      <c r="AP554" s="138"/>
      <c r="AQ554" s="138"/>
      <c r="AR554" s="138"/>
      <c r="AS554" s="139"/>
      <c r="AT554" s="138"/>
      <c r="AU554" s="139"/>
      <c r="AV554" s="138"/>
      <c r="AW554" s="138"/>
      <c r="AX554" s="138"/>
      <c r="AY554" s="139"/>
      <c r="AZ554" s="138"/>
      <c r="BA554" s="139"/>
      <c r="BB554" s="138"/>
      <c r="BC554" s="138"/>
      <c r="BD554" s="49"/>
      <c r="BE554" s="49"/>
      <c r="BF554" s="49"/>
      <c r="BG554" s="49"/>
      <c r="BH554" s="49"/>
      <c r="BI554" s="47"/>
      <c r="BJ554" s="49"/>
      <c r="BK554" s="49"/>
      <c r="BL554" s="49"/>
      <c r="BM554" s="49"/>
    </row>
    <row r="555" spans="4:65" ht="70.5" customHeight="1" x14ac:dyDescent="0.2">
      <c r="D555" s="47"/>
      <c r="E555" s="49"/>
      <c r="F555" s="49"/>
      <c r="G555" s="49"/>
      <c r="H555" s="49"/>
      <c r="I555" s="49"/>
      <c r="J555" s="49"/>
      <c r="K555" s="49"/>
      <c r="L555" s="49"/>
      <c r="M555" s="49"/>
      <c r="N555" s="49"/>
      <c r="O555" s="138"/>
      <c r="P555" s="49"/>
      <c r="Q555" s="138"/>
      <c r="R555" s="49"/>
      <c r="S555" s="138"/>
      <c r="T555" s="49"/>
      <c r="U555" s="138"/>
      <c r="V555" s="138"/>
      <c r="W555" s="138"/>
      <c r="X555" s="138"/>
      <c r="Y555" s="138"/>
      <c r="Z555" s="138"/>
      <c r="AA555" s="139"/>
      <c r="AB555" s="138"/>
      <c r="AC555" s="139"/>
      <c r="AD555" s="138"/>
      <c r="AE555" s="138"/>
      <c r="AF555" s="138"/>
      <c r="AG555" s="139"/>
      <c r="AH555" s="138"/>
      <c r="AI555" s="139"/>
      <c r="AJ555" s="138"/>
      <c r="AK555" s="138"/>
      <c r="AL555" s="138"/>
      <c r="AM555" s="139"/>
      <c r="AN555" s="138"/>
      <c r="AO555" s="139"/>
      <c r="AP555" s="138"/>
      <c r="AQ555" s="138"/>
      <c r="AR555" s="138"/>
      <c r="AS555" s="139"/>
      <c r="AT555" s="138"/>
      <c r="AU555" s="139"/>
      <c r="AV555" s="138"/>
      <c r="AW555" s="138"/>
      <c r="AX555" s="138"/>
      <c r="AY555" s="139"/>
      <c r="AZ555" s="138"/>
      <c r="BA555" s="139"/>
      <c r="BB555" s="138"/>
      <c r="BC555" s="138"/>
      <c r="BD555" s="49"/>
      <c r="BE555" s="49"/>
      <c r="BF555" s="49"/>
      <c r="BG555" s="49"/>
      <c r="BH555" s="49"/>
      <c r="BI555" s="47"/>
      <c r="BJ555" s="49"/>
      <c r="BK555" s="49"/>
      <c r="BL555" s="49"/>
      <c r="BM555" s="49"/>
    </row>
    <row r="556" spans="4:65" ht="70.5" customHeight="1" x14ac:dyDescent="0.2">
      <c r="D556" s="47"/>
      <c r="E556" s="49"/>
      <c r="F556" s="49"/>
      <c r="G556" s="49"/>
      <c r="H556" s="49"/>
      <c r="I556" s="49"/>
      <c r="J556" s="49"/>
      <c r="K556" s="49"/>
      <c r="L556" s="49"/>
      <c r="M556" s="49"/>
      <c r="N556" s="49"/>
      <c r="O556" s="138"/>
      <c r="P556" s="49"/>
      <c r="Q556" s="138"/>
      <c r="R556" s="49"/>
      <c r="S556" s="138"/>
      <c r="T556" s="49"/>
      <c r="U556" s="138"/>
      <c r="V556" s="138"/>
      <c r="W556" s="138"/>
      <c r="X556" s="138"/>
      <c r="Y556" s="138"/>
      <c r="Z556" s="138"/>
      <c r="AA556" s="139"/>
      <c r="AB556" s="138"/>
      <c r="AC556" s="139"/>
      <c r="AD556" s="138"/>
      <c r="AE556" s="138"/>
      <c r="AF556" s="138"/>
      <c r="AG556" s="139"/>
      <c r="AH556" s="138"/>
      <c r="AI556" s="139"/>
      <c r="AJ556" s="138"/>
      <c r="AK556" s="138"/>
      <c r="AL556" s="138"/>
      <c r="AM556" s="139"/>
      <c r="AN556" s="138"/>
      <c r="AO556" s="139"/>
      <c r="AP556" s="138"/>
      <c r="AQ556" s="138"/>
      <c r="AR556" s="138"/>
      <c r="AS556" s="139"/>
      <c r="AT556" s="138"/>
      <c r="AU556" s="139"/>
      <c r="AV556" s="138"/>
      <c r="AW556" s="138"/>
      <c r="AX556" s="138"/>
      <c r="AY556" s="139"/>
      <c r="AZ556" s="138"/>
      <c r="BA556" s="139"/>
      <c r="BB556" s="138"/>
      <c r="BC556" s="138"/>
      <c r="BD556" s="49"/>
      <c r="BE556" s="49"/>
      <c r="BF556" s="49"/>
      <c r="BG556" s="49"/>
      <c r="BH556" s="49"/>
      <c r="BI556" s="47"/>
      <c r="BJ556" s="49"/>
      <c r="BK556" s="49"/>
      <c r="BL556" s="49"/>
      <c r="BM556" s="49"/>
    </row>
    <row r="557" spans="4:65" ht="70.5" customHeight="1" x14ac:dyDescent="0.2">
      <c r="D557" s="47"/>
      <c r="E557" s="49"/>
      <c r="F557" s="49"/>
      <c r="G557" s="49"/>
      <c r="H557" s="49"/>
      <c r="I557" s="49"/>
      <c r="J557" s="49"/>
      <c r="K557" s="49"/>
      <c r="L557" s="49"/>
      <c r="M557" s="49"/>
      <c r="N557" s="49"/>
      <c r="O557" s="138"/>
      <c r="P557" s="49"/>
      <c r="Q557" s="138"/>
      <c r="R557" s="49"/>
      <c r="S557" s="138"/>
      <c r="T557" s="49"/>
      <c r="U557" s="138"/>
      <c r="V557" s="138"/>
      <c r="W557" s="138"/>
      <c r="X557" s="138"/>
      <c r="Y557" s="138"/>
      <c r="Z557" s="138"/>
      <c r="AA557" s="139"/>
      <c r="AB557" s="138"/>
      <c r="AC557" s="139"/>
      <c r="AD557" s="138"/>
      <c r="AE557" s="138"/>
      <c r="AF557" s="138"/>
      <c r="AG557" s="139"/>
      <c r="AH557" s="138"/>
      <c r="AI557" s="139"/>
      <c r="AJ557" s="138"/>
      <c r="AK557" s="138"/>
      <c r="AL557" s="138"/>
      <c r="AM557" s="139"/>
      <c r="AN557" s="138"/>
      <c r="AO557" s="139"/>
      <c r="AP557" s="138"/>
      <c r="AQ557" s="138"/>
      <c r="AR557" s="138"/>
      <c r="AS557" s="139"/>
      <c r="AT557" s="138"/>
      <c r="AU557" s="139"/>
      <c r="AV557" s="138"/>
      <c r="AW557" s="138"/>
      <c r="AX557" s="138"/>
      <c r="AY557" s="139"/>
      <c r="AZ557" s="138"/>
      <c r="BA557" s="139"/>
      <c r="BB557" s="138"/>
      <c r="BC557" s="138"/>
      <c r="BD557" s="49"/>
      <c r="BE557" s="49"/>
      <c r="BF557" s="49"/>
      <c r="BG557" s="49"/>
      <c r="BH557" s="49"/>
      <c r="BI557" s="47"/>
      <c r="BJ557" s="49"/>
      <c r="BK557" s="49"/>
      <c r="BL557" s="49"/>
      <c r="BM557" s="49"/>
    </row>
    <row r="558" spans="4:65" ht="70.5" customHeight="1" x14ac:dyDescent="0.2">
      <c r="D558" s="47"/>
      <c r="E558" s="49"/>
      <c r="F558" s="49"/>
      <c r="G558" s="49"/>
      <c r="H558" s="49"/>
      <c r="I558" s="49"/>
      <c r="J558" s="49"/>
      <c r="K558" s="49"/>
      <c r="L558" s="49"/>
      <c r="M558" s="49"/>
      <c r="N558" s="49"/>
      <c r="O558" s="138"/>
      <c r="P558" s="49"/>
      <c r="Q558" s="138"/>
      <c r="R558" s="49"/>
      <c r="S558" s="138"/>
      <c r="T558" s="49"/>
      <c r="U558" s="138"/>
      <c r="V558" s="138"/>
      <c r="W558" s="138"/>
      <c r="X558" s="138"/>
      <c r="Y558" s="138"/>
      <c r="Z558" s="138"/>
      <c r="AA558" s="139"/>
      <c r="AB558" s="138"/>
      <c r="AC558" s="139"/>
      <c r="AD558" s="138"/>
      <c r="AE558" s="138"/>
      <c r="AF558" s="138"/>
      <c r="AG558" s="139"/>
      <c r="AH558" s="138"/>
      <c r="AI558" s="139"/>
      <c r="AJ558" s="138"/>
      <c r="AK558" s="138"/>
      <c r="AL558" s="138"/>
      <c r="AM558" s="139"/>
      <c r="AN558" s="138"/>
      <c r="AO558" s="139"/>
      <c r="AP558" s="138"/>
      <c r="AQ558" s="138"/>
      <c r="AR558" s="138"/>
      <c r="AS558" s="139"/>
      <c r="AT558" s="138"/>
      <c r="AU558" s="139"/>
      <c r="AV558" s="138"/>
      <c r="AW558" s="138"/>
      <c r="AX558" s="138"/>
      <c r="AY558" s="139"/>
      <c r="AZ558" s="138"/>
      <c r="BA558" s="139"/>
      <c r="BB558" s="138"/>
      <c r="BC558" s="138"/>
      <c r="BD558" s="49"/>
      <c r="BE558" s="49"/>
      <c r="BF558" s="49"/>
      <c r="BG558" s="49"/>
      <c r="BH558" s="49"/>
      <c r="BI558" s="47"/>
      <c r="BJ558" s="49"/>
      <c r="BK558" s="49"/>
      <c r="BL558" s="49"/>
      <c r="BM558" s="49"/>
    </row>
    <row r="559" spans="4:65" ht="70.5" customHeight="1" x14ac:dyDescent="0.2">
      <c r="D559" s="47"/>
      <c r="E559" s="49"/>
      <c r="F559" s="49"/>
      <c r="G559" s="49"/>
      <c r="H559" s="49"/>
      <c r="I559" s="49"/>
      <c r="J559" s="49"/>
      <c r="K559" s="49"/>
      <c r="L559" s="49"/>
      <c r="M559" s="49"/>
      <c r="N559" s="49"/>
      <c r="O559" s="138"/>
      <c r="P559" s="49"/>
      <c r="Q559" s="138"/>
      <c r="R559" s="49"/>
      <c r="S559" s="138"/>
      <c r="T559" s="49"/>
      <c r="U559" s="138"/>
      <c r="V559" s="138"/>
      <c r="W559" s="138"/>
      <c r="X559" s="138"/>
      <c r="Y559" s="138"/>
      <c r="Z559" s="138"/>
      <c r="AA559" s="139"/>
      <c r="AB559" s="138"/>
      <c r="AC559" s="139"/>
      <c r="AD559" s="138"/>
      <c r="AE559" s="138"/>
      <c r="AF559" s="138"/>
      <c r="AG559" s="139"/>
      <c r="AH559" s="138"/>
      <c r="AI559" s="139"/>
      <c r="AJ559" s="138"/>
      <c r="AK559" s="138"/>
      <c r="AL559" s="138"/>
      <c r="AM559" s="139"/>
      <c r="AN559" s="138"/>
      <c r="AO559" s="139"/>
      <c r="AP559" s="138"/>
      <c r="AQ559" s="138"/>
      <c r="AR559" s="138"/>
      <c r="AS559" s="139"/>
      <c r="AT559" s="138"/>
      <c r="AU559" s="139"/>
      <c r="AV559" s="138"/>
      <c r="AW559" s="138"/>
      <c r="AX559" s="138"/>
      <c r="AY559" s="139"/>
      <c r="AZ559" s="138"/>
      <c r="BA559" s="139"/>
      <c r="BB559" s="138"/>
      <c r="BC559" s="138"/>
      <c r="BD559" s="49"/>
      <c r="BE559" s="49"/>
      <c r="BF559" s="49"/>
      <c r="BG559" s="49"/>
      <c r="BH559" s="49"/>
      <c r="BI559" s="47"/>
      <c r="BJ559" s="49"/>
      <c r="BK559" s="49"/>
      <c r="BL559" s="49"/>
      <c r="BM559" s="49"/>
    </row>
    <row r="560" spans="4:65" ht="70.5" customHeight="1" x14ac:dyDescent="0.2">
      <c r="D560" s="47"/>
      <c r="E560" s="49"/>
      <c r="F560" s="49"/>
      <c r="G560" s="49"/>
      <c r="H560" s="49"/>
      <c r="I560" s="49"/>
      <c r="J560" s="49"/>
      <c r="K560" s="49"/>
      <c r="L560" s="49"/>
      <c r="M560" s="49"/>
      <c r="N560" s="49"/>
      <c r="O560" s="138"/>
      <c r="P560" s="49"/>
      <c r="Q560" s="138"/>
      <c r="R560" s="49"/>
      <c r="S560" s="138"/>
      <c r="T560" s="49"/>
      <c r="U560" s="138"/>
      <c r="V560" s="138"/>
      <c r="W560" s="138"/>
      <c r="X560" s="138"/>
      <c r="Y560" s="138"/>
      <c r="Z560" s="138"/>
      <c r="AA560" s="139"/>
      <c r="AB560" s="138"/>
      <c r="AC560" s="139"/>
      <c r="AD560" s="138"/>
      <c r="AE560" s="138"/>
      <c r="AF560" s="138"/>
      <c r="AG560" s="139"/>
      <c r="AH560" s="138"/>
      <c r="AI560" s="139"/>
      <c r="AJ560" s="138"/>
      <c r="AK560" s="138"/>
      <c r="AL560" s="138"/>
      <c r="AM560" s="139"/>
      <c r="AN560" s="138"/>
      <c r="AO560" s="139"/>
      <c r="AP560" s="138"/>
      <c r="AQ560" s="138"/>
      <c r="AR560" s="138"/>
      <c r="AS560" s="139"/>
      <c r="AT560" s="138"/>
      <c r="AU560" s="139"/>
      <c r="AV560" s="138"/>
      <c r="AW560" s="138"/>
      <c r="AX560" s="138"/>
      <c r="AY560" s="139"/>
      <c r="AZ560" s="138"/>
      <c r="BA560" s="139"/>
      <c r="BB560" s="138"/>
      <c r="BC560" s="138"/>
      <c r="BD560" s="49"/>
      <c r="BE560" s="49"/>
      <c r="BF560" s="49"/>
      <c r="BG560" s="49"/>
      <c r="BH560" s="49"/>
      <c r="BI560" s="47"/>
      <c r="BJ560" s="49"/>
      <c r="BK560" s="49"/>
      <c r="BL560" s="49"/>
      <c r="BM560" s="49"/>
    </row>
    <row r="561" spans="4:65" ht="70.5" customHeight="1" x14ac:dyDescent="0.2">
      <c r="D561" s="47"/>
      <c r="E561" s="49"/>
      <c r="F561" s="49"/>
      <c r="G561" s="49"/>
      <c r="H561" s="49"/>
      <c r="I561" s="49"/>
      <c r="J561" s="49"/>
      <c r="K561" s="49"/>
      <c r="L561" s="49"/>
      <c r="M561" s="49"/>
      <c r="N561" s="49"/>
      <c r="O561" s="138"/>
      <c r="P561" s="49"/>
      <c r="Q561" s="138"/>
      <c r="R561" s="49"/>
      <c r="S561" s="138"/>
      <c r="T561" s="49"/>
      <c r="U561" s="138"/>
      <c r="V561" s="138"/>
      <c r="W561" s="138"/>
      <c r="X561" s="138"/>
      <c r="Y561" s="138"/>
      <c r="Z561" s="138"/>
      <c r="AA561" s="139"/>
      <c r="AB561" s="138"/>
      <c r="AC561" s="139"/>
      <c r="AD561" s="138"/>
      <c r="AE561" s="138"/>
      <c r="AF561" s="138"/>
      <c r="AG561" s="139"/>
      <c r="AH561" s="138"/>
      <c r="AI561" s="139"/>
      <c r="AJ561" s="138"/>
      <c r="AK561" s="138"/>
      <c r="AL561" s="138"/>
      <c r="AM561" s="139"/>
      <c r="AN561" s="138"/>
      <c r="AO561" s="139"/>
      <c r="AP561" s="138"/>
      <c r="AQ561" s="138"/>
      <c r="AR561" s="138"/>
      <c r="AS561" s="139"/>
      <c r="AT561" s="138"/>
      <c r="AU561" s="139"/>
      <c r="AV561" s="138"/>
      <c r="AW561" s="138"/>
      <c r="AX561" s="138"/>
      <c r="AY561" s="139"/>
      <c r="AZ561" s="138"/>
      <c r="BA561" s="139"/>
      <c r="BB561" s="138"/>
      <c r="BC561" s="138"/>
      <c r="BD561" s="49"/>
      <c r="BE561" s="49"/>
      <c r="BF561" s="49"/>
      <c r="BG561" s="49"/>
      <c r="BH561" s="49"/>
      <c r="BI561" s="47"/>
      <c r="BJ561" s="49"/>
      <c r="BK561" s="49"/>
      <c r="BL561" s="49"/>
      <c r="BM561" s="49"/>
    </row>
    <row r="562" spans="4:65" ht="70.5" customHeight="1" x14ac:dyDescent="0.2">
      <c r="D562" s="47"/>
      <c r="E562" s="49"/>
      <c r="F562" s="49"/>
      <c r="G562" s="49"/>
      <c r="H562" s="49"/>
      <c r="I562" s="49"/>
      <c r="J562" s="49"/>
      <c r="K562" s="49"/>
      <c r="L562" s="49"/>
      <c r="M562" s="49"/>
      <c r="N562" s="49"/>
      <c r="O562" s="138"/>
      <c r="P562" s="49"/>
      <c r="Q562" s="138"/>
      <c r="R562" s="49"/>
      <c r="S562" s="138"/>
      <c r="T562" s="49"/>
      <c r="U562" s="138"/>
      <c r="V562" s="138"/>
      <c r="W562" s="138"/>
      <c r="X562" s="138"/>
      <c r="Y562" s="138"/>
      <c r="Z562" s="138"/>
      <c r="AA562" s="139"/>
      <c r="AB562" s="138"/>
      <c r="AC562" s="139"/>
      <c r="AD562" s="138"/>
      <c r="AE562" s="138"/>
      <c r="AF562" s="138"/>
      <c r="AG562" s="139"/>
      <c r="AH562" s="138"/>
      <c r="AI562" s="139"/>
      <c r="AJ562" s="138"/>
      <c r="AK562" s="138"/>
      <c r="AL562" s="138"/>
      <c r="AM562" s="139"/>
      <c r="AN562" s="138"/>
      <c r="AO562" s="139"/>
      <c r="AP562" s="138"/>
      <c r="AQ562" s="138"/>
      <c r="AR562" s="138"/>
      <c r="AS562" s="139"/>
      <c r="AT562" s="138"/>
      <c r="AU562" s="139"/>
      <c r="AV562" s="138"/>
      <c r="AW562" s="138"/>
      <c r="AX562" s="138"/>
      <c r="AY562" s="139"/>
      <c r="AZ562" s="138"/>
      <c r="BA562" s="139"/>
      <c r="BB562" s="138"/>
      <c r="BC562" s="138"/>
      <c r="BD562" s="49"/>
      <c r="BE562" s="49"/>
      <c r="BF562" s="49"/>
      <c r="BG562" s="49"/>
      <c r="BH562" s="49"/>
      <c r="BI562" s="47"/>
      <c r="BJ562" s="49"/>
      <c r="BK562" s="49"/>
      <c r="BL562" s="49"/>
      <c r="BM562" s="49"/>
    </row>
    <row r="563" spans="4:65" ht="70.5" customHeight="1" x14ac:dyDescent="0.2">
      <c r="D563" s="47"/>
      <c r="E563" s="49"/>
      <c r="F563" s="49"/>
      <c r="G563" s="49"/>
      <c r="H563" s="49"/>
      <c r="I563" s="49"/>
      <c r="J563" s="49"/>
      <c r="K563" s="49"/>
      <c r="L563" s="49"/>
      <c r="M563" s="49"/>
      <c r="N563" s="49"/>
      <c r="O563" s="138"/>
      <c r="P563" s="49"/>
      <c r="Q563" s="138"/>
      <c r="R563" s="49"/>
      <c r="S563" s="138"/>
      <c r="T563" s="49"/>
      <c r="U563" s="138"/>
      <c r="V563" s="138"/>
      <c r="W563" s="138"/>
      <c r="X563" s="138"/>
      <c r="Y563" s="138"/>
      <c r="Z563" s="138"/>
      <c r="AA563" s="139"/>
      <c r="AB563" s="138"/>
      <c r="AC563" s="139"/>
      <c r="AD563" s="138"/>
      <c r="AE563" s="138"/>
      <c r="AF563" s="138"/>
      <c r="AG563" s="139"/>
      <c r="AH563" s="138"/>
      <c r="AI563" s="139"/>
      <c r="AJ563" s="138"/>
      <c r="AK563" s="138"/>
      <c r="AL563" s="138"/>
      <c r="AM563" s="139"/>
      <c r="AN563" s="138"/>
      <c r="AO563" s="139"/>
      <c r="AP563" s="138"/>
      <c r="AQ563" s="138"/>
      <c r="AR563" s="138"/>
      <c r="AS563" s="139"/>
      <c r="AT563" s="138"/>
      <c r="AU563" s="139"/>
      <c r="AV563" s="138"/>
      <c r="AW563" s="138"/>
      <c r="AX563" s="138"/>
      <c r="AY563" s="139"/>
      <c r="AZ563" s="138"/>
      <c r="BA563" s="139"/>
      <c r="BB563" s="138"/>
      <c r="BC563" s="138"/>
      <c r="BD563" s="49"/>
      <c r="BE563" s="49"/>
      <c r="BF563" s="49"/>
      <c r="BG563" s="49"/>
      <c r="BH563" s="49"/>
      <c r="BI563" s="47"/>
      <c r="BJ563" s="49"/>
      <c r="BK563" s="49"/>
      <c r="BL563" s="49"/>
      <c r="BM563" s="49"/>
    </row>
    <row r="564" spans="4:65" ht="70.5" customHeight="1" x14ac:dyDescent="0.2">
      <c r="D564" s="47"/>
      <c r="E564" s="49"/>
      <c r="F564" s="49"/>
      <c r="G564" s="49"/>
      <c r="H564" s="49"/>
      <c r="I564" s="49"/>
      <c r="J564" s="49"/>
      <c r="K564" s="49"/>
      <c r="L564" s="49"/>
      <c r="M564" s="49"/>
      <c r="N564" s="49"/>
      <c r="O564" s="138"/>
      <c r="P564" s="49"/>
      <c r="Q564" s="138"/>
      <c r="R564" s="49"/>
      <c r="S564" s="138"/>
      <c r="T564" s="49"/>
      <c r="U564" s="138"/>
      <c r="V564" s="138"/>
      <c r="W564" s="138"/>
      <c r="X564" s="138"/>
      <c r="Y564" s="138"/>
      <c r="Z564" s="138"/>
      <c r="AA564" s="139"/>
      <c r="AB564" s="138"/>
      <c r="AC564" s="139"/>
      <c r="AD564" s="138"/>
      <c r="AE564" s="138"/>
      <c r="AF564" s="138"/>
      <c r="AG564" s="139"/>
      <c r="AH564" s="138"/>
      <c r="AI564" s="139"/>
      <c r="AJ564" s="138"/>
      <c r="AK564" s="138"/>
      <c r="AL564" s="138"/>
      <c r="AM564" s="139"/>
      <c r="AN564" s="138"/>
      <c r="AO564" s="139"/>
      <c r="AP564" s="138"/>
      <c r="AQ564" s="138"/>
      <c r="AR564" s="138"/>
      <c r="AS564" s="139"/>
      <c r="AT564" s="138"/>
      <c r="AU564" s="139"/>
      <c r="AV564" s="138"/>
      <c r="AW564" s="138"/>
      <c r="AX564" s="138"/>
      <c r="AY564" s="139"/>
      <c r="AZ564" s="138"/>
      <c r="BA564" s="139"/>
      <c r="BB564" s="138"/>
      <c r="BC564" s="138"/>
      <c r="BD564" s="49"/>
      <c r="BE564" s="49"/>
      <c r="BF564" s="49"/>
      <c r="BG564" s="49"/>
      <c r="BH564" s="49"/>
      <c r="BI564" s="47"/>
      <c r="BJ564" s="49"/>
      <c r="BK564" s="49"/>
      <c r="BL564" s="49"/>
      <c r="BM564" s="49"/>
    </row>
    <row r="565" spans="4:65" ht="70.5" customHeight="1" x14ac:dyDescent="0.2">
      <c r="D565" s="47"/>
      <c r="E565" s="49"/>
      <c r="F565" s="49"/>
      <c r="G565" s="49"/>
      <c r="H565" s="49"/>
      <c r="I565" s="49"/>
      <c r="J565" s="49"/>
      <c r="K565" s="49"/>
      <c r="L565" s="49"/>
      <c r="M565" s="49"/>
      <c r="N565" s="49"/>
      <c r="O565" s="138"/>
      <c r="P565" s="49"/>
      <c r="Q565" s="138"/>
      <c r="R565" s="49"/>
      <c r="S565" s="138"/>
      <c r="T565" s="49"/>
      <c r="U565" s="138"/>
      <c r="V565" s="138"/>
      <c r="W565" s="138"/>
      <c r="X565" s="138"/>
      <c r="Y565" s="138"/>
      <c r="Z565" s="138"/>
      <c r="AA565" s="139"/>
      <c r="AB565" s="138"/>
      <c r="AC565" s="139"/>
      <c r="AD565" s="138"/>
      <c r="AE565" s="138"/>
      <c r="AF565" s="138"/>
      <c r="AG565" s="139"/>
      <c r="AH565" s="138"/>
      <c r="AI565" s="139"/>
      <c r="AJ565" s="138"/>
      <c r="AK565" s="138"/>
      <c r="AL565" s="138"/>
      <c r="AM565" s="139"/>
      <c r="AN565" s="138"/>
      <c r="AO565" s="139"/>
      <c r="AP565" s="138"/>
      <c r="AQ565" s="138"/>
      <c r="AR565" s="138"/>
      <c r="AS565" s="139"/>
      <c r="AT565" s="138"/>
      <c r="AU565" s="139"/>
      <c r="AV565" s="138"/>
      <c r="AW565" s="138"/>
      <c r="AX565" s="138"/>
      <c r="AY565" s="139"/>
      <c r="AZ565" s="138"/>
      <c r="BA565" s="139"/>
      <c r="BB565" s="138"/>
      <c r="BC565" s="138"/>
      <c r="BD565" s="49"/>
      <c r="BE565" s="49"/>
      <c r="BF565" s="49"/>
      <c r="BG565" s="49"/>
      <c r="BH565" s="49"/>
      <c r="BI565" s="47"/>
      <c r="BJ565" s="49"/>
      <c r="BK565" s="49"/>
      <c r="BL565" s="49"/>
      <c r="BM565" s="49"/>
    </row>
    <row r="566" spans="4:65" ht="70.5" customHeight="1" x14ac:dyDescent="0.2">
      <c r="D566" s="47"/>
      <c r="E566" s="49"/>
      <c r="F566" s="49"/>
      <c r="G566" s="49"/>
      <c r="H566" s="49"/>
      <c r="I566" s="49"/>
      <c r="J566" s="49"/>
      <c r="K566" s="49"/>
      <c r="L566" s="49"/>
      <c r="M566" s="49"/>
      <c r="N566" s="49"/>
      <c r="O566" s="138"/>
      <c r="P566" s="49"/>
      <c r="Q566" s="138"/>
      <c r="R566" s="49"/>
      <c r="S566" s="138"/>
      <c r="T566" s="49"/>
      <c r="U566" s="138"/>
      <c r="V566" s="138"/>
      <c r="W566" s="138"/>
      <c r="X566" s="138"/>
      <c r="Y566" s="138"/>
      <c r="Z566" s="138"/>
      <c r="AA566" s="139"/>
      <c r="AB566" s="138"/>
      <c r="AC566" s="139"/>
      <c r="AD566" s="138"/>
      <c r="AE566" s="138"/>
      <c r="AF566" s="138"/>
      <c r="AG566" s="139"/>
      <c r="AH566" s="138"/>
      <c r="AI566" s="139"/>
      <c r="AJ566" s="138"/>
      <c r="AK566" s="138"/>
      <c r="AL566" s="138"/>
      <c r="AM566" s="139"/>
      <c r="AN566" s="138"/>
      <c r="AO566" s="139"/>
      <c r="AP566" s="138"/>
      <c r="AQ566" s="138"/>
      <c r="AR566" s="138"/>
      <c r="AS566" s="139"/>
      <c r="AT566" s="138"/>
      <c r="AU566" s="139"/>
      <c r="AV566" s="138"/>
      <c r="AW566" s="138"/>
      <c r="AX566" s="138"/>
      <c r="AY566" s="139"/>
      <c r="AZ566" s="138"/>
      <c r="BA566" s="139"/>
      <c r="BB566" s="138"/>
      <c r="BC566" s="138"/>
      <c r="BD566" s="49"/>
      <c r="BE566" s="49"/>
      <c r="BF566" s="49"/>
      <c r="BG566" s="49"/>
      <c r="BH566" s="49"/>
      <c r="BI566" s="47"/>
      <c r="BJ566" s="49"/>
      <c r="BK566" s="49"/>
      <c r="BL566" s="49"/>
      <c r="BM566" s="49"/>
    </row>
    <row r="567" spans="4:65" ht="70.5" customHeight="1" x14ac:dyDescent="0.2">
      <c r="D567" s="47"/>
      <c r="E567" s="49"/>
      <c r="F567" s="49"/>
      <c r="G567" s="49"/>
      <c r="H567" s="49"/>
      <c r="I567" s="49"/>
      <c r="J567" s="49"/>
      <c r="K567" s="49"/>
      <c r="L567" s="49"/>
      <c r="M567" s="49"/>
      <c r="N567" s="49"/>
      <c r="O567" s="138"/>
      <c r="P567" s="49"/>
      <c r="Q567" s="138"/>
      <c r="R567" s="49"/>
      <c r="S567" s="138"/>
      <c r="T567" s="49"/>
      <c r="U567" s="138"/>
      <c r="V567" s="138"/>
      <c r="W567" s="138"/>
      <c r="X567" s="138"/>
      <c r="Y567" s="138"/>
      <c r="Z567" s="138"/>
      <c r="AA567" s="139"/>
      <c r="AB567" s="138"/>
      <c r="AC567" s="139"/>
      <c r="AD567" s="138"/>
      <c r="AE567" s="138"/>
      <c r="AF567" s="138"/>
      <c r="AG567" s="139"/>
      <c r="AH567" s="138"/>
      <c r="AI567" s="139"/>
      <c r="AJ567" s="138"/>
      <c r="AK567" s="138"/>
      <c r="AL567" s="138"/>
      <c r="AM567" s="139"/>
      <c r="AN567" s="138"/>
      <c r="AO567" s="139"/>
      <c r="AP567" s="138"/>
      <c r="AQ567" s="138"/>
      <c r="AR567" s="138"/>
      <c r="AS567" s="139"/>
      <c r="AT567" s="138"/>
      <c r="AU567" s="139"/>
      <c r="AV567" s="138"/>
      <c r="AW567" s="138"/>
      <c r="AX567" s="138"/>
      <c r="AY567" s="139"/>
      <c r="AZ567" s="138"/>
      <c r="BA567" s="139"/>
      <c r="BB567" s="138"/>
      <c r="BC567" s="138"/>
      <c r="BD567" s="49"/>
      <c r="BE567" s="49"/>
      <c r="BF567" s="49"/>
      <c r="BG567" s="49"/>
      <c r="BH567" s="49"/>
      <c r="BI567" s="47"/>
      <c r="BJ567" s="49"/>
      <c r="BK567" s="49"/>
      <c r="BL567" s="49"/>
      <c r="BM567" s="49"/>
    </row>
    <row r="568" spans="4:65" ht="70.5" customHeight="1" x14ac:dyDescent="0.2">
      <c r="D568" s="47"/>
      <c r="E568" s="49"/>
      <c r="F568" s="49"/>
      <c r="G568" s="49"/>
      <c r="H568" s="49"/>
      <c r="I568" s="49"/>
      <c r="J568" s="49"/>
      <c r="K568" s="49"/>
      <c r="L568" s="49"/>
      <c r="M568" s="49"/>
      <c r="N568" s="49"/>
      <c r="O568" s="138"/>
      <c r="P568" s="49"/>
      <c r="Q568" s="138"/>
      <c r="R568" s="49"/>
      <c r="S568" s="138"/>
      <c r="T568" s="49"/>
      <c r="U568" s="138"/>
      <c r="V568" s="138"/>
      <c r="W568" s="138"/>
      <c r="X568" s="138"/>
      <c r="Y568" s="138"/>
      <c r="Z568" s="138"/>
      <c r="AA568" s="139"/>
      <c r="AB568" s="138"/>
      <c r="AC568" s="139"/>
      <c r="AD568" s="138"/>
      <c r="AE568" s="138"/>
      <c r="AF568" s="138"/>
      <c r="AG568" s="139"/>
      <c r="AH568" s="138"/>
      <c r="AI568" s="139"/>
      <c r="AJ568" s="138"/>
      <c r="AK568" s="138"/>
      <c r="AL568" s="138"/>
      <c r="AM568" s="139"/>
      <c r="AN568" s="138"/>
      <c r="AO568" s="139"/>
      <c r="AP568" s="138"/>
      <c r="AQ568" s="138"/>
      <c r="AR568" s="138"/>
      <c r="AS568" s="139"/>
      <c r="AT568" s="138"/>
      <c r="AU568" s="139"/>
      <c r="AV568" s="138"/>
      <c r="AW568" s="138"/>
      <c r="AX568" s="138"/>
      <c r="AY568" s="139"/>
      <c r="AZ568" s="138"/>
      <c r="BA568" s="139"/>
      <c r="BB568" s="138"/>
      <c r="BC568" s="138"/>
      <c r="BD568" s="49"/>
      <c r="BE568" s="49"/>
      <c r="BF568" s="49"/>
      <c r="BG568" s="49"/>
      <c r="BH568" s="49"/>
      <c r="BI568" s="47"/>
      <c r="BJ568" s="49"/>
      <c r="BK568" s="49"/>
      <c r="BL568" s="49"/>
      <c r="BM568" s="49"/>
    </row>
    <row r="569" spans="4:65" ht="70.5" customHeight="1" x14ac:dyDescent="0.2">
      <c r="D569" s="47"/>
      <c r="E569" s="49"/>
      <c r="F569" s="49"/>
      <c r="G569" s="49"/>
      <c r="H569" s="49"/>
      <c r="I569" s="49"/>
      <c r="J569" s="49"/>
      <c r="K569" s="49"/>
      <c r="L569" s="49"/>
      <c r="M569" s="49"/>
      <c r="N569" s="49"/>
      <c r="O569" s="138"/>
      <c r="P569" s="49"/>
      <c r="Q569" s="138"/>
      <c r="R569" s="49"/>
      <c r="S569" s="138"/>
      <c r="T569" s="49"/>
      <c r="U569" s="138"/>
      <c r="V569" s="138"/>
      <c r="W569" s="138"/>
      <c r="X569" s="138"/>
      <c r="Y569" s="138"/>
      <c r="Z569" s="138"/>
      <c r="AA569" s="139"/>
      <c r="AB569" s="138"/>
      <c r="AC569" s="139"/>
      <c r="AD569" s="138"/>
      <c r="AE569" s="138"/>
      <c r="AF569" s="138"/>
      <c r="AG569" s="139"/>
      <c r="AH569" s="138"/>
      <c r="AI569" s="139"/>
      <c r="AJ569" s="138"/>
      <c r="AK569" s="138"/>
      <c r="AL569" s="138"/>
      <c r="AM569" s="139"/>
      <c r="AN569" s="138"/>
      <c r="AO569" s="139"/>
      <c r="AP569" s="138"/>
      <c r="AQ569" s="138"/>
      <c r="AR569" s="138"/>
      <c r="AS569" s="139"/>
      <c r="AT569" s="138"/>
      <c r="AU569" s="139"/>
      <c r="AV569" s="138"/>
      <c r="AW569" s="138"/>
      <c r="AX569" s="138"/>
      <c r="AY569" s="139"/>
      <c r="AZ569" s="138"/>
      <c r="BA569" s="139"/>
      <c r="BB569" s="138"/>
      <c r="BC569" s="138"/>
      <c r="BD569" s="49"/>
      <c r="BE569" s="49"/>
      <c r="BF569" s="49"/>
      <c r="BG569" s="49"/>
      <c r="BH569" s="49"/>
      <c r="BI569" s="47"/>
      <c r="BJ569" s="49"/>
      <c r="BK569" s="49"/>
      <c r="BL569" s="49"/>
      <c r="BM569" s="49"/>
    </row>
    <row r="570" spans="4:65" ht="70.5" customHeight="1" x14ac:dyDescent="0.2">
      <c r="D570" s="47"/>
      <c r="E570" s="49"/>
      <c r="F570" s="49"/>
      <c r="G570" s="49"/>
      <c r="H570" s="49"/>
      <c r="I570" s="49"/>
      <c r="J570" s="49"/>
      <c r="K570" s="49"/>
      <c r="L570" s="49"/>
      <c r="M570" s="49"/>
      <c r="N570" s="49"/>
      <c r="O570" s="138"/>
      <c r="P570" s="49"/>
      <c r="Q570" s="138"/>
      <c r="R570" s="49"/>
      <c r="S570" s="138"/>
      <c r="T570" s="49"/>
      <c r="U570" s="138"/>
      <c r="V570" s="138"/>
      <c r="W570" s="138"/>
      <c r="X570" s="138"/>
      <c r="Y570" s="138"/>
      <c r="Z570" s="138"/>
      <c r="AA570" s="139"/>
      <c r="AB570" s="138"/>
      <c r="AC570" s="139"/>
      <c r="AD570" s="138"/>
      <c r="AE570" s="138"/>
      <c r="AF570" s="138"/>
      <c r="AG570" s="139"/>
      <c r="AH570" s="138"/>
      <c r="AI570" s="139"/>
      <c r="AJ570" s="138"/>
      <c r="AK570" s="138"/>
      <c r="AL570" s="138"/>
      <c r="AM570" s="139"/>
      <c r="AN570" s="138"/>
      <c r="AO570" s="139"/>
      <c r="AP570" s="138"/>
      <c r="AQ570" s="138"/>
      <c r="AR570" s="138"/>
      <c r="AS570" s="139"/>
      <c r="AT570" s="138"/>
      <c r="AU570" s="139"/>
      <c r="AV570" s="138"/>
      <c r="AW570" s="138"/>
      <c r="AX570" s="138"/>
      <c r="AY570" s="139"/>
      <c r="AZ570" s="138"/>
      <c r="BA570" s="139"/>
      <c r="BB570" s="138"/>
      <c r="BC570" s="138"/>
      <c r="BD570" s="49"/>
      <c r="BE570" s="49"/>
      <c r="BF570" s="49"/>
      <c r="BG570" s="49"/>
      <c r="BH570" s="49"/>
      <c r="BI570" s="47"/>
      <c r="BJ570" s="49"/>
      <c r="BK570" s="49"/>
      <c r="BL570" s="49"/>
      <c r="BM570" s="49"/>
    </row>
    <row r="571" spans="4:65" ht="70.5" customHeight="1" x14ac:dyDescent="0.2">
      <c r="D571" s="47"/>
      <c r="E571" s="49"/>
      <c r="F571" s="49"/>
      <c r="G571" s="49"/>
      <c r="H571" s="49"/>
      <c r="I571" s="49"/>
      <c r="J571" s="49"/>
      <c r="K571" s="49"/>
      <c r="L571" s="49"/>
      <c r="M571" s="49"/>
      <c r="N571" s="49"/>
      <c r="O571" s="138"/>
      <c r="P571" s="49"/>
      <c r="Q571" s="138"/>
      <c r="R571" s="49"/>
      <c r="S571" s="138"/>
      <c r="T571" s="49"/>
      <c r="U571" s="138"/>
      <c r="V571" s="138"/>
      <c r="W571" s="138"/>
      <c r="X571" s="138"/>
      <c r="Y571" s="138"/>
      <c r="Z571" s="138"/>
      <c r="AA571" s="139"/>
      <c r="AB571" s="138"/>
      <c r="AC571" s="139"/>
      <c r="AD571" s="138"/>
      <c r="AE571" s="138"/>
      <c r="AF571" s="138"/>
      <c r="AG571" s="139"/>
      <c r="AH571" s="138"/>
      <c r="AI571" s="139"/>
      <c r="AJ571" s="138"/>
      <c r="AK571" s="138"/>
      <c r="AL571" s="138"/>
      <c r="AM571" s="139"/>
      <c r="AN571" s="138"/>
      <c r="AO571" s="139"/>
      <c r="AP571" s="138"/>
      <c r="AQ571" s="138"/>
      <c r="AR571" s="138"/>
      <c r="AS571" s="139"/>
      <c r="AT571" s="138"/>
      <c r="AU571" s="139"/>
      <c r="AV571" s="138"/>
      <c r="AW571" s="138"/>
      <c r="AX571" s="138"/>
      <c r="AY571" s="139"/>
      <c r="AZ571" s="138"/>
      <c r="BA571" s="139"/>
      <c r="BB571" s="138"/>
      <c r="BC571" s="138"/>
      <c r="BD571" s="49"/>
      <c r="BE571" s="49"/>
      <c r="BF571" s="49"/>
      <c r="BG571" s="49"/>
      <c r="BH571" s="49"/>
      <c r="BI571" s="47"/>
      <c r="BJ571" s="49"/>
      <c r="BK571" s="49"/>
      <c r="BL571" s="49"/>
      <c r="BM571" s="49"/>
    </row>
    <row r="572" spans="4:65" ht="70.5" customHeight="1" x14ac:dyDescent="0.2">
      <c r="D572" s="47"/>
      <c r="E572" s="49"/>
      <c r="F572" s="49"/>
      <c r="G572" s="49"/>
      <c r="H572" s="49"/>
      <c r="I572" s="49"/>
      <c r="J572" s="49"/>
      <c r="K572" s="49"/>
      <c r="L572" s="49"/>
      <c r="M572" s="49"/>
      <c r="N572" s="49"/>
      <c r="O572" s="138"/>
      <c r="P572" s="49"/>
      <c r="Q572" s="138"/>
      <c r="R572" s="49"/>
      <c r="S572" s="138"/>
      <c r="T572" s="49"/>
      <c r="U572" s="138"/>
      <c r="V572" s="138"/>
      <c r="W572" s="138"/>
      <c r="X572" s="138"/>
      <c r="Y572" s="138"/>
      <c r="Z572" s="138"/>
      <c r="AA572" s="139"/>
      <c r="AB572" s="138"/>
      <c r="AC572" s="139"/>
      <c r="AD572" s="138"/>
      <c r="AE572" s="138"/>
      <c r="AF572" s="138"/>
      <c r="AG572" s="139"/>
      <c r="AH572" s="138"/>
      <c r="AI572" s="139"/>
      <c r="AJ572" s="138"/>
      <c r="AK572" s="138"/>
      <c r="AL572" s="138"/>
      <c r="AM572" s="139"/>
      <c r="AN572" s="138"/>
      <c r="AO572" s="139"/>
      <c r="AP572" s="138"/>
      <c r="AQ572" s="138"/>
      <c r="AR572" s="138"/>
      <c r="AS572" s="139"/>
      <c r="AT572" s="138"/>
      <c r="AU572" s="139"/>
      <c r="AV572" s="138"/>
      <c r="AW572" s="138"/>
      <c r="AX572" s="138"/>
      <c r="AY572" s="139"/>
      <c r="AZ572" s="138"/>
      <c r="BA572" s="139"/>
      <c r="BB572" s="138"/>
      <c r="BC572" s="138"/>
      <c r="BD572" s="49"/>
      <c r="BE572" s="49"/>
      <c r="BF572" s="49"/>
      <c r="BG572" s="49"/>
      <c r="BH572" s="49"/>
      <c r="BI572" s="47"/>
      <c r="BJ572" s="49"/>
      <c r="BK572" s="49"/>
      <c r="BL572" s="49"/>
      <c r="BM572" s="49"/>
    </row>
    <row r="573" spans="4:65" ht="70.5" customHeight="1" x14ac:dyDescent="0.2">
      <c r="D573" s="47"/>
      <c r="E573" s="49"/>
      <c r="F573" s="49"/>
      <c r="G573" s="49"/>
      <c r="H573" s="49"/>
      <c r="I573" s="49"/>
      <c r="J573" s="49"/>
      <c r="K573" s="49"/>
      <c r="L573" s="49"/>
      <c r="M573" s="49"/>
      <c r="N573" s="49"/>
      <c r="O573" s="138"/>
      <c r="P573" s="49"/>
      <c r="Q573" s="138"/>
      <c r="R573" s="49"/>
      <c r="S573" s="138"/>
      <c r="T573" s="49"/>
      <c r="U573" s="138"/>
      <c r="V573" s="138"/>
      <c r="W573" s="138"/>
      <c r="X573" s="138"/>
      <c r="Y573" s="138"/>
      <c r="Z573" s="138"/>
      <c r="AA573" s="139"/>
      <c r="AB573" s="138"/>
      <c r="AC573" s="139"/>
      <c r="AD573" s="138"/>
      <c r="AE573" s="138"/>
      <c r="AF573" s="138"/>
      <c r="AG573" s="139"/>
      <c r="AH573" s="138"/>
      <c r="AI573" s="139"/>
      <c r="AJ573" s="138"/>
      <c r="AK573" s="138"/>
      <c r="AL573" s="138"/>
      <c r="AM573" s="139"/>
      <c r="AN573" s="138"/>
      <c r="AO573" s="139"/>
      <c r="AP573" s="138"/>
      <c r="AQ573" s="138"/>
      <c r="AR573" s="138"/>
      <c r="AS573" s="139"/>
      <c r="AT573" s="138"/>
      <c r="AU573" s="139"/>
      <c r="AV573" s="138"/>
      <c r="AW573" s="138"/>
      <c r="AX573" s="138"/>
      <c r="AY573" s="139"/>
      <c r="AZ573" s="138"/>
      <c r="BA573" s="139"/>
      <c r="BB573" s="138"/>
      <c r="BC573" s="138"/>
      <c r="BD573" s="49"/>
      <c r="BE573" s="49"/>
      <c r="BF573" s="49"/>
      <c r="BG573" s="49"/>
      <c r="BH573" s="49"/>
      <c r="BI573" s="47"/>
      <c r="BJ573" s="49"/>
      <c r="BK573" s="49"/>
      <c r="BL573" s="49"/>
      <c r="BM573" s="49"/>
    </row>
    <row r="574" spans="4:65" ht="70.5" customHeight="1" x14ac:dyDescent="0.2">
      <c r="D574" s="47"/>
      <c r="E574" s="49"/>
      <c r="F574" s="49"/>
      <c r="G574" s="49"/>
      <c r="H574" s="49"/>
      <c r="I574" s="49"/>
      <c r="J574" s="49"/>
      <c r="K574" s="49"/>
      <c r="L574" s="49"/>
      <c r="M574" s="49"/>
      <c r="N574" s="49"/>
      <c r="O574" s="138"/>
      <c r="P574" s="49"/>
      <c r="Q574" s="138"/>
      <c r="R574" s="49"/>
      <c r="S574" s="138"/>
      <c r="T574" s="49"/>
      <c r="U574" s="138"/>
      <c r="V574" s="138"/>
      <c r="W574" s="138"/>
      <c r="X574" s="138"/>
      <c r="Y574" s="138"/>
      <c r="Z574" s="138"/>
      <c r="AA574" s="139"/>
      <c r="AB574" s="138"/>
      <c r="AC574" s="139"/>
      <c r="AD574" s="138"/>
      <c r="AE574" s="138"/>
      <c r="AF574" s="138"/>
      <c r="AG574" s="139"/>
      <c r="AH574" s="138"/>
      <c r="AI574" s="139"/>
      <c r="AJ574" s="138"/>
      <c r="AK574" s="138"/>
      <c r="AL574" s="138"/>
      <c r="AM574" s="139"/>
      <c r="AN574" s="138"/>
      <c r="AO574" s="139"/>
      <c r="AP574" s="138"/>
      <c r="AQ574" s="138"/>
      <c r="AR574" s="138"/>
      <c r="AS574" s="139"/>
      <c r="AT574" s="138"/>
      <c r="AU574" s="139"/>
      <c r="AV574" s="138"/>
      <c r="AW574" s="138"/>
      <c r="AX574" s="138"/>
      <c r="AY574" s="139"/>
      <c r="AZ574" s="138"/>
      <c r="BA574" s="139"/>
      <c r="BB574" s="138"/>
      <c r="BC574" s="138"/>
      <c r="BD574" s="49"/>
      <c r="BE574" s="49"/>
      <c r="BF574" s="49"/>
      <c r="BG574" s="49"/>
      <c r="BH574" s="49"/>
      <c r="BI574" s="47"/>
      <c r="BJ574" s="49"/>
      <c r="BK574" s="49"/>
      <c r="BL574" s="49"/>
      <c r="BM574" s="49"/>
    </row>
    <row r="575" spans="4:65" ht="70.5" customHeight="1" x14ac:dyDescent="0.2">
      <c r="D575" s="47"/>
      <c r="E575" s="49"/>
      <c r="F575" s="49"/>
      <c r="G575" s="49"/>
      <c r="H575" s="49"/>
      <c r="I575" s="49"/>
      <c r="J575" s="49"/>
      <c r="K575" s="49"/>
      <c r="L575" s="49"/>
      <c r="M575" s="49"/>
      <c r="N575" s="49"/>
      <c r="O575" s="138"/>
      <c r="P575" s="49"/>
      <c r="Q575" s="138"/>
      <c r="R575" s="49"/>
      <c r="S575" s="138"/>
      <c r="T575" s="49"/>
      <c r="U575" s="138"/>
      <c r="V575" s="138"/>
      <c r="W575" s="138"/>
      <c r="X575" s="138"/>
      <c r="Y575" s="138"/>
      <c r="Z575" s="138"/>
      <c r="AA575" s="139"/>
      <c r="AB575" s="138"/>
      <c r="AC575" s="139"/>
      <c r="AD575" s="138"/>
      <c r="AE575" s="138"/>
      <c r="AF575" s="138"/>
      <c r="AG575" s="139"/>
      <c r="AH575" s="138"/>
      <c r="AI575" s="139"/>
      <c r="AJ575" s="138"/>
      <c r="AK575" s="138"/>
      <c r="AL575" s="138"/>
      <c r="AM575" s="139"/>
      <c r="AN575" s="138"/>
      <c r="AO575" s="139"/>
      <c r="AP575" s="138"/>
      <c r="AQ575" s="138"/>
      <c r="AR575" s="138"/>
      <c r="AS575" s="139"/>
      <c r="AT575" s="138"/>
      <c r="AU575" s="139"/>
      <c r="AV575" s="138"/>
      <c r="AW575" s="138"/>
      <c r="AX575" s="138"/>
      <c r="AY575" s="139"/>
      <c r="AZ575" s="138"/>
      <c r="BA575" s="139"/>
      <c r="BB575" s="138"/>
      <c r="BC575" s="138"/>
      <c r="BD575" s="49"/>
      <c r="BE575" s="49"/>
      <c r="BF575" s="49"/>
      <c r="BG575" s="49"/>
      <c r="BH575" s="49"/>
      <c r="BI575" s="47"/>
      <c r="BJ575" s="49"/>
      <c r="BK575" s="49"/>
      <c r="BL575" s="49"/>
      <c r="BM575" s="49"/>
    </row>
    <row r="576" spans="4:65" ht="70.5" customHeight="1" x14ac:dyDescent="0.2">
      <c r="D576" s="47"/>
      <c r="E576" s="49"/>
      <c r="F576" s="49"/>
      <c r="G576" s="49"/>
      <c r="H576" s="49"/>
      <c r="I576" s="49"/>
      <c r="J576" s="49"/>
      <c r="K576" s="49"/>
      <c r="L576" s="49"/>
      <c r="M576" s="49"/>
      <c r="N576" s="49"/>
      <c r="O576" s="138"/>
      <c r="P576" s="49"/>
      <c r="Q576" s="138"/>
      <c r="R576" s="49"/>
      <c r="S576" s="138"/>
      <c r="T576" s="49"/>
      <c r="U576" s="138"/>
      <c r="V576" s="138"/>
      <c r="W576" s="138"/>
      <c r="X576" s="138"/>
      <c r="Y576" s="138"/>
      <c r="Z576" s="138"/>
      <c r="AA576" s="139"/>
      <c r="AB576" s="138"/>
      <c r="AC576" s="139"/>
      <c r="AD576" s="138"/>
      <c r="AE576" s="138"/>
      <c r="AF576" s="138"/>
      <c r="AG576" s="139"/>
      <c r="AH576" s="138"/>
      <c r="AI576" s="139"/>
      <c r="AJ576" s="138"/>
      <c r="AK576" s="138"/>
      <c r="AL576" s="138"/>
      <c r="AM576" s="139"/>
      <c r="AN576" s="138"/>
      <c r="AO576" s="139"/>
      <c r="AP576" s="138"/>
      <c r="AQ576" s="138"/>
      <c r="AR576" s="138"/>
      <c r="AS576" s="139"/>
      <c r="AT576" s="138"/>
      <c r="AU576" s="139"/>
      <c r="AV576" s="138"/>
      <c r="AW576" s="138"/>
      <c r="AX576" s="138"/>
      <c r="AY576" s="139"/>
      <c r="AZ576" s="138"/>
      <c r="BA576" s="139"/>
      <c r="BB576" s="138"/>
      <c r="BC576" s="138"/>
      <c r="BD576" s="49"/>
      <c r="BE576" s="49"/>
      <c r="BF576" s="49"/>
      <c r="BG576" s="49"/>
      <c r="BH576" s="49"/>
      <c r="BI576" s="47"/>
      <c r="BJ576" s="49"/>
      <c r="BK576" s="49"/>
      <c r="BL576" s="49"/>
      <c r="BM576" s="49"/>
    </row>
    <row r="577" spans="4:65" ht="70.5" customHeight="1" x14ac:dyDescent="0.2">
      <c r="D577" s="47"/>
      <c r="E577" s="49"/>
      <c r="F577" s="49"/>
      <c r="G577" s="49"/>
      <c r="H577" s="49"/>
      <c r="I577" s="49"/>
      <c r="J577" s="49"/>
      <c r="K577" s="49"/>
      <c r="L577" s="49"/>
      <c r="M577" s="49"/>
      <c r="N577" s="49"/>
      <c r="O577" s="138"/>
      <c r="P577" s="49"/>
      <c r="Q577" s="138"/>
      <c r="R577" s="49"/>
      <c r="S577" s="138"/>
      <c r="T577" s="49"/>
      <c r="U577" s="138"/>
      <c r="V577" s="138"/>
      <c r="W577" s="138"/>
      <c r="X577" s="138"/>
      <c r="Y577" s="138"/>
      <c r="Z577" s="138"/>
      <c r="AA577" s="139"/>
      <c r="AB577" s="138"/>
      <c r="AC577" s="139"/>
      <c r="AD577" s="138"/>
      <c r="AE577" s="138"/>
      <c r="AF577" s="138"/>
      <c r="AG577" s="139"/>
      <c r="AH577" s="138"/>
      <c r="AI577" s="139"/>
      <c r="AJ577" s="138"/>
      <c r="AK577" s="138"/>
      <c r="AL577" s="138"/>
      <c r="AM577" s="139"/>
      <c r="AN577" s="138"/>
      <c r="AO577" s="139"/>
      <c r="AP577" s="138"/>
      <c r="AQ577" s="138"/>
      <c r="AR577" s="138"/>
      <c r="AS577" s="139"/>
      <c r="AT577" s="138"/>
      <c r="AU577" s="139"/>
      <c r="AV577" s="138"/>
      <c r="AW577" s="138"/>
      <c r="AX577" s="138"/>
      <c r="AY577" s="139"/>
      <c r="AZ577" s="138"/>
      <c r="BA577" s="139"/>
      <c r="BB577" s="138"/>
      <c r="BC577" s="138"/>
      <c r="BD577" s="49"/>
      <c r="BE577" s="49"/>
      <c r="BF577" s="49"/>
      <c r="BG577" s="49"/>
      <c r="BH577" s="49"/>
      <c r="BI577" s="47"/>
      <c r="BJ577" s="49"/>
      <c r="BK577" s="49"/>
      <c r="BL577" s="49"/>
      <c r="BM577" s="49"/>
    </row>
    <row r="578" spans="4:65" ht="70.5" customHeight="1" x14ac:dyDescent="0.2">
      <c r="D578" s="47"/>
      <c r="E578" s="49"/>
      <c r="F578" s="49"/>
      <c r="G578" s="49"/>
      <c r="H578" s="49"/>
      <c r="I578" s="49"/>
      <c r="J578" s="49"/>
      <c r="K578" s="49"/>
      <c r="L578" s="49"/>
      <c r="M578" s="49"/>
      <c r="N578" s="49"/>
      <c r="O578" s="138"/>
      <c r="P578" s="49"/>
      <c r="Q578" s="138"/>
      <c r="R578" s="49"/>
      <c r="S578" s="138"/>
      <c r="T578" s="49"/>
      <c r="U578" s="138"/>
      <c r="V578" s="138"/>
      <c r="W578" s="138"/>
      <c r="X578" s="138"/>
      <c r="Y578" s="138"/>
      <c r="Z578" s="138"/>
      <c r="AA578" s="139"/>
      <c r="AB578" s="138"/>
      <c r="AC578" s="139"/>
      <c r="AD578" s="138"/>
      <c r="AE578" s="138"/>
      <c r="AF578" s="138"/>
      <c r="AG578" s="139"/>
      <c r="AH578" s="138"/>
      <c r="AI578" s="139"/>
      <c r="AJ578" s="138"/>
      <c r="AK578" s="138"/>
      <c r="AL578" s="138"/>
      <c r="AM578" s="139"/>
      <c r="AN578" s="138"/>
      <c r="AO578" s="139"/>
      <c r="AP578" s="138"/>
      <c r="AQ578" s="138"/>
      <c r="AR578" s="138"/>
      <c r="AS578" s="139"/>
      <c r="AT578" s="138"/>
      <c r="AU578" s="139"/>
      <c r="AV578" s="138"/>
      <c r="AW578" s="138"/>
      <c r="AX578" s="138"/>
      <c r="AY578" s="139"/>
      <c r="AZ578" s="138"/>
      <c r="BA578" s="139"/>
      <c r="BB578" s="138"/>
      <c r="BC578" s="138"/>
      <c r="BD578" s="49"/>
      <c r="BE578" s="49"/>
      <c r="BF578" s="49"/>
      <c r="BG578" s="49"/>
      <c r="BH578" s="49"/>
      <c r="BI578" s="47"/>
      <c r="BJ578" s="49"/>
      <c r="BK578" s="49"/>
      <c r="BL578" s="49"/>
      <c r="BM578" s="49"/>
    </row>
    <row r="579" spans="4:65" ht="70.5" customHeight="1" x14ac:dyDescent="0.2">
      <c r="D579" s="47"/>
      <c r="E579" s="49"/>
      <c r="F579" s="49"/>
      <c r="G579" s="49"/>
      <c r="H579" s="49"/>
      <c r="I579" s="49"/>
      <c r="J579" s="49"/>
      <c r="K579" s="49"/>
      <c r="L579" s="49"/>
      <c r="M579" s="49"/>
      <c r="N579" s="49"/>
      <c r="O579" s="138"/>
      <c r="P579" s="49"/>
      <c r="Q579" s="138"/>
      <c r="R579" s="49"/>
      <c r="S579" s="138"/>
      <c r="T579" s="49"/>
      <c r="U579" s="138"/>
      <c r="V579" s="138"/>
      <c r="W579" s="138"/>
      <c r="X579" s="138"/>
      <c r="Y579" s="138"/>
      <c r="Z579" s="138"/>
      <c r="AA579" s="139"/>
      <c r="AB579" s="138"/>
      <c r="AC579" s="139"/>
      <c r="AD579" s="138"/>
      <c r="AE579" s="138"/>
      <c r="AF579" s="138"/>
      <c r="AG579" s="139"/>
      <c r="AH579" s="138"/>
      <c r="AI579" s="139"/>
      <c r="AJ579" s="138"/>
      <c r="AK579" s="138"/>
      <c r="AL579" s="138"/>
      <c r="AM579" s="139"/>
      <c r="AN579" s="138"/>
      <c r="AO579" s="139"/>
      <c r="AP579" s="138"/>
      <c r="AQ579" s="138"/>
      <c r="AR579" s="138"/>
      <c r="AS579" s="139"/>
      <c r="AT579" s="138"/>
      <c r="AU579" s="139"/>
      <c r="AV579" s="138"/>
      <c r="AW579" s="138"/>
      <c r="AX579" s="138"/>
      <c r="AY579" s="139"/>
      <c r="AZ579" s="138"/>
      <c r="BA579" s="139"/>
      <c r="BB579" s="138"/>
      <c r="BC579" s="138"/>
      <c r="BD579" s="49"/>
      <c r="BE579" s="49"/>
      <c r="BF579" s="49"/>
      <c r="BG579" s="49"/>
      <c r="BH579" s="49"/>
      <c r="BI579" s="47"/>
      <c r="BJ579" s="49"/>
      <c r="BK579" s="49"/>
      <c r="BL579" s="49"/>
      <c r="BM579" s="49"/>
    </row>
    <row r="580" spans="4:65" ht="70.5" customHeight="1" x14ac:dyDescent="0.2">
      <c r="D580" s="47"/>
      <c r="E580" s="49"/>
      <c r="F580" s="49"/>
      <c r="G580" s="49"/>
      <c r="H580" s="49"/>
      <c r="I580" s="49"/>
      <c r="J580" s="49"/>
      <c r="K580" s="49"/>
      <c r="L580" s="49"/>
      <c r="M580" s="49"/>
      <c r="N580" s="49"/>
      <c r="O580" s="138"/>
      <c r="P580" s="49"/>
      <c r="Q580" s="138"/>
      <c r="R580" s="49"/>
      <c r="S580" s="138"/>
      <c r="T580" s="49"/>
      <c r="U580" s="138"/>
      <c r="V580" s="138"/>
      <c r="W580" s="138"/>
      <c r="X580" s="138"/>
      <c r="Y580" s="138"/>
      <c r="Z580" s="138"/>
      <c r="AA580" s="139"/>
      <c r="AB580" s="138"/>
      <c r="AC580" s="139"/>
      <c r="AD580" s="138"/>
      <c r="AE580" s="138"/>
      <c r="AF580" s="138"/>
      <c r="AG580" s="139"/>
      <c r="AH580" s="138"/>
      <c r="AI580" s="139"/>
      <c r="AJ580" s="138"/>
      <c r="AK580" s="138"/>
      <c r="AL580" s="138"/>
      <c r="AM580" s="139"/>
      <c r="AN580" s="138"/>
      <c r="AO580" s="139"/>
      <c r="AP580" s="138"/>
      <c r="AQ580" s="138"/>
      <c r="AR580" s="138"/>
      <c r="AS580" s="139"/>
      <c r="AT580" s="138"/>
      <c r="AU580" s="139"/>
      <c r="AV580" s="138"/>
      <c r="AW580" s="138"/>
      <c r="AX580" s="138"/>
      <c r="AY580" s="139"/>
      <c r="AZ580" s="138"/>
      <c r="BA580" s="139"/>
      <c r="BB580" s="138"/>
      <c r="BC580" s="138"/>
      <c r="BD580" s="49"/>
      <c r="BE580" s="49"/>
      <c r="BF580" s="49"/>
      <c r="BG580" s="49"/>
      <c r="BH580" s="49"/>
      <c r="BI580" s="47"/>
      <c r="BJ580" s="49"/>
      <c r="BK580" s="49"/>
      <c r="BL580" s="49"/>
      <c r="BM580" s="49"/>
    </row>
    <row r="581" spans="4:65" ht="70.5" customHeight="1" x14ac:dyDescent="0.2">
      <c r="D581" s="47"/>
      <c r="E581" s="49"/>
      <c r="F581" s="49"/>
      <c r="G581" s="49"/>
      <c r="H581" s="49"/>
      <c r="I581" s="49"/>
      <c r="J581" s="49"/>
      <c r="K581" s="49"/>
      <c r="L581" s="49"/>
      <c r="M581" s="49"/>
      <c r="N581" s="49"/>
      <c r="O581" s="138"/>
      <c r="P581" s="49"/>
      <c r="Q581" s="138"/>
      <c r="R581" s="49"/>
      <c r="S581" s="138"/>
      <c r="T581" s="49"/>
      <c r="U581" s="138"/>
      <c r="V581" s="138"/>
      <c r="W581" s="138"/>
      <c r="X581" s="138"/>
      <c r="Y581" s="138"/>
      <c r="Z581" s="138"/>
      <c r="AA581" s="139"/>
      <c r="AB581" s="138"/>
      <c r="AC581" s="139"/>
      <c r="AD581" s="138"/>
      <c r="AE581" s="138"/>
      <c r="AF581" s="138"/>
      <c r="AG581" s="139"/>
      <c r="AH581" s="138"/>
      <c r="AI581" s="139"/>
      <c r="AJ581" s="138"/>
      <c r="AK581" s="138"/>
      <c r="AL581" s="138"/>
      <c r="AM581" s="139"/>
      <c r="AN581" s="138"/>
      <c r="AO581" s="139"/>
      <c r="AP581" s="138"/>
      <c r="AQ581" s="138"/>
      <c r="AR581" s="138"/>
      <c r="AS581" s="139"/>
      <c r="AT581" s="138"/>
      <c r="AU581" s="139"/>
      <c r="AV581" s="138"/>
      <c r="AW581" s="138"/>
      <c r="AX581" s="138"/>
      <c r="AY581" s="139"/>
      <c r="AZ581" s="138"/>
      <c r="BA581" s="139"/>
      <c r="BB581" s="138"/>
      <c r="BC581" s="138"/>
      <c r="BD581" s="49"/>
      <c r="BE581" s="49"/>
      <c r="BF581" s="49"/>
      <c r="BG581" s="49"/>
      <c r="BH581" s="49"/>
      <c r="BI581" s="47"/>
      <c r="BJ581" s="49"/>
      <c r="BK581" s="49"/>
      <c r="BL581" s="49"/>
      <c r="BM581" s="49"/>
    </row>
    <row r="582" spans="4:65" ht="70.5" customHeight="1" x14ac:dyDescent="0.2">
      <c r="D582" s="47"/>
      <c r="E582" s="49"/>
      <c r="F582" s="49"/>
      <c r="G582" s="49"/>
      <c r="H582" s="49"/>
      <c r="I582" s="49"/>
      <c r="J582" s="49"/>
      <c r="K582" s="49"/>
      <c r="L582" s="49"/>
      <c r="M582" s="49"/>
      <c r="N582" s="49"/>
      <c r="O582" s="138"/>
      <c r="P582" s="49"/>
      <c r="Q582" s="138"/>
      <c r="R582" s="49"/>
      <c r="S582" s="138"/>
      <c r="T582" s="49"/>
      <c r="U582" s="138"/>
      <c r="V582" s="138"/>
      <c r="W582" s="138"/>
      <c r="X582" s="138"/>
      <c r="Y582" s="138"/>
      <c r="Z582" s="138"/>
      <c r="AA582" s="139"/>
      <c r="AB582" s="138"/>
      <c r="AC582" s="139"/>
      <c r="AD582" s="138"/>
      <c r="AE582" s="138"/>
      <c r="AF582" s="138"/>
      <c r="AG582" s="139"/>
      <c r="AH582" s="138"/>
      <c r="AI582" s="139"/>
      <c r="AJ582" s="138"/>
      <c r="AK582" s="138"/>
      <c r="AL582" s="138"/>
      <c r="AM582" s="139"/>
      <c r="AN582" s="138"/>
      <c r="AO582" s="139"/>
      <c r="AP582" s="138"/>
      <c r="AQ582" s="138"/>
      <c r="AR582" s="138"/>
      <c r="AS582" s="139"/>
      <c r="AT582" s="138"/>
      <c r="AU582" s="139"/>
      <c r="AV582" s="138"/>
      <c r="AW582" s="138"/>
      <c r="AX582" s="138"/>
      <c r="AY582" s="139"/>
      <c r="AZ582" s="138"/>
      <c r="BA582" s="139"/>
      <c r="BB582" s="138"/>
      <c r="BC582" s="138"/>
      <c r="BD582" s="49"/>
      <c r="BE582" s="49"/>
      <c r="BF582" s="49"/>
      <c r="BG582" s="49"/>
      <c r="BH582" s="49"/>
      <c r="BI582" s="47"/>
      <c r="BJ582" s="49"/>
      <c r="BK582" s="49"/>
      <c r="BL582" s="49"/>
      <c r="BM582" s="49"/>
    </row>
    <row r="583" spans="4:65" ht="70.5" customHeight="1" x14ac:dyDescent="0.2">
      <c r="D583" s="47"/>
      <c r="E583" s="49"/>
      <c r="F583" s="49"/>
      <c r="G583" s="49"/>
      <c r="H583" s="49"/>
      <c r="I583" s="49"/>
      <c r="J583" s="49"/>
      <c r="K583" s="49"/>
      <c r="L583" s="49"/>
      <c r="M583" s="49"/>
      <c r="N583" s="49"/>
      <c r="O583" s="138"/>
      <c r="P583" s="49"/>
      <c r="Q583" s="138"/>
      <c r="R583" s="49"/>
      <c r="S583" s="138"/>
      <c r="T583" s="49"/>
      <c r="U583" s="138"/>
      <c r="V583" s="138"/>
      <c r="W583" s="138"/>
      <c r="X583" s="138"/>
      <c r="Y583" s="138"/>
      <c r="Z583" s="138"/>
      <c r="AA583" s="139"/>
      <c r="AB583" s="138"/>
      <c r="AC583" s="139"/>
      <c r="AD583" s="138"/>
      <c r="AE583" s="138"/>
      <c r="AF583" s="138"/>
      <c r="AG583" s="139"/>
      <c r="AH583" s="138"/>
      <c r="AI583" s="139"/>
      <c r="AJ583" s="138"/>
      <c r="AK583" s="138"/>
      <c r="AL583" s="138"/>
      <c r="AM583" s="139"/>
      <c r="AN583" s="138"/>
      <c r="AO583" s="139"/>
      <c r="AP583" s="138"/>
      <c r="AQ583" s="138"/>
      <c r="AR583" s="138"/>
      <c r="AS583" s="139"/>
      <c r="AT583" s="138"/>
      <c r="AU583" s="139"/>
      <c r="AV583" s="138"/>
      <c r="AW583" s="138"/>
      <c r="AX583" s="138"/>
      <c r="AY583" s="139"/>
      <c r="AZ583" s="138"/>
      <c r="BA583" s="139"/>
      <c r="BB583" s="138"/>
      <c r="BC583" s="138"/>
      <c r="BD583" s="49"/>
      <c r="BE583" s="49"/>
      <c r="BF583" s="49"/>
      <c r="BG583" s="49"/>
      <c r="BH583" s="49"/>
      <c r="BI583" s="47"/>
      <c r="BJ583" s="49"/>
      <c r="BK583" s="49"/>
      <c r="BL583" s="49"/>
      <c r="BM583" s="49"/>
    </row>
    <row r="584" spans="4:65" ht="70.5" customHeight="1" x14ac:dyDescent="0.2">
      <c r="D584" s="47"/>
      <c r="E584" s="49"/>
      <c r="F584" s="49"/>
      <c r="G584" s="49"/>
      <c r="H584" s="49"/>
      <c r="I584" s="49"/>
      <c r="J584" s="49"/>
      <c r="K584" s="49"/>
      <c r="L584" s="49"/>
      <c r="M584" s="49"/>
      <c r="N584" s="49"/>
      <c r="O584" s="138"/>
      <c r="P584" s="49"/>
      <c r="Q584" s="138"/>
      <c r="R584" s="49"/>
      <c r="S584" s="138"/>
      <c r="T584" s="49"/>
      <c r="U584" s="138"/>
      <c r="V584" s="138"/>
      <c r="W584" s="138"/>
      <c r="X584" s="138"/>
      <c r="Y584" s="138"/>
      <c r="Z584" s="138"/>
      <c r="AA584" s="139"/>
      <c r="AB584" s="138"/>
      <c r="AC584" s="139"/>
      <c r="AD584" s="138"/>
      <c r="AE584" s="138"/>
      <c r="AF584" s="138"/>
      <c r="AG584" s="139"/>
      <c r="AH584" s="138"/>
      <c r="AI584" s="139"/>
      <c r="AJ584" s="138"/>
      <c r="AK584" s="138"/>
      <c r="AL584" s="138"/>
      <c r="AM584" s="139"/>
      <c r="AN584" s="138"/>
      <c r="AO584" s="139"/>
      <c r="AP584" s="138"/>
      <c r="AQ584" s="138"/>
      <c r="AR584" s="138"/>
      <c r="AS584" s="139"/>
      <c r="AT584" s="138"/>
      <c r="AU584" s="139"/>
      <c r="AV584" s="138"/>
      <c r="AW584" s="138"/>
      <c r="AX584" s="138"/>
      <c r="AY584" s="139"/>
      <c r="AZ584" s="138"/>
      <c r="BA584" s="139"/>
      <c r="BB584" s="138"/>
      <c r="BC584" s="138"/>
      <c r="BD584" s="49"/>
      <c r="BE584" s="49"/>
      <c r="BF584" s="49"/>
      <c r="BG584" s="49"/>
      <c r="BH584" s="49"/>
      <c r="BI584" s="47"/>
      <c r="BJ584" s="49"/>
      <c r="BK584" s="49"/>
      <c r="BL584" s="49"/>
      <c r="BM584" s="49"/>
    </row>
    <row r="585" spans="4:65" ht="70.5" customHeight="1" x14ac:dyDescent="0.2">
      <c r="D585" s="47"/>
      <c r="E585" s="49"/>
      <c r="F585" s="49"/>
      <c r="G585" s="49"/>
      <c r="H585" s="49"/>
      <c r="I585" s="49"/>
      <c r="J585" s="49"/>
      <c r="K585" s="49"/>
      <c r="L585" s="49"/>
      <c r="M585" s="49"/>
      <c r="N585" s="49"/>
      <c r="O585" s="138"/>
      <c r="P585" s="49"/>
      <c r="Q585" s="138"/>
      <c r="R585" s="49"/>
      <c r="S585" s="138"/>
      <c r="T585" s="49"/>
      <c r="U585" s="138"/>
      <c r="V585" s="138"/>
      <c r="W585" s="138"/>
      <c r="X585" s="138"/>
      <c r="Y585" s="138"/>
      <c r="Z585" s="138"/>
      <c r="AA585" s="139"/>
      <c r="AB585" s="138"/>
      <c r="AC585" s="139"/>
      <c r="AD585" s="138"/>
      <c r="AE585" s="138"/>
      <c r="AF585" s="138"/>
      <c r="AG585" s="139"/>
      <c r="AH585" s="138"/>
      <c r="AI585" s="139"/>
      <c r="AJ585" s="138"/>
      <c r="AK585" s="138"/>
      <c r="AL585" s="138"/>
      <c r="AM585" s="139"/>
      <c r="AN585" s="138"/>
      <c r="AO585" s="139"/>
      <c r="AP585" s="138"/>
      <c r="AQ585" s="138"/>
      <c r="AR585" s="138"/>
      <c r="AS585" s="139"/>
      <c r="AT585" s="138"/>
      <c r="AU585" s="139"/>
      <c r="AV585" s="138"/>
      <c r="AW585" s="138"/>
      <c r="AX585" s="138"/>
      <c r="AY585" s="139"/>
      <c r="AZ585" s="138"/>
      <c r="BA585" s="139"/>
      <c r="BB585" s="138"/>
      <c r="BC585" s="138"/>
      <c r="BD585" s="49"/>
      <c r="BE585" s="49"/>
      <c r="BF585" s="49"/>
      <c r="BG585" s="49"/>
      <c r="BH585" s="49"/>
      <c r="BI585" s="47"/>
      <c r="BJ585" s="49"/>
      <c r="BK585" s="49"/>
      <c r="BL585" s="49"/>
      <c r="BM585" s="49"/>
    </row>
    <row r="586" spans="4:65" ht="70.5" customHeight="1" x14ac:dyDescent="0.2">
      <c r="D586" s="47"/>
      <c r="E586" s="49"/>
      <c r="F586" s="49"/>
      <c r="G586" s="49"/>
      <c r="H586" s="49"/>
      <c r="I586" s="49"/>
      <c r="J586" s="49"/>
      <c r="K586" s="49"/>
      <c r="L586" s="49"/>
      <c r="M586" s="49"/>
      <c r="N586" s="49"/>
      <c r="O586" s="138"/>
      <c r="P586" s="49"/>
      <c r="Q586" s="138"/>
      <c r="R586" s="49"/>
      <c r="S586" s="138"/>
      <c r="T586" s="49"/>
      <c r="U586" s="138"/>
      <c r="V586" s="138"/>
      <c r="W586" s="138"/>
      <c r="X586" s="138"/>
      <c r="Y586" s="138"/>
      <c r="Z586" s="138"/>
      <c r="AA586" s="139"/>
      <c r="AB586" s="138"/>
      <c r="AC586" s="139"/>
      <c r="AD586" s="138"/>
      <c r="AE586" s="138"/>
      <c r="AF586" s="138"/>
      <c r="AG586" s="139"/>
      <c r="AH586" s="138"/>
      <c r="AI586" s="139"/>
      <c r="AJ586" s="138"/>
      <c r="AK586" s="138"/>
      <c r="AL586" s="138"/>
      <c r="AM586" s="139"/>
      <c r="AN586" s="138"/>
      <c r="AO586" s="139"/>
      <c r="AP586" s="138"/>
      <c r="AQ586" s="138"/>
      <c r="AR586" s="138"/>
      <c r="AS586" s="139"/>
      <c r="AT586" s="138"/>
      <c r="AU586" s="139"/>
      <c r="AV586" s="138"/>
      <c r="AW586" s="138"/>
      <c r="AX586" s="138"/>
      <c r="AY586" s="139"/>
      <c r="AZ586" s="138"/>
      <c r="BA586" s="139"/>
      <c r="BB586" s="138"/>
      <c r="BC586" s="138"/>
      <c r="BD586" s="49"/>
      <c r="BE586" s="49"/>
      <c r="BF586" s="49"/>
      <c r="BG586" s="49"/>
      <c r="BH586" s="49"/>
      <c r="BI586" s="47"/>
      <c r="BJ586" s="49"/>
      <c r="BK586" s="49"/>
      <c r="BL586" s="49"/>
      <c r="BM586" s="49"/>
    </row>
    <row r="587" spans="4:65" ht="70.5" customHeight="1" x14ac:dyDescent="0.2">
      <c r="D587" s="47"/>
      <c r="E587" s="49"/>
      <c r="F587" s="49"/>
      <c r="G587" s="49"/>
      <c r="H587" s="49"/>
      <c r="I587" s="49"/>
      <c r="J587" s="49"/>
      <c r="K587" s="49"/>
      <c r="L587" s="49"/>
      <c r="M587" s="49"/>
      <c r="N587" s="49"/>
      <c r="O587" s="138"/>
      <c r="P587" s="49"/>
      <c r="Q587" s="138"/>
      <c r="R587" s="49"/>
      <c r="S587" s="138"/>
      <c r="T587" s="49"/>
      <c r="U587" s="138"/>
      <c r="V587" s="138"/>
      <c r="W587" s="138"/>
      <c r="X587" s="138"/>
      <c r="Y587" s="138"/>
      <c r="Z587" s="138"/>
      <c r="AA587" s="139"/>
      <c r="AB587" s="138"/>
      <c r="AC587" s="139"/>
      <c r="AD587" s="138"/>
      <c r="AE587" s="138"/>
      <c r="AF587" s="138"/>
      <c r="AG587" s="139"/>
      <c r="AH587" s="138"/>
      <c r="AI587" s="139"/>
      <c r="AJ587" s="138"/>
      <c r="AK587" s="138"/>
      <c r="AL587" s="138"/>
      <c r="AM587" s="139"/>
      <c r="AN587" s="138"/>
      <c r="AO587" s="139"/>
      <c r="AP587" s="138"/>
      <c r="AQ587" s="138"/>
      <c r="AR587" s="138"/>
      <c r="AS587" s="139"/>
      <c r="AT587" s="138"/>
      <c r="AU587" s="139"/>
      <c r="AV587" s="138"/>
      <c r="AW587" s="138"/>
      <c r="AX587" s="138"/>
      <c r="AY587" s="139"/>
      <c r="AZ587" s="138"/>
      <c r="BA587" s="139"/>
      <c r="BB587" s="138"/>
      <c r="BC587" s="138"/>
      <c r="BD587" s="49"/>
      <c r="BE587" s="49"/>
      <c r="BF587" s="49"/>
      <c r="BG587" s="49"/>
      <c r="BH587" s="49"/>
      <c r="BI587" s="47"/>
      <c r="BJ587" s="49"/>
      <c r="BK587" s="49"/>
      <c r="BL587" s="49"/>
      <c r="BM587" s="49"/>
    </row>
    <row r="588" spans="4:65" ht="70.5" customHeight="1" x14ac:dyDescent="0.2">
      <c r="D588" s="47"/>
      <c r="E588" s="49"/>
      <c r="F588" s="49"/>
      <c r="G588" s="49"/>
      <c r="H588" s="49"/>
      <c r="I588" s="49"/>
      <c r="J588" s="49"/>
      <c r="K588" s="49"/>
      <c r="L588" s="49"/>
      <c r="M588" s="49"/>
      <c r="N588" s="49"/>
      <c r="O588" s="138"/>
      <c r="P588" s="49"/>
      <c r="Q588" s="138"/>
      <c r="R588" s="49"/>
      <c r="S588" s="138"/>
      <c r="T588" s="49"/>
      <c r="U588" s="138"/>
      <c r="V588" s="138"/>
      <c r="W588" s="138"/>
      <c r="X588" s="138"/>
      <c r="Y588" s="138"/>
      <c r="Z588" s="138"/>
      <c r="AA588" s="139"/>
      <c r="AB588" s="138"/>
      <c r="AC588" s="139"/>
      <c r="AD588" s="138"/>
      <c r="AE588" s="138"/>
      <c r="AF588" s="138"/>
      <c r="AG588" s="139"/>
      <c r="AH588" s="138"/>
      <c r="AI588" s="139"/>
      <c r="AJ588" s="138"/>
      <c r="AK588" s="138"/>
      <c r="AL588" s="138"/>
      <c r="AM588" s="139"/>
      <c r="AN588" s="138"/>
      <c r="AO588" s="139"/>
      <c r="AP588" s="138"/>
      <c r="AQ588" s="138"/>
      <c r="AR588" s="138"/>
      <c r="AS588" s="139"/>
      <c r="AT588" s="138"/>
      <c r="AU588" s="139"/>
      <c r="AV588" s="138"/>
      <c r="AW588" s="138"/>
      <c r="AX588" s="138"/>
      <c r="AY588" s="139"/>
      <c r="AZ588" s="138"/>
      <c r="BA588" s="139"/>
      <c r="BB588" s="138"/>
      <c r="BC588" s="138"/>
      <c r="BD588" s="49"/>
      <c r="BE588" s="49"/>
      <c r="BF588" s="49"/>
      <c r="BG588" s="49"/>
      <c r="BH588" s="49"/>
      <c r="BI588" s="47"/>
      <c r="BJ588" s="49"/>
      <c r="BK588" s="49"/>
      <c r="BL588" s="49"/>
      <c r="BM588" s="49"/>
    </row>
    <row r="589" spans="4:65" ht="70.5" customHeight="1" x14ac:dyDescent="0.2">
      <c r="D589" s="47"/>
      <c r="E589" s="49"/>
      <c r="F589" s="49"/>
      <c r="G589" s="49"/>
      <c r="H589" s="49"/>
      <c r="I589" s="49"/>
      <c r="J589" s="49"/>
      <c r="K589" s="49"/>
      <c r="L589" s="49"/>
      <c r="M589" s="49"/>
      <c r="N589" s="49"/>
      <c r="O589" s="138"/>
      <c r="P589" s="49"/>
      <c r="Q589" s="138"/>
      <c r="R589" s="49"/>
      <c r="S589" s="138"/>
      <c r="T589" s="49"/>
      <c r="U589" s="138"/>
      <c r="V589" s="138"/>
      <c r="W589" s="138"/>
      <c r="X589" s="138"/>
      <c r="Y589" s="138"/>
      <c r="Z589" s="138"/>
      <c r="AA589" s="139"/>
      <c r="AB589" s="138"/>
      <c r="AC589" s="139"/>
      <c r="AD589" s="138"/>
      <c r="AE589" s="138"/>
      <c r="AF589" s="138"/>
      <c r="AG589" s="139"/>
      <c r="AH589" s="138"/>
      <c r="AI589" s="139"/>
      <c r="AJ589" s="138"/>
      <c r="AK589" s="138"/>
      <c r="AL589" s="138"/>
      <c r="AM589" s="139"/>
      <c r="AN589" s="138"/>
      <c r="AO589" s="139"/>
      <c r="AP589" s="138"/>
      <c r="AQ589" s="138"/>
      <c r="AR589" s="138"/>
      <c r="AS589" s="139"/>
      <c r="AT589" s="138"/>
      <c r="AU589" s="139"/>
      <c r="AV589" s="138"/>
      <c r="AW589" s="138"/>
      <c r="AX589" s="138"/>
      <c r="AY589" s="139"/>
      <c r="AZ589" s="138"/>
      <c r="BA589" s="139"/>
      <c r="BB589" s="138"/>
      <c r="BC589" s="138"/>
      <c r="BD589" s="49"/>
      <c r="BE589" s="49"/>
      <c r="BF589" s="49"/>
      <c r="BG589" s="49"/>
      <c r="BH589" s="49"/>
      <c r="BI589" s="47"/>
      <c r="BJ589" s="49"/>
      <c r="BK589" s="49"/>
      <c r="BL589" s="49"/>
      <c r="BM589" s="49"/>
    </row>
    <row r="590" spans="4:65" ht="70.5" customHeight="1" x14ac:dyDescent="0.2">
      <c r="D590" s="47"/>
      <c r="E590" s="49"/>
      <c r="F590" s="49"/>
      <c r="G590" s="49"/>
      <c r="H590" s="49"/>
      <c r="I590" s="49"/>
      <c r="J590" s="49"/>
      <c r="K590" s="49"/>
      <c r="L590" s="49"/>
      <c r="M590" s="49"/>
      <c r="N590" s="49"/>
      <c r="O590" s="138"/>
      <c r="P590" s="49"/>
      <c r="Q590" s="138"/>
      <c r="R590" s="49"/>
      <c r="S590" s="138"/>
      <c r="T590" s="49"/>
      <c r="U590" s="138"/>
      <c r="V590" s="138"/>
      <c r="W590" s="138"/>
      <c r="X590" s="138"/>
      <c r="Y590" s="138"/>
      <c r="Z590" s="138"/>
      <c r="AA590" s="139"/>
      <c r="AB590" s="138"/>
      <c r="AC590" s="139"/>
      <c r="AD590" s="138"/>
      <c r="AE590" s="138"/>
      <c r="AF590" s="138"/>
      <c r="AG590" s="139"/>
      <c r="AH590" s="138"/>
      <c r="AI590" s="139"/>
      <c r="AJ590" s="138"/>
      <c r="AK590" s="138"/>
      <c r="AL590" s="138"/>
      <c r="AM590" s="139"/>
      <c r="AN590" s="138"/>
      <c r="AO590" s="139"/>
      <c r="AP590" s="138"/>
      <c r="AQ590" s="138"/>
      <c r="AR590" s="138"/>
      <c r="AS590" s="139"/>
      <c r="AT590" s="138"/>
      <c r="AU590" s="139"/>
      <c r="AV590" s="138"/>
      <c r="AW590" s="138"/>
      <c r="AX590" s="138"/>
      <c r="AY590" s="139"/>
      <c r="AZ590" s="138"/>
      <c r="BA590" s="139"/>
      <c r="BB590" s="138"/>
      <c r="BC590" s="138"/>
      <c r="BD590" s="49"/>
      <c r="BE590" s="49"/>
      <c r="BF590" s="49"/>
      <c r="BG590" s="49"/>
      <c r="BH590" s="49"/>
      <c r="BI590" s="47"/>
      <c r="BJ590" s="49"/>
      <c r="BK590" s="49"/>
      <c r="BL590" s="49"/>
      <c r="BM590" s="49"/>
    </row>
    <row r="591" spans="4:65" ht="70.5" customHeight="1" x14ac:dyDescent="0.2">
      <c r="D591" s="47"/>
      <c r="E591" s="49"/>
      <c r="F591" s="49"/>
      <c r="G591" s="49"/>
      <c r="H591" s="49"/>
      <c r="I591" s="49"/>
      <c r="J591" s="49"/>
      <c r="K591" s="49"/>
      <c r="L591" s="49"/>
      <c r="M591" s="49"/>
      <c r="N591" s="49"/>
      <c r="O591" s="138"/>
      <c r="P591" s="49"/>
      <c r="Q591" s="138"/>
      <c r="R591" s="49"/>
      <c r="S591" s="138"/>
      <c r="T591" s="49"/>
      <c r="U591" s="138"/>
      <c r="V591" s="138"/>
      <c r="W591" s="138"/>
      <c r="X591" s="138"/>
      <c r="Y591" s="138"/>
      <c r="Z591" s="138"/>
      <c r="AA591" s="139"/>
      <c r="AB591" s="138"/>
      <c r="AC591" s="139"/>
      <c r="AD591" s="138"/>
      <c r="AE591" s="138"/>
      <c r="AF591" s="138"/>
      <c r="AG591" s="139"/>
      <c r="AH591" s="138"/>
      <c r="AI591" s="139"/>
      <c r="AJ591" s="138"/>
      <c r="AK591" s="138"/>
      <c r="AL591" s="138"/>
      <c r="AM591" s="139"/>
      <c r="AN591" s="138"/>
      <c r="AO591" s="139"/>
      <c r="AP591" s="138"/>
      <c r="AQ591" s="138"/>
      <c r="AR591" s="138"/>
      <c r="AS591" s="139"/>
      <c r="AT591" s="138"/>
      <c r="AU591" s="139"/>
      <c r="AV591" s="138"/>
      <c r="AW591" s="138"/>
      <c r="AX591" s="138"/>
      <c r="AY591" s="139"/>
      <c r="AZ591" s="138"/>
      <c r="BA591" s="139"/>
      <c r="BB591" s="138"/>
      <c r="BC591" s="138"/>
      <c r="BD591" s="49"/>
      <c r="BE591" s="49"/>
      <c r="BF591" s="49"/>
      <c r="BG591" s="49"/>
      <c r="BH591" s="49"/>
      <c r="BI591" s="47"/>
      <c r="BJ591" s="49"/>
      <c r="BK591" s="49"/>
      <c r="BL591" s="49"/>
      <c r="BM591" s="49"/>
    </row>
    <row r="592" spans="4:65" ht="70.5" customHeight="1" x14ac:dyDescent="0.2">
      <c r="D592" s="47"/>
      <c r="E592" s="49"/>
      <c r="F592" s="49"/>
      <c r="G592" s="49"/>
      <c r="H592" s="49"/>
      <c r="I592" s="49"/>
      <c r="J592" s="49"/>
      <c r="K592" s="49"/>
      <c r="L592" s="49"/>
      <c r="M592" s="49"/>
      <c r="N592" s="49"/>
      <c r="O592" s="138"/>
      <c r="P592" s="49"/>
      <c r="Q592" s="138"/>
      <c r="R592" s="49"/>
      <c r="S592" s="138"/>
      <c r="T592" s="49"/>
      <c r="U592" s="138"/>
      <c r="V592" s="138"/>
      <c r="W592" s="138"/>
      <c r="X592" s="138"/>
      <c r="Y592" s="138"/>
      <c r="Z592" s="138"/>
      <c r="AA592" s="139"/>
      <c r="AB592" s="138"/>
      <c r="AC592" s="139"/>
      <c r="AD592" s="138"/>
      <c r="AE592" s="138"/>
      <c r="AF592" s="138"/>
      <c r="AG592" s="139"/>
      <c r="AH592" s="138"/>
      <c r="AI592" s="139"/>
      <c r="AJ592" s="138"/>
      <c r="AK592" s="138"/>
      <c r="AL592" s="138"/>
      <c r="AM592" s="139"/>
      <c r="AN592" s="138"/>
      <c r="AO592" s="139"/>
      <c r="AP592" s="138"/>
      <c r="AQ592" s="138"/>
      <c r="AR592" s="138"/>
      <c r="AS592" s="139"/>
      <c r="AT592" s="138"/>
      <c r="AU592" s="139"/>
      <c r="AV592" s="138"/>
      <c r="AW592" s="138"/>
      <c r="AX592" s="138"/>
      <c r="AY592" s="139"/>
      <c r="AZ592" s="138"/>
      <c r="BA592" s="139"/>
      <c r="BB592" s="138"/>
      <c r="BC592" s="138"/>
      <c r="BD592" s="49"/>
      <c r="BE592" s="49"/>
      <c r="BF592" s="49"/>
      <c r="BG592" s="49"/>
      <c r="BH592" s="49"/>
      <c r="BI592" s="47"/>
      <c r="BJ592" s="49"/>
      <c r="BK592" s="49"/>
      <c r="BL592" s="49"/>
      <c r="BM592" s="49"/>
    </row>
    <row r="593" spans="4:65" ht="70.5" customHeight="1" x14ac:dyDescent="0.2">
      <c r="D593" s="47"/>
      <c r="E593" s="49"/>
      <c r="F593" s="49"/>
      <c r="G593" s="49"/>
      <c r="H593" s="49"/>
      <c r="I593" s="49"/>
      <c r="J593" s="49"/>
      <c r="K593" s="49"/>
      <c r="L593" s="49"/>
      <c r="M593" s="49"/>
      <c r="N593" s="49"/>
      <c r="O593" s="138"/>
      <c r="P593" s="49"/>
      <c r="Q593" s="138"/>
      <c r="R593" s="49"/>
      <c r="S593" s="138"/>
      <c r="T593" s="49"/>
      <c r="U593" s="138"/>
      <c r="V593" s="138"/>
      <c r="W593" s="138"/>
      <c r="X593" s="138"/>
      <c r="Y593" s="138"/>
      <c r="Z593" s="138"/>
      <c r="AA593" s="139"/>
      <c r="AB593" s="138"/>
      <c r="AC593" s="139"/>
      <c r="AD593" s="138"/>
      <c r="AE593" s="138"/>
      <c r="AF593" s="138"/>
      <c r="AG593" s="139"/>
      <c r="AH593" s="138"/>
      <c r="AI593" s="139"/>
      <c r="AJ593" s="138"/>
      <c r="AK593" s="138"/>
      <c r="AL593" s="138"/>
      <c r="AM593" s="139"/>
      <c r="AN593" s="138"/>
      <c r="AO593" s="139"/>
      <c r="AP593" s="138"/>
      <c r="AQ593" s="138"/>
      <c r="AR593" s="138"/>
      <c r="AS593" s="139"/>
      <c r="AT593" s="138"/>
      <c r="AU593" s="139"/>
      <c r="AV593" s="138"/>
      <c r="AW593" s="138"/>
      <c r="AX593" s="138"/>
      <c r="AY593" s="139"/>
      <c r="AZ593" s="138"/>
      <c r="BA593" s="139"/>
      <c r="BB593" s="138"/>
      <c r="BC593" s="138"/>
      <c r="BD593" s="49"/>
      <c r="BE593" s="49"/>
      <c r="BF593" s="49"/>
      <c r="BG593" s="49"/>
      <c r="BH593" s="49"/>
      <c r="BI593" s="47"/>
      <c r="BJ593" s="49"/>
      <c r="BK593" s="49"/>
      <c r="BL593" s="49"/>
      <c r="BM593" s="49"/>
    </row>
    <row r="594" spans="4:65" ht="70.5" customHeight="1" x14ac:dyDescent="0.2">
      <c r="D594" s="47"/>
      <c r="E594" s="49"/>
      <c r="F594" s="49"/>
      <c r="G594" s="49"/>
      <c r="H594" s="49"/>
      <c r="I594" s="49"/>
      <c r="J594" s="49"/>
      <c r="K594" s="49"/>
      <c r="L594" s="49"/>
      <c r="M594" s="49"/>
      <c r="N594" s="49"/>
      <c r="O594" s="138"/>
      <c r="P594" s="49"/>
      <c r="Q594" s="138"/>
      <c r="R594" s="49"/>
      <c r="S594" s="138"/>
      <c r="T594" s="49"/>
      <c r="U594" s="138"/>
      <c r="V594" s="138"/>
      <c r="W594" s="138"/>
      <c r="X594" s="138"/>
      <c r="Y594" s="138"/>
      <c r="Z594" s="138"/>
      <c r="AA594" s="139"/>
      <c r="AB594" s="138"/>
      <c r="AC594" s="139"/>
      <c r="AD594" s="138"/>
      <c r="AE594" s="138"/>
      <c r="AF594" s="138"/>
      <c r="AG594" s="139"/>
      <c r="AH594" s="138"/>
      <c r="AI594" s="139"/>
      <c r="AJ594" s="138"/>
      <c r="AK594" s="138"/>
      <c r="AL594" s="138"/>
      <c r="AM594" s="139"/>
      <c r="AN594" s="138"/>
      <c r="AO594" s="139"/>
      <c r="AP594" s="138"/>
      <c r="AQ594" s="138"/>
      <c r="AR594" s="138"/>
      <c r="AS594" s="139"/>
      <c r="AT594" s="138"/>
      <c r="AU594" s="139"/>
      <c r="AV594" s="138"/>
      <c r="AW594" s="138"/>
      <c r="AX594" s="138"/>
      <c r="AY594" s="139"/>
      <c r="AZ594" s="138"/>
      <c r="BA594" s="139"/>
      <c r="BB594" s="138"/>
      <c r="BC594" s="138"/>
      <c r="BD594" s="49"/>
      <c r="BE594" s="49"/>
      <c r="BF594" s="49"/>
      <c r="BG594" s="49"/>
      <c r="BH594" s="49"/>
      <c r="BI594" s="47"/>
      <c r="BJ594" s="49"/>
      <c r="BK594" s="49"/>
      <c r="BL594" s="49"/>
      <c r="BM594" s="49"/>
    </row>
    <row r="595" spans="4:65" ht="70.5" customHeight="1" x14ac:dyDescent="0.2">
      <c r="D595" s="47"/>
      <c r="E595" s="49"/>
      <c r="F595" s="49"/>
      <c r="G595" s="49"/>
      <c r="H595" s="49"/>
      <c r="I595" s="49"/>
      <c r="J595" s="49"/>
      <c r="K595" s="49"/>
      <c r="L595" s="49"/>
      <c r="M595" s="49"/>
      <c r="N595" s="49"/>
      <c r="O595" s="138"/>
      <c r="P595" s="49"/>
      <c r="Q595" s="138"/>
      <c r="R595" s="49"/>
      <c r="S595" s="138"/>
      <c r="T595" s="49"/>
      <c r="U595" s="138"/>
      <c r="V595" s="138"/>
      <c r="W595" s="138"/>
      <c r="X595" s="138"/>
      <c r="Y595" s="138"/>
      <c r="Z595" s="138"/>
      <c r="AA595" s="139"/>
      <c r="AB595" s="138"/>
      <c r="AC595" s="139"/>
      <c r="AD595" s="138"/>
      <c r="AE595" s="138"/>
      <c r="AF595" s="138"/>
      <c r="AG595" s="139"/>
      <c r="AH595" s="138"/>
      <c r="AI595" s="139"/>
      <c r="AJ595" s="138"/>
      <c r="AK595" s="138"/>
      <c r="AL595" s="138"/>
      <c r="AM595" s="139"/>
      <c r="AN595" s="138"/>
      <c r="AO595" s="139"/>
      <c r="AP595" s="138"/>
      <c r="AQ595" s="138"/>
      <c r="AR595" s="138"/>
      <c r="AS595" s="139"/>
      <c r="AT595" s="138"/>
      <c r="AU595" s="139"/>
      <c r="AV595" s="138"/>
      <c r="AW595" s="138"/>
      <c r="AX595" s="138"/>
      <c r="AY595" s="139"/>
      <c r="AZ595" s="138"/>
      <c r="BA595" s="139"/>
      <c r="BB595" s="138"/>
      <c r="BC595" s="138"/>
      <c r="BD595" s="49"/>
      <c r="BE595" s="49"/>
      <c r="BF595" s="49"/>
      <c r="BG595" s="49"/>
      <c r="BH595" s="49"/>
      <c r="BI595" s="47"/>
      <c r="BJ595" s="49"/>
      <c r="BK595" s="49"/>
      <c r="BL595" s="49"/>
      <c r="BM595" s="49"/>
    </row>
    <row r="596" spans="4:65" ht="70.5" customHeight="1" x14ac:dyDescent="0.2">
      <c r="D596" s="47"/>
      <c r="E596" s="49"/>
      <c r="F596" s="49"/>
      <c r="G596" s="49"/>
      <c r="H596" s="49"/>
      <c r="I596" s="49"/>
      <c r="J596" s="49"/>
      <c r="K596" s="49"/>
      <c r="L596" s="49"/>
      <c r="M596" s="49"/>
      <c r="N596" s="49"/>
      <c r="O596" s="138"/>
      <c r="P596" s="49"/>
      <c r="Q596" s="138"/>
      <c r="R596" s="49"/>
      <c r="S596" s="138"/>
      <c r="T596" s="49"/>
      <c r="U596" s="138"/>
      <c r="V596" s="138"/>
      <c r="W596" s="138"/>
      <c r="X596" s="138"/>
      <c r="Y596" s="138"/>
      <c r="Z596" s="138"/>
      <c r="AA596" s="139"/>
      <c r="AB596" s="138"/>
      <c r="AC596" s="139"/>
      <c r="AD596" s="138"/>
      <c r="AE596" s="138"/>
      <c r="AF596" s="138"/>
      <c r="AG596" s="139"/>
      <c r="AH596" s="138"/>
      <c r="AI596" s="139"/>
      <c r="AJ596" s="138"/>
      <c r="AK596" s="138"/>
      <c r="AL596" s="138"/>
      <c r="AM596" s="139"/>
      <c r="AN596" s="138"/>
      <c r="AO596" s="139"/>
      <c r="AP596" s="138"/>
      <c r="AQ596" s="138"/>
      <c r="AR596" s="138"/>
      <c r="AS596" s="139"/>
      <c r="AT596" s="138"/>
      <c r="AU596" s="139"/>
      <c r="AV596" s="138"/>
      <c r="AW596" s="138"/>
      <c r="AX596" s="138"/>
      <c r="AY596" s="139"/>
      <c r="AZ596" s="138"/>
      <c r="BA596" s="139"/>
      <c r="BB596" s="138"/>
      <c r="BC596" s="138"/>
      <c r="BD596" s="49"/>
      <c r="BE596" s="49"/>
      <c r="BF596" s="49"/>
      <c r="BG596" s="49"/>
      <c r="BH596" s="49"/>
      <c r="BI596" s="47"/>
      <c r="BJ596" s="49"/>
      <c r="BK596" s="49"/>
      <c r="BL596" s="49"/>
      <c r="BM596" s="49"/>
    </row>
    <row r="597" spans="4:65" ht="70.5" customHeight="1" x14ac:dyDescent="0.2">
      <c r="D597" s="47"/>
      <c r="E597" s="49"/>
      <c r="F597" s="49"/>
      <c r="G597" s="49"/>
      <c r="H597" s="49"/>
      <c r="I597" s="49"/>
      <c r="J597" s="49"/>
      <c r="K597" s="49"/>
      <c r="L597" s="49"/>
      <c r="M597" s="49"/>
      <c r="N597" s="49"/>
      <c r="O597" s="138"/>
      <c r="P597" s="49"/>
      <c r="Q597" s="138"/>
      <c r="R597" s="49"/>
      <c r="S597" s="138"/>
      <c r="T597" s="49"/>
      <c r="U597" s="138"/>
      <c r="V597" s="138"/>
      <c r="W597" s="138"/>
      <c r="X597" s="138"/>
      <c r="Y597" s="138"/>
      <c r="Z597" s="138"/>
      <c r="AA597" s="139"/>
      <c r="AB597" s="138"/>
      <c r="AC597" s="139"/>
      <c r="AD597" s="138"/>
      <c r="AE597" s="138"/>
      <c r="AF597" s="138"/>
      <c r="AG597" s="139"/>
      <c r="AH597" s="138"/>
      <c r="AI597" s="139"/>
      <c r="AJ597" s="138"/>
      <c r="AK597" s="138"/>
      <c r="AL597" s="138"/>
      <c r="AM597" s="139"/>
      <c r="AN597" s="138"/>
      <c r="AO597" s="139"/>
      <c r="AP597" s="138"/>
      <c r="AQ597" s="138"/>
      <c r="AR597" s="138"/>
      <c r="AS597" s="139"/>
      <c r="AT597" s="138"/>
      <c r="AU597" s="139"/>
      <c r="AV597" s="138"/>
      <c r="AW597" s="138"/>
      <c r="AX597" s="138"/>
      <c r="AY597" s="139"/>
      <c r="AZ597" s="138"/>
      <c r="BA597" s="139"/>
      <c r="BB597" s="138"/>
      <c r="BC597" s="138"/>
      <c r="BD597" s="49"/>
      <c r="BE597" s="49"/>
      <c r="BF597" s="49"/>
      <c r="BG597" s="49"/>
      <c r="BH597" s="49"/>
      <c r="BI597" s="47"/>
      <c r="BJ597" s="49"/>
      <c r="BK597" s="49"/>
      <c r="BL597" s="49"/>
      <c r="BM597" s="49"/>
    </row>
    <row r="598" spans="4:65" ht="70.5" customHeight="1" x14ac:dyDescent="0.2">
      <c r="D598" s="47"/>
      <c r="E598" s="49"/>
      <c r="F598" s="49"/>
      <c r="G598" s="49"/>
      <c r="H598" s="49"/>
      <c r="I598" s="49"/>
      <c r="J598" s="49"/>
      <c r="K598" s="49"/>
      <c r="L598" s="49"/>
      <c r="M598" s="49"/>
      <c r="N598" s="49"/>
      <c r="O598" s="138"/>
      <c r="P598" s="49"/>
      <c r="Q598" s="138"/>
      <c r="R598" s="49"/>
      <c r="S598" s="138"/>
      <c r="T598" s="49"/>
      <c r="U598" s="138"/>
      <c r="V598" s="138"/>
      <c r="W598" s="138"/>
      <c r="X598" s="138"/>
      <c r="Y598" s="138"/>
      <c r="Z598" s="138"/>
      <c r="AA598" s="139"/>
      <c r="AB598" s="138"/>
      <c r="AC598" s="139"/>
      <c r="AD598" s="138"/>
      <c r="AE598" s="138"/>
      <c r="AF598" s="138"/>
      <c r="AG598" s="139"/>
      <c r="AH598" s="138"/>
      <c r="AI598" s="139"/>
      <c r="AJ598" s="138"/>
      <c r="AK598" s="138"/>
      <c r="AL598" s="138"/>
      <c r="AM598" s="139"/>
      <c r="AN598" s="138"/>
      <c r="AO598" s="139"/>
      <c r="AP598" s="138"/>
      <c r="AQ598" s="138"/>
      <c r="AR598" s="138"/>
      <c r="AS598" s="139"/>
      <c r="AT598" s="138"/>
      <c r="AU598" s="139"/>
      <c r="AV598" s="138"/>
      <c r="AW598" s="138"/>
      <c r="AX598" s="138"/>
      <c r="AY598" s="139"/>
      <c r="AZ598" s="138"/>
      <c r="BA598" s="139"/>
      <c r="BB598" s="138"/>
      <c r="BC598" s="138"/>
      <c r="BD598" s="49"/>
      <c r="BE598" s="49"/>
      <c r="BF598" s="49"/>
      <c r="BG598" s="49"/>
      <c r="BH598" s="49"/>
      <c r="BI598" s="47"/>
      <c r="BJ598" s="49"/>
      <c r="BK598" s="49"/>
      <c r="BL598" s="49"/>
      <c r="BM598" s="49"/>
    </row>
    <row r="599" spans="4:65" ht="70.5" customHeight="1" x14ac:dyDescent="0.2">
      <c r="D599" s="47"/>
      <c r="E599" s="49"/>
      <c r="F599" s="49"/>
      <c r="G599" s="49"/>
      <c r="H599" s="49"/>
      <c r="I599" s="49"/>
      <c r="J599" s="49"/>
      <c r="K599" s="49"/>
      <c r="L599" s="49"/>
      <c r="M599" s="49"/>
      <c r="N599" s="49"/>
      <c r="O599" s="138"/>
      <c r="P599" s="49"/>
      <c r="Q599" s="138"/>
      <c r="R599" s="49"/>
      <c r="S599" s="138"/>
      <c r="T599" s="49"/>
      <c r="U599" s="138"/>
      <c r="V599" s="138"/>
      <c r="W599" s="138"/>
      <c r="X599" s="138"/>
      <c r="Y599" s="138"/>
      <c r="Z599" s="138"/>
      <c r="AA599" s="139"/>
      <c r="AB599" s="138"/>
      <c r="AC599" s="139"/>
      <c r="AD599" s="138"/>
      <c r="AE599" s="138"/>
      <c r="AF599" s="138"/>
      <c r="AG599" s="139"/>
      <c r="AH599" s="138"/>
      <c r="AI599" s="139"/>
      <c r="AJ599" s="138"/>
      <c r="AK599" s="138"/>
      <c r="AL599" s="138"/>
      <c r="AM599" s="139"/>
      <c r="AN599" s="138"/>
      <c r="AO599" s="139"/>
      <c r="AP599" s="138"/>
      <c r="AQ599" s="138"/>
      <c r="AR599" s="138"/>
      <c r="AS599" s="139"/>
      <c r="AT599" s="138"/>
      <c r="AU599" s="139"/>
      <c r="AV599" s="138"/>
      <c r="AW599" s="138"/>
      <c r="AX599" s="138"/>
      <c r="AY599" s="139"/>
      <c r="AZ599" s="138"/>
      <c r="BA599" s="139"/>
      <c r="BB599" s="138"/>
      <c r="BC599" s="138"/>
      <c r="BD599" s="49"/>
      <c r="BE599" s="49"/>
      <c r="BF599" s="49"/>
      <c r="BG599" s="49"/>
      <c r="BH599" s="49"/>
      <c r="BI599" s="47"/>
      <c r="BJ599" s="49"/>
      <c r="BK599" s="49"/>
      <c r="BL599" s="49"/>
      <c r="BM599" s="49"/>
    </row>
    <row r="600" spans="4:65" ht="70.5" customHeight="1" x14ac:dyDescent="0.2">
      <c r="D600" s="47"/>
      <c r="E600" s="49"/>
      <c r="F600" s="49"/>
      <c r="G600" s="49"/>
      <c r="H600" s="49"/>
      <c r="I600" s="49"/>
      <c r="J600" s="49"/>
      <c r="K600" s="49"/>
      <c r="L600" s="49"/>
      <c r="M600" s="49"/>
      <c r="N600" s="49"/>
      <c r="O600" s="138"/>
      <c r="P600" s="49"/>
      <c r="Q600" s="138"/>
      <c r="R600" s="49"/>
      <c r="S600" s="138"/>
      <c r="T600" s="49"/>
      <c r="U600" s="138"/>
      <c r="V600" s="138"/>
      <c r="W600" s="138"/>
      <c r="X600" s="138"/>
      <c r="Y600" s="138"/>
      <c r="Z600" s="138"/>
      <c r="AA600" s="139"/>
      <c r="AB600" s="138"/>
      <c r="AC600" s="139"/>
      <c r="AD600" s="138"/>
      <c r="AE600" s="138"/>
      <c r="AF600" s="138"/>
      <c r="AG600" s="139"/>
      <c r="AH600" s="138"/>
      <c r="AI600" s="139"/>
      <c r="AJ600" s="138"/>
      <c r="AK600" s="138"/>
      <c r="AL600" s="138"/>
      <c r="AM600" s="139"/>
      <c r="AN600" s="138"/>
      <c r="AO600" s="139"/>
      <c r="AP600" s="138"/>
      <c r="AQ600" s="138"/>
      <c r="AR600" s="138"/>
      <c r="AS600" s="139"/>
      <c r="AT600" s="138"/>
      <c r="AU600" s="139"/>
      <c r="AV600" s="138"/>
      <c r="AW600" s="138"/>
      <c r="AX600" s="138"/>
      <c r="AY600" s="139"/>
      <c r="AZ600" s="138"/>
      <c r="BA600" s="139"/>
      <c r="BB600" s="138"/>
      <c r="BC600" s="138"/>
      <c r="BD600" s="49"/>
      <c r="BE600" s="49"/>
      <c r="BF600" s="49"/>
      <c r="BG600" s="49"/>
      <c r="BH600" s="49"/>
      <c r="BI600" s="47"/>
      <c r="BJ600" s="49"/>
      <c r="BK600" s="49"/>
      <c r="BL600" s="49"/>
      <c r="BM600" s="49"/>
    </row>
    <row r="601" spans="4:65" ht="70.5" customHeight="1" x14ac:dyDescent="0.2">
      <c r="D601" s="47"/>
      <c r="E601" s="49"/>
      <c r="F601" s="49"/>
      <c r="G601" s="49"/>
      <c r="H601" s="49"/>
      <c r="I601" s="49"/>
      <c r="J601" s="49"/>
      <c r="K601" s="49"/>
      <c r="L601" s="49"/>
      <c r="M601" s="49"/>
      <c r="N601" s="49"/>
      <c r="O601" s="138"/>
      <c r="P601" s="49"/>
      <c r="Q601" s="138"/>
      <c r="R601" s="49"/>
      <c r="S601" s="138"/>
      <c r="T601" s="49"/>
      <c r="U601" s="138"/>
      <c r="V601" s="138"/>
      <c r="W601" s="138"/>
      <c r="X601" s="138"/>
      <c r="Y601" s="138"/>
      <c r="Z601" s="138"/>
      <c r="AA601" s="139"/>
      <c r="AB601" s="138"/>
      <c r="AC601" s="139"/>
      <c r="AD601" s="138"/>
      <c r="AE601" s="138"/>
      <c r="AF601" s="138"/>
      <c r="AG601" s="139"/>
      <c r="AH601" s="138"/>
      <c r="AI601" s="139"/>
      <c r="AJ601" s="138"/>
      <c r="AK601" s="138"/>
      <c r="AL601" s="138"/>
      <c r="AM601" s="139"/>
      <c r="AN601" s="138"/>
      <c r="AO601" s="139"/>
      <c r="AP601" s="138"/>
      <c r="AQ601" s="138"/>
      <c r="AR601" s="138"/>
      <c r="AS601" s="139"/>
      <c r="AT601" s="138"/>
      <c r="AU601" s="139"/>
      <c r="AV601" s="138"/>
      <c r="AW601" s="138"/>
      <c r="AX601" s="138"/>
      <c r="AY601" s="139"/>
      <c r="AZ601" s="138"/>
      <c r="BA601" s="139"/>
      <c r="BB601" s="138"/>
      <c r="BC601" s="138"/>
      <c r="BD601" s="49"/>
      <c r="BE601" s="49"/>
      <c r="BF601" s="49"/>
      <c r="BG601" s="49"/>
      <c r="BH601" s="49"/>
      <c r="BI601" s="47"/>
      <c r="BJ601" s="49"/>
      <c r="BK601" s="49"/>
      <c r="BL601" s="49"/>
      <c r="BM601" s="49"/>
    </row>
    <row r="602" spans="4:65" ht="70.5" customHeight="1" x14ac:dyDescent="0.2">
      <c r="D602" s="47"/>
      <c r="E602" s="49"/>
      <c r="F602" s="49"/>
      <c r="G602" s="49"/>
      <c r="H602" s="49"/>
      <c r="I602" s="49"/>
      <c r="J602" s="49"/>
      <c r="K602" s="49"/>
      <c r="L602" s="49"/>
      <c r="M602" s="49"/>
      <c r="N602" s="49"/>
      <c r="O602" s="138"/>
      <c r="P602" s="49"/>
      <c r="Q602" s="138"/>
      <c r="R602" s="49"/>
      <c r="S602" s="138"/>
      <c r="T602" s="49"/>
      <c r="U602" s="138"/>
      <c r="V602" s="138"/>
      <c r="W602" s="138"/>
      <c r="X602" s="138"/>
      <c r="Y602" s="138"/>
      <c r="Z602" s="138"/>
      <c r="AA602" s="139"/>
      <c r="AB602" s="138"/>
      <c r="AC602" s="139"/>
      <c r="AD602" s="138"/>
      <c r="AE602" s="138"/>
      <c r="AF602" s="138"/>
      <c r="AG602" s="139"/>
      <c r="AH602" s="138"/>
      <c r="AI602" s="139"/>
      <c r="AJ602" s="138"/>
      <c r="AK602" s="138"/>
      <c r="AL602" s="138"/>
      <c r="AM602" s="139"/>
      <c r="AN602" s="138"/>
      <c r="AO602" s="139"/>
      <c r="AP602" s="138"/>
      <c r="AQ602" s="138"/>
      <c r="AR602" s="138"/>
      <c r="AS602" s="139"/>
      <c r="AT602" s="138"/>
      <c r="AU602" s="139"/>
      <c r="AV602" s="138"/>
      <c r="AW602" s="138"/>
      <c r="AX602" s="138"/>
      <c r="AY602" s="139"/>
      <c r="AZ602" s="138"/>
      <c r="BA602" s="139"/>
      <c r="BB602" s="138"/>
      <c r="BC602" s="138"/>
      <c r="BD602" s="49"/>
      <c r="BE602" s="49"/>
      <c r="BF602" s="49"/>
      <c r="BG602" s="49"/>
      <c r="BH602" s="49"/>
      <c r="BI602" s="47"/>
      <c r="BJ602" s="49"/>
      <c r="BK602" s="49"/>
      <c r="BL602" s="49"/>
      <c r="BM602" s="49"/>
    </row>
    <row r="603" spans="4:65" ht="70.5" customHeight="1" x14ac:dyDescent="0.2">
      <c r="D603" s="47"/>
      <c r="E603" s="49"/>
      <c r="F603" s="49"/>
      <c r="G603" s="49"/>
      <c r="H603" s="49"/>
      <c r="I603" s="49"/>
      <c r="J603" s="49"/>
      <c r="K603" s="49"/>
      <c r="L603" s="49"/>
      <c r="M603" s="49"/>
      <c r="N603" s="49"/>
      <c r="O603" s="138"/>
      <c r="P603" s="49"/>
      <c r="Q603" s="138"/>
      <c r="R603" s="49"/>
      <c r="S603" s="138"/>
      <c r="T603" s="49"/>
      <c r="U603" s="138"/>
      <c r="V603" s="138"/>
      <c r="W603" s="138"/>
      <c r="X603" s="138"/>
      <c r="Y603" s="138"/>
      <c r="Z603" s="138"/>
      <c r="AA603" s="139"/>
      <c r="AB603" s="138"/>
      <c r="AC603" s="139"/>
      <c r="AD603" s="138"/>
      <c r="AE603" s="138"/>
      <c r="AF603" s="138"/>
      <c r="AG603" s="139"/>
      <c r="AH603" s="138"/>
      <c r="AI603" s="139"/>
      <c r="AJ603" s="138"/>
      <c r="AK603" s="138"/>
      <c r="AL603" s="138"/>
      <c r="AM603" s="139"/>
      <c r="AN603" s="138"/>
      <c r="AO603" s="139"/>
      <c r="AP603" s="138"/>
      <c r="AQ603" s="138"/>
      <c r="AR603" s="138"/>
      <c r="AS603" s="139"/>
      <c r="AT603" s="138"/>
      <c r="AU603" s="139"/>
      <c r="AV603" s="138"/>
      <c r="AW603" s="138"/>
      <c r="AX603" s="138"/>
      <c r="AY603" s="139"/>
      <c r="AZ603" s="138"/>
      <c r="BA603" s="139"/>
      <c r="BB603" s="138"/>
      <c r="BC603" s="138"/>
      <c r="BD603" s="49"/>
      <c r="BE603" s="49"/>
      <c r="BF603" s="49"/>
      <c r="BG603" s="49"/>
      <c r="BH603" s="49"/>
      <c r="BI603" s="47"/>
      <c r="BJ603" s="49"/>
      <c r="BK603" s="49"/>
      <c r="BL603" s="49"/>
      <c r="BM603" s="49"/>
    </row>
    <row r="604" spans="4:65" ht="70.5" customHeight="1" x14ac:dyDescent="0.2">
      <c r="D604" s="47"/>
      <c r="E604" s="49"/>
      <c r="F604" s="49"/>
      <c r="G604" s="49"/>
      <c r="H604" s="49"/>
      <c r="I604" s="49"/>
      <c r="J604" s="49"/>
      <c r="K604" s="49"/>
      <c r="L604" s="49"/>
      <c r="M604" s="49"/>
      <c r="N604" s="49"/>
      <c r="O604" s="138"/>
      <c r="P604" s="49"/>
      <c r="Q604" s="138"/>
      <c r="R604" s="49"/>
      <c r="S604" s="138"/>
      <c r="T604" s="49"/>
      <c r="U604" s="138"/>
      <c r="V604" s="138"/>
      <c r="W604" s="138"/>
      <c r="X604" s="138"/>
      <c r="Y604" s="138"/>
      <c r="Z604" s="138"/>
      <c r="AA604" s="139"/>
      <c r="AB604" s="138"/>
      <c r="AC604" s="139"/>
      <c r="AD604" s="138"/>
      <c r="AE604" s="138"/>
      <c r="AF604" s="138"/>
      <c r="AG604" s="139"/>
      <c r="AH604" s="138"/>
      <c r="AI604" s="139"/>
      <c r="AJ604" s="138"/>
      <c r="AK604" s="138"/>
      <c r="AL604" s="138"/>
      <c r="AM604" s="139"/>
      <c r="AN604" s="138"/>
      <c r="AO604" s="139"/>
      <c r="AP604" s="138"/>
      <c r="AQ604" s="138"/>
      <c r="AR604" s="138"/>
      <c r="AS604" s="139"/>
      <c r="AT604" s="138"/>
      <c r="AU604" s="139"/>
      <c r="AV604" s="138"/>
      <c r="AW604" s="138"/>
      <c r="AX604" s="138"/>
      <c r="AY604" s="139"/>
      <c r="AZ604" s="138"/>
      <c r="BA604" s="139"/>
      <c r="BB604" s="138"/>
      <c r="BC604" s="138"/>
      <c r="BD604" s="49"/>
      <c r="BE604" s="49"/>
      <c r="BF604" s="49"/>
      <c r="BG604" s="49"/>
      <c r="BH604" s="49"/>
      <c r="BI604" s="47"/>
      <c r="BJ604" s="49"/>
      <c r="BK604" s="49"/>
      <c r="BL604" s="49"/>
      <c r="BM604" s="49"/>
    </row>
    <row r="605" spans="4:65" ht="70.5" customHeight="1" x14ac:dyDescent="0.2">
      <c r="D605" s="47"/>
      <c r="E605" s="49"/>
      <c r="F605" s="49"/>
      <c r="G605" s="49"/>
      <c r="H605" s="49"/>
      <c r="I605" s="49"/>
      <c r="J605" s="49"/>
      <c r="K605" s="49"/>
      <c r="L605" s="49"/>
      <c r="M605" s="49"/>
      <c r="N605" s="49"/>
      <c r="O605" s="138"/>
      <c r="P605" s="49"/>
      <c r="Q605" s="138"/>
      <c r="R605" s="49"/>
      <c r="S605" s="138"/>
      <c r="T605" s="49"/>
      <c r="U605" s="138"/>
      <c r="V605" s="138"/>
      <c r="W605" s="138"/>
      <c r="X605" s="138"/>
      <c r="Y605" s="138"/>
      <c r="Z605" s="138"/>
      <c r="AA605" s="139"/>
      <c r="AB605" s="138"/>
      <c r="AC605" s="139"/>
      <c r="AD605" s="138"/>
      <c r="AE605" s="138"/>
      <c r="AF605" s="138"/>
      <c r="AG605" s="139"/>
      <c r="AH605" s="138"/>
      <c r="AI605" s="139"/>
      <c r="AJ605" s="138"/>
      <c r="AK605" s="138"/>
      <c r="AL605" s="138"/>
      <c r="AM605" s="139"/>
      <c r="AN605" s="138"/>
      <c r="AO605" s="139"/>
      <c r="AP605" s="138"/>
      <c r="AQ605" s="138"/>
      <c r="AR605" s="138"/>
      <c r="AS605" s="139"/>
      <c r="AT605" s="138"/>
      <c r="AU605" s="139"/>
      <c r="AV605" s="138"/>
      <c r="AW605" s="138"/>
      <c r="AX605" s="138"/>
      <c r="AY605" s="139"/>
      <c r="AZ605" s="138"/>
      <c r="BA605" s="139"/>
      <c r="BB605" s="138"/>
      <c r="BC605" s="138"/>
      <c r="BD605" s="49"/>
      <c r="BE605" s="49"/>
      <c r="BF605" s="49"/>
      <c r="BG605" s="49"/>
      <c r="BH605" s="49"/>
      <c r="BI605" s="47"/>
      <c r="BJ605" s="49"/>
      <c r="BK605" s="49"/>
      <c r="BL605" s="49"/>
      <c r="BM605" s="49"/>
    </row>
    <row r="606" spans="4:65" ht="70.5" customHeight="1" x14ac:dyDescent="0.2">
      <c r="D606" s="47"/>
      <c r="E606" s="49"/>
      <c r="F606" s="49"/>
      <c r="G606" s="49"/>
      <c r="H606" s="49"/>
      <c r="I606" s="49"/>
      <c r="J606" s="49"/>
      <c r="K606" s="49"/>
      <c r="L606" s="49"/>
      <c r="M606" s="49"/>
      <c r="N606" s="49"/>
      <c r="O606" s="138"/>
      <c r="P606" s="49"/>
      <c r="Q606" s="138"/>
      <c r="R606" s="49"/>
      <c r="S606" s="138"/>
      <c r="T606" s="49"/>
      <c r="U606" s="138"/>
      <c r="V606" s="138"/>
      <c r="W606" s="138"/>
      <c r="X606" s="138"/>
      <c r="Y606" s="138"/>
      <c r="Z606" s="138"/>
      <c r="AA606" s="139"/>
      <c r="AB606" s="138"/>
      <c r="AC606" s="139"/>
      <c r="AD606" s="138"/>
      <c r="AE606" s="138"/>
      <c r="AF606" s="138"/>
      <c r="AG606" s="139"/>
      <c r="AH606" s="138"/>
      <c r="AI606" s="139"/>
      <c r="AJ606" s="138"/>
      <c r="AK606" s="138"/>
      <c r="AL606" s="138"/>
      <c r="AM606" s="139"/>
      <c r="AN606" s="138"/>
      <c r="AO606" s="139"/>
      <c r="AP606" s="138"/>
      <c r="AQ606" s="138"/>
      <c r="AR606" s="138"/>
      <c r="AS606" s="139"/>
      <c r="AT606" s="138"/>
      <c r="AU606" s="139"/>
      <c r="AV606" s="138"/>
      <c r="AW606" s="138"/>
      <c r="AX606" s="138"/>
      <c r="AY606" s="139"/>
      <c r="AZ606" s="138"/>
      <c r="BA606" s="139"/>
      <c r="BB606" s="138"/>
      <c r="BC606" s="138"/>
      <c r="BD606" s="49"/>
      <c r="BE606" s="49"/>
      <c r="BF606" s="49"/>
      <c r="BG606" s="49"/>
      <c r="BH606" s="49"/>
      <c r="BI606" s="47"/>
      <c r="BJ606" s="49"/>
      <c r="BK606" s="49"/>
      <c r="BL606" s="49"/>
      <c r="BM606" s="49"/>
    </row>
    <row r="607" spans="4:65" ht="70.5" customHeight="1" x14ac:dyDescent="0.2">
      <c r="D607" s="47"/>
      <c r="E607" s="49"/>
      <c r="F607" s="49"/>
      <c r="G607" s="49"/>
      <c r="H607" s="49"/>
      <c r="I607" s="49"/>
      <c r="J607" s="49"/>
      <c r="K607" s="49"/>
      <c r="L607" s="49"/>
      <c r="M607" s="49"/>
      <c r="N607" s="49"/>
      <c r="O607" s="138"/>
      <c r="P607" s="49"/>
      <c r="Q607" s="138"/>
      <c r="R607" s="49"/>
      <c r="S607" s="138"/>
      <c r="T607" s="49"/>
      <c r="U607" s="138"/>
      <c r="V607" s="138"/>
      <c r="W607" s="138"/>
      <c r="X607" s="138"/>
      <c r="Y607" s="138"/>
      <c r="Z607" s="138"/>
      <c r="AA607" s="139"/>
      <c r="AB607" s="138"/>
      <c r="AC607" s="139"/>
      <c r="AD607" s="138"/>
      <c r="AE607" s="138"/>
      <c r="AF607" s="138"/>
      <c r="AG607" s="139"/>
      <c r="AH607" s="138"/>
      <c r="AI607" s="139"/>
      <c r="AJ607" s="138"/>
      <c r="AK607" s="138"/>
      <c r="AL607" s="138"/>
      <c r="AM607" s="139"/>
      <c r="AN607" s="138"/>
      <c r="AO607" s="139"/>
      <c r="AP607" s="138"/>
      <c r="AQ607" s="138"/>
      <c r="AR607" s="138"/>
      <c r="AS607" s="139"/>
      <c r="AT607" s="138"/>
      <c r="AU607" s="139"/>
      <c r="AV607" s="138"/>
      <c r="AW607" s="138"/>
      <c r="AX607" s="138"/>
      <c r="AY607" s="139"/>
      <c r="AZ607" s="138"/>
      <c r="BA607" s="139"/>
      <c r="BB607" s="138"/>
      <c r="BC607" s="138"/>
      <c r="BD607" s="49"/>
      <c r="BE607" s="49"/>
      <c r="BF607" s="49"/>
      <c r="BG607" s="49"/>
      <c r="BH607" s="49"/>
      <c r="BI607" s="47"/>
      <c r="BJ607" s="49"/>
      <c r="BK607" s="49"/>
      <c r="BL607" s="49"/>
      <c r="BM607" s="49"/>
    </row>
    <row r="608" spans="4:65" ht="70.5" customHeight="1" x14ac:dyDescent="0.2">
      <c r="D608" s="47"/>
      <c r="E608" s="49"/>
      <c r="F608" s="49"/>
      <c r="G608" s="49"/>
      <c r="H608" s="49"/>
      <c r="I608" s="49"/>
      <c r="J608" s="49"/>
      <c r="K608" s="49"/>
      <c r="L608" s="49"/>
      <c r="M608" s="49"/>
      <c r="N608" s="49"/>
      <c r="O608" s="138"/>
      <c r="P608" s="49"/>
      <c r="Q608" s="138"/>
      <c r="R608" s="49"/>
      <c r="S608" s="138"/>
      <c r="T608" s="49"/>
      <c r="U608" s="138"/>
      <c r="V608" s="138"/>
      <c r="W608" s="138"/>
      <c r="X608" s="138"/>
      <c r="Y608" s="138"/>
      <c r="Z608" s="138"/>
      <c r="AA608" s="139"/>
      <c r="AB608" s="138"/>
      <c r="AC608" s="139"/>
      <c r="AD608" s="138"/>
      <c r="AE608" s="138"/>
      <c r="AF608" s="138"/>
      <c r="AG608" s="139"/>
      <c r="AH608" s="138"/>
      <c r="AI608" s="139"/>
      <c r="AJ608" s="138"/>
      <c r="AK608" s="138"/>
      <c r="AL608" s="138"/>
      <c r="AM608" s="139"/>
      <c r="AN608" s="138"/>
      <c r="AO608" s="139"/>
      <c r="AP608" s="138"/>
      <c r="AQ608" s="138"/>
      <c r="AR608" s="138"/>
      <c r="AS608" s="139"/>
      <c r="AT608" s="138"/>
      <c r="AU608" s="139"/>
      <c r="AV608" s="138"/>
      <c r="AW608" s="138"/>
      <c r="AX608" s="138"/>
      <c r="AY608" s="139"/>
      <c r="AZ608" s="138"/>
      <c r="BA608" s="139"/>
      <c r="BB608" s="138"/>
      <c r="BC608" s="138"/>
      <c r="BD608" s="49"/>
      <c r="BE608" s="49"/>
      <c r="BF608" s="49"/>
      <c r="BG608" s="49"/>
      <c r="BH608" s="49"/>
      <c r="BI608" s="47"/>
      <c r="BJ608" s="49"/>
      <c r="BK608" s="49"/>
      <c r="BL608" s="49"/>
      <c r="BM608" s="49"/>
    </row>
    <row r="609" spans="4:65" ht="70.5" customHeight="1" x14ac:dyDescent="0.2">
      <c r="D609" s="47"/>
      <c r="E609" s="49"/>
      <c r="F609" s="49"/>
      <c r="G609" s="49"/>
      <c r="H609" s="49"/>
      <c r="I609" s="49"/>
      <c r="J609" s="49"/>
      <c r="K609" s="49"/>
      <c r="L609" s="49"/>
      <c r="M609" s="49"/>
      <c r="N609" s="49"/>
      <c r="O609" s="138"/>
      <c r="P609" s="49"/>
      <c r="Q609" s="138"/>
      <c r="R609" s="49"/>
      <c r="S609" s="138"/>
      <c r="T609" s="49"/>
      <c r="U609" s="138"/>
      <c r="V609" s="138"/>
      <c r="W609" s="138"/>
      <c r="X609" s="138"/>
      <c r="Y609" s="138"/>
      <c r="Z609" s="138"/>
      <c r="AA609" s="139"/>
      <c r="AB609" s="138"/>
      <c r="AC609" s="139"/>
      <c r="AD609" s="138"/>
      <c r="AE609" s="138"/>
      <c r="AF609" s="138"/>
      <c r="AG609" s="139"/>
      <c r="AH609" s="138"/>
      <c r="AI609" s="139"/>
      <c r="AJ609" s="138"/>
      <c r="AK609" s="138"/>
      <c r="AL609" s="138"/>
      <c r="AM609" s="139"/>
      <c r="AN609" s="138"/>
      <c r="AO609" s="139"/>
      <c r="AP609" s="138"/>
      <c r="AQ609" s="138"/>
      <c r="AR609" s="138"/>
      <c r="AS609" s="139"/>
      <c r="AT609" s="138"/>
      <c r="AU609" s="139"/>
      <c r="AV609" s="138"/>
      <c r="AW609" s="138"/>
      <c r="AX609" s="138"/>
      <c r="AY609" s="139"/>
      <c r="AZ609" s="138"/>
      <c r="BA609" s="139"/>
      <c r="BB609" s="138"/>
      <c r="BC609" s="138"/>
      <c r="BD609" s="49"/>
      <c r="BE609" s="49"/>
      <c r="BF609" s="49"/>
      <c r="BG609" s="49"/>
      <c r="BH609" s="49"/>
      <c r="BI609" s="47"/>
      <c r="BJ609" s="49"/>
      <c r="BK609" s="49"/>
      <c r="BL609" s="49"/>
      <c r="BM609" s="49"/>
    </row>
    <row r="610" spans="4:65" ht="70.5" customHeight="1" x14ac:dyDescent="0.2">
      <c r="D610" s="47"/>
      <c r="E610" s="49"/>
      <c r="F610" s="49"/>
      <c r="G610" s="49"/>
      <c r="H610" s="49"/>
      <c r="I610" s="49"/>
      <c r="J610" s="49"/>
      <c r="K610" s="49"/>
      <c r="L610" s="49"/>
      <c r="M610" s="49"/>
      <c r="N610" s="49"/>
      <c r="O610" s="138"/>
      <c r="P610" s="49"/>
      <c r="Q610" s="138"/>
      <c r="R610" s="49"/>
      <c r="S610" s="138"/>
      <c r="T610" s="49"/>
      <c r="U610" s="138"/>
      <c r="V610" s="138"/>
      <c r="W610" s="138"/>
      <c r="X610" s="138"/>
      <c r="Y610" s="138"/>
      <c r="Z610" s="138"/>
      <c r="AA610" s="139"/>
      <c r="AB610" s="138"/>
      <c r="AC610" s="139"/>
      <c r="AD610" s="138"/>
      <c r="AE610" s="138"/>
      <c r="AF610" s="138"/>
      <c r="AG610" s="139"/>
      <c r="AH610" s="138"/>
      <c r="AI610" s="139"/>
      <c r="AJ610" s="138"/>
      <c r="AK610" s="138"/>
      <c r="AL610" s="138"/>
      <c r="AM610" s="139"/>
      <c r="AN610" s="138"/>
      <c r="AO610" s="139"/>
      <c r="AP610" s="138"/>
      <c r="AQ610" s="138"/>
      <c r="AR610" s="138"/>
      <c r="AS610" s="139"/>
      <c r="AT610" s="138"/>
      <c r="AU610" s="139"/>
      <c r="AV610" s="138"/>
      <c r="AW610" s="138"/>
      <c r="AX610" s="138"/>
      <c r="AY610" s="139"/>
      <c r="AZ610" s="138"/>
      <c r="BA610" s="139"/>
      <c r="BB610" s="138"/>
      <c r="BC610" s="138"/>
      <c r="BD610" s="49"/>
      <c r="BE610" s="49"/>
      <c r="BF610" s="49"/>
      <c r="BG610" s="49"/>
      <c r="BH610" s="49"/>
      <c r="BI610" s="47"/>
      <c r="BJ610" s="49"/>
      <c r="BK610" s="49"/>
      <c r="BL610" s="49"/>
      <c r="BM610" s="49"/>
    </row>
    <row r="611" spans="4:65" ht="70.5" customHeight="1" x14ac:dyDescent="0.2">
      <c r="D611" s="47"/>
      <c r="E611" s="49"/>
      <c r="F611" s="49"/>
      <c r="G611" s="49"/>
      <c r="H611" s="49"/>
      <c r="I611" s="49"/>
      <c r="J611" s="49"/>
      <c r="K611" s="49"/>
      <c r="L611" s="49"/>
      <c r="M611" s="49"/>
      <c r="N611" s="49"/>
      <c r="O611" s="138"/>
      <c r="P611" s="49"/>
      <c r="Q611" s="138"/>
      <c r="R611" s="49"/>
      <c r="S611" s="138"/>
      <c r="T611" s="49"/>
      <c r="U611" s="138"/>
      <c r="V611" s="138"/>
      <c r="W611" s="138"/>
      <c r="X611" s="138"/>
      <c r="Y611" s="138"/>
      <c r="Z611" s="138"/>
      <c r="AA611" s="139"/>
      <c r="AB611" s="138"/>
      <c r="AC611" s="139"/>
      <c r="AD611" s="138"/>
      <c r="AE611" s="138"/>
      <c r="AF611" s="138"/>
      <c r="AG611" s="139"/>
      <c r="AH611" s="138"/>
      <c r="AI611" s="139"/>
      <c r="AJ611" s="138"/>
      <c r="AK611" s="138"/>
      <c r="AL611" s="138"/>
      <c r="AM611" s="139"/>
      <c r="AN611" s="138"/>
      <c r="AO611" s="139"/>
      <c r="AP611" s="138"/>
      <c r="AQ611" s="138"/>
      <c r="AR611" s="138"/>
      <c r="AS611" s="139"/>
      <c r="AT611" s="138"/>
      <c r="AU611" s="139"/>
      <c r="AV611" s="138"/>
      <c r="AW611" s="138"/>
      <c r="AX611" s="138"/>
      <c r="AY611" s="139"/>
      <c r="AZ611" s="138"/>
      <c r="BA611" s="139"/>
      <c r="BB611" s="138"/>
      <c r="BC611" s="138"/>
      <c r="BD611" s="49"/>
      <c r="BE611" s="49"/>
      <c r="BF611" s="49"/>
      <c r="BG611" s="49"/>
      <c r="BH611" s="49"/>
      <c r="BI611" s="47"/>
      <c r="BJ611" s="49"/>
      <c r="BK611" s="49"/>
      <c r="BL611" s="49"/>
      <c r="BM611" s="49"/>
    </row>
    <row r="612" spans="4:65" ht="70.5" customHeight="1" x14ac:dyDescent="0.2">
      <c r="D612" s="47"/>
      <c r="E612" s="49"/>
      <c r="F612" s="49"/>
      <c r="G612" s="49"/>
      <c r="H612" s="49"/>
      <c r="I612" s="49"/>
      <c r="J612" s="49"/>
      <c r="K612" s="49"/>
      <c r="L612" s="49"/>
      <c r="M612" s="49"/>
      <c r="N612" s="49"/>
      <c r="O612" s="138"/>
      <c r="P612" s="49"/>
      <c r="Q612" s="138"/>
      <c r="R612" s="49"/>
      <c r="S612" s="138"/>
      <c r="T612" s="49"/>
      <c r="U612" s="138"/>
      <c r="V612" s="138"/>
      <c r="W612" s="138"/>
      <c r="X612" s="138"/>
      <c r="Y612" s="138"/>
      <c r="Z612" s="138"/>
      <c r="AA612" s="139"/>
      <c r="AB612" s="138"/>
      <c r="AC612" s="139"/>
      <c r="AD612" s="138"/>
      <c r="AE612" s="138"/>
      <c r="AF612" s="138"/>
      <c r="AG612" s="139"/>
      <c r="AH612" s="138"/>
      <c r="AI612" s="139"/>
      <c r="AJ612" s="138"/>
      <c r="AK612" s="138"/>
      <c r="AL612" s="138"/>
      <c r="AM612" s="139"/>
      <c r="AN612" s="138"/>
      <c r="AO612" s="139"/>
      <c r="AP612" s="138"/>
      <c r="AQ612" s="138"/>
      <c r="AR612" s="138"/>
      <c r="AS612" s="139"/>
      <c r="AT612" s="138"/>
      <c r="AU612" s="139"/>
      <c r="AV612" s="138"/>
      <c r="AW612" s="138"/>
      <c r="AX612" s="138"/>
      <c r="AY612" s="139"/>
      <c r="AZ612" s="138"/>
      <c r="BA612" s="139"/>
      <c r="BB612" s="138"/>
      <c r="BC612" s="138"/>
      <c r="BD612" s="49"/>
      <c r="BE612" s="49"/>
      <c r="BF612" s="49"/>
      <c r="BG612" s="49"/>
      <c r="BH612" s="49"/>
      <c r="BI612" s="47"/>
      <c r="BJ612" s="49"/>
      <c r="BK612" s="49"/>
      <c r="BL612" s="49"/>
      <c r="BM612" s="49"/>
    </row>
    <row r="613" spans="4:65" ht="70.5" customHeight="1" x14ac:dyDescent="0.2">
      <c r="D613" s="47"/>
      <c r="E613" s="49"/>
      <c r="F613" s="49"/>
      <c r="G613" s="49"/>
      <c r="H613" s="49"/>
      <c r="I613" s="49"/>
      <c r="J613" s="49"/>
      <c r="K613" s="49"/>
      <c r="L613" s="49"/>
      <c r="M613" s="49"/>
      <c r="N613" s="49"/>
      <c r="O613" s="138"/>
      <c r="P613" s="49"/>
      <c r="Q613" s="138"/>
      <c r="R613" s="49"/>
      <c r="S613" s="138"/>
      <c r="T613" s="49"/>
      <c r="U613" s="138"/>
      <c r="V613" s="138"/>
      <c r="W613" s="138"/>
      <c r="X613" s="138"/>
      <c r="Y613" s="138"/>
      <c r="Z613" s="138"/>
      <c r="AA613" s="139"/>
      <c r="AB613" s="138"/>
      <c r="AC613" s="139"/>
      <c r="AD613" s="138"/>
      <c r="AE613" s="138"/>
      <c r="AF613" s="138"/>
      <c r="AG613" s="139"/>
      <c r="AH613" s="138"/>
      <c r="AI613" s="139"/>
      <c r="AJ613" s="138"/>
      <c r="AK613" s="138"/>
      <c r="AL613" s="138"/>
      <c r="AM613" s="139"/>
      <c r="AN613" s="138"/>
      <c r="AO613" s="139"/>
      <c r="AP613" s="138"/>
      <c r="AQ613" s="138"/>
      <c r="AR613" s="138"/>
      <c r="AS613" s="139"/>
      <c r="AT613" s="138"/>
      <c r="AU613" s="139"/>
      <c r="AV613" s="138"/>
      <c r="AW613" s="138"/>
      <c r="AX613" s="138"/>
      <c r="AY613" s="139"/>
      <c r="AZ613" s="138"/>
      <c r="BA613" s="139"/>
      <c r="BB613" s="138"/>
      <c r="BC613" s="138"/>
      <c r="BD613" s="49"/>
      <c r="BE613" s="49"/>
      <c r="BF613" s="49"/>
      <c r="BG613" s="49"/>
      <c r="BH613" s="49"/>
      <c r="BI613" s="47"/>
      <c r="BJ613" s="49"/>
      <c r="BK613" s="49"/>
      <c r="BL613" s="49"/>
      <c r="BM613" s="49"/>
    </row>
    <row r="614" spans="4:65" ht="70.5" customHeight="1" x14ac:dyDescent="0.2">
      <c r="D614" s="47"/>
      <c r="E614" s="49"/>
      <c r="F614" s="49"/>
      <c r="G614" s="49"/>
      <c r="H614" s="49"/>
      <c r="I614" s="49"/>
      <c r="J614" s="49"/>
      <c r="K614" s="49"/>
      <c r="L614" s="49"/>
      <c r="M614" s="49"/>
      <c r="N614" s="49"/>
      <c r="O614" s="138"/>
      <c r="P614" s="49"/>
      <c r="Q614" s="138"/>
      <c r="R614" s="49"/>
      <c r="S614" s="138"/>
      <c r="T614" s="49"/>
      <c r="U614" s="138"/>
      <c r="V614" s="138"/>
      <c r="W614" s="138"/>
      <c r="X614" s="138"/>
      <c r="Y614" s="138"/>
      <c r="Z614" s="138"/>
      <c r="AA614" s="139"/>
      <c r="AB614" s="138"/>
      <c r="AC614" s="139"/>
      <c r="AD614" s="138"/>
      <c r="AE614" s="138"/>
      <c r="AF614" s="138"/>
      <c r="AG614" s="139"/>
      <c r="AH614" s="138"/>
      <c r="AI614" s="139"/>
      <c r="AJ614" s="138"/>
      <c r="AK614" s="138"/>
      <c r="AL614" s="138"/>
      <c r="AM614" s="139"/>
      <c r="AN614" s="138"/>
      <c r="AO614" s="139"/>
      <c r="AP614" s="138"/>
      <c r="AQ614" s="138"/>
      <c r="AR614" s="138"/>
      <c r="AS614" s="139"/>
      <c r="AT614" s="138"/>
      <c r="AU614" s="139"/>
      <c r="AV614" s="138"/>
      <c r="AW614" s="138"/>
      <c r="AX614" s="138"/>
      <c r="AY614" s="139"/>
      <c r="AZ614" s="138"/>
      <c r="BA614" s="139"/>
      <c r="BB614" s="138"/>
      <c r="BC614" s="138"/>
      <c r="BD614" s="49"/>
      <c r="BE614" s="49"/>
      <c r="BF614" s="49"/>
      <c r="BG614" s="49"/>
      <c r="BH614" s="49"/>
      <c r="BI614" s="47"/>
      <c r="BJ614" s="49"/>
      <c r="BK614" s="49"/>
      <c r="BL614" s="49"/>
      <c r="BM614" s="49"/>
    </row>
    <row r="615" spans="4:65" ht="70.5" customHeight="1" x14ac:dyDescent="0.2">
      <c r="D615" s="47"/>
      <c r="E615" s="49"/>
      <c r="F615" s="49"/>
      <c r="G615" s="49"/>
      <c r="H615" s="49"/>
      <c r="I615" s="49"/>
      <c r="J615" s="49"/>
      <c r="K615" s="49"/>
      <c r="L615" s="49"/>
      <c r="M615" s="49"/>
      <c r="N615" s="49"/>
      <c r="O615" s="138"/>
      <c r="P615" s="49"/>
      <c r="Q615" s="138"/>
      <c r="R615" s="49"/>
      <c r="S615" s="138"/>
      <c r="T615" s="49"/>
      <c r="U615" s="138"/>
      <c r="V615" s="138"/>
      <c r="W615" s="138"/>
      <c r="X615" s="138"/>
      <c r="Y615" s="138"/>
      <c r="Z615" s="138"/>
      <c r="AA615" s="139"/>
      <c r="AB615" s="138"/>
      <c r="AC615" s="139"/>
      <c r="AD615" s="138"/>
      <c r="AE615" s="138"/>
      <c r="AF615" s="138"/>
      <c r="AG615" s="139"/>
      <c r="AH615" s="138"/>
      <c r="AI615" s="139"/>
      <c r="AJ615" s="138"/>
      <c r="AK615" s="138"/>
      <c r="AL615" s="138"/>
      <c r="AM615" s="139"/>
      <c r="AN615" s="138"/>
      <c r="AO615" s="139"/>
      <c r="AP615" s="138"/>
      <c r="AQ615" s="138"/>
      <c r="AR615" s="138"/>
      <c r="AS615" s="139"/>
      <c r="AT615" s="138"/>
      <c r="AU615" s="139"/>
      <c r="AV615" s="138"/>
      <c r="AW615" s="138"/>
      <c r="AX615" s="138"/>
      <c r="AY615" s="139"/>
      <c r="AZ615" s="138"/>
      <c r="BA615" s="139"/>
      <c r="BB615" s="138"/>
      <c r="BC615" s="138"/>
      <c r="BD615" s="49"/>
      <c r="BE615" s="49"/>
      <c r="BF615" s="49"/>
      <c r="BG615" s="49"/>
      <c r="BH615" s="49"/>
      <c r="BI615" s="47"/>
      <c r="BJ615" s="49"/>
      <c r="BK615" s="49"/>
      <c r="BL615" s="49"/>
      <c r="BM615" s="49"/>
    </row>
    <row r="616" spans="4:65" ht="70.5" customHeight="1" x14ac:dyDescent="0.2">
      <c r="D616" s="47"/>
      <c r="E616" s="49"/>
      <c r="F616" s="49"/>
      <c r="G616" s="49"/>
      <c r="H616" s="49"/>
      <c r="I616" s="49"/>
      <c r="J616" s="49"/>
      <c r="K616" s="49"/>
      <c r="L616" s="49"/>
      <c r="M616" s="49"/>
      <c r="N616" s="49"/>
      <c r="O616" s="138"/>
      <c r="P616" s="49"/>
      <c r="Q616" s="138"/>
      <c r="R616" s="49"/>
      <c r="S616" s="138"/>
      <c r="T616" s="49"/>
      <c r="U616" s="138"/>
      <c r="V616" s="138"/>
      <c r="W616" s="138"/>
      <c r="X616" s="138"/>
      <c r="Y616" s="138"/>
      <c r="Z616" s="138"/>
      <c r="AA616" s="139"/>
      <c r="AB616" s="138"/>
      <c r="AC616" s="139"/>
      <c r="AD616" s="138"/>
      <c r="AE616" s="138"/>
      <c r="AF616" s="138"/>
      <c r="AG616" s="139"/>
      <c r="AH616" s="138"/>
      <c r="AI616" s="139"/>
      <c r="AJ616" s="138"/>
      <c r="AK616" s="138"/>
      <c r="AL616" s="138"/>
      <c r="AM616" s="139"/>
      <c r="AN616" s="138"/>
      <c r="AO616" s="139"/>
      <c r="AP616" s="138"/>
      <c r="AQ616" s="138"/>
      <c r="AR616" s="138"/>
      <c r="AS616" s="139"/>
      <c r="AT616" s="138"/>
      <c r="AU616" s="139"/>
      <c r="AV616" s="138"/>
      <c r="AW616" s="138"/>
      <c r="AX616" s="138"/>
      <c r="AY616" s="139"/>
      <c r="AZ616" s="138"/>
      <c r="BA616" s="139"/>
      <c r="BB616" s="138"/>
      <c r="BC616" s="138"/>
      <c r="BD616" s="49"/>
      <c r="BE616" s="49"/>
      <c r="BF616" s="49"/>
      <c r="BG616" s="49"/>
      <c r="BH616" s="49"/>
      <c r="BI616" s="47"/>
      <c r="BJ616" s="49"/>
      <c r="BK616" s="49"/>
      <c r="BL616" s="49"/>
      <c r="BM616" s="49"/>
    </row>
    <row r="617" spans="4:65" ht="70.5" customHeight="1" x14ac:dyDescent="0.2">
      <c r="D617" s="47"/>
      <c r="E617" s="49"/>
      <c r="F617" s="49"/>
      <c r="G617" s="49"/>
      <c r="H617" s="49"/>
      <c r="I617" s="49"/>
      <c r="J617" s="49"/>
      <c r="K617" s="49"/>
      <c r="L617" s="49"/>
      <c r="M617" s="49"/>
      <c r="N617" s="49"/>
      <c r="O617" s="138"/>
      <c r="P617" s="49"/>
      <c r="Q617" s="138"/>
      <c r="R617" s="49"/>
      <c r="S617" s="138"/>
      <c r="T617" s="49"/>
      <c r="U617" s="138"/>
      <c r="V617" s="138"/>
      <c r="W617" s="138"/>
      <c r="X617" s="138"/>
      <c r="Y617" s="138"/>
      <c r="Z617" s="138"/>
      <c r="AA617" s="139"/>
      <c r="AB617" s="138"/>
      <c r="AC617" s="139"/>
      <c r="AD617" s="138"/>
      <c r="AE617" s="138"/>
      <c r="AF617" s="138"/>
      <c r="AG617" s="139"/>
      <c r="AH617" s="138"/>
      <c r="AI617" s="139"/>
      <c r="AJ617" s="138"/>
      <c r="AK617" s="138"/>
      <c r="AL617" s="138"/>
      <c r="AM617" s="139"/>
      <c r="AN617" s="138"/>
      <c r="AO617" s="139"/>
      <c r="AP617" s="138"/>
      <c r="AQ617" s="138"/>
      <c r="AR617" s="138"/>
      <c r="AS617" s="139"/>
      <c r="AT617" s="138"/>
      <c r="AU617" s="139"/>
      <c r="AV617" s="138"/>
      <c r="AW617" s="138"/>
      <c r="AX617" s="138"/>
      <c r="AY617" s="139"/>
      <c r="AZ617" s="138"/>
      <c r="BA617" s="139"/>
      <c r="BB617" s="138"/>
      <c r="BC617" s="138"/>
      <c r="BD617" s="49"/>
      <c r="BE617" s="49"/>
      <c r="BF617" s="49"/>
      <c r="BG617" s="49"/>
      <c r="BH617" s="49"/>
      <c r="BI617" s="47"/>
      <c r="BJ617" s="49"/>
      <c r="BK617" s="49"/>
      <c r="BL617" s="49"/>
      <c r="BM617" s="49"/>
    </row>
    <row r="618" spans="4:65" ht="70.5" customHeight="1" x14ac:dyDescent="0.2">
      <c r="D618" s="47"/>
      <c r="E618" s="49"/>
      <c r="F618" s="49"/>
      <c r="G618" s="49"/>
      <c r="H618" s="49"/>
      <c r="I618" s="49"/>
      <c r="J618" s="49"/>
      <c r="K618" s="49"/>
      <c r="L618" s="49"/>
      <c r="M618" s="49"/>
      <c r="N618" s="49"/>
      <c r="O618" s="138"/>
      <c r="P618" s="49"/>
      <c r="Q618" s="138"/>
      <c r="R618" s="49"/>
      <c r="S618" s="138"/>
      <c r="T618" s="49"/>
      <c r="U618" s="138"/>
      <c r="V618" s="138"/>
      <c r="W618" s="138"/>
      <c r="X618" s="138"/>
      <c r="Y618" s="138"/>
      <c r="Z618" s="138"/>
      <c r="AA618" s="139"/>
      <c r="AB618" s="138"/>
      <c r="AC618" s="139"/>
      <c r="AD618" s="138"/>
      <c r="AE618" s="138"/>
      <c r="AF618" s="138"/>
      <c r="AG618" s="139"/>
      <c r="AH618" s="138"/>
      <c r="AI618" s="139"/>
      <c r="AJ618" s="138"/>
      <c r="AK618" s="138"/>
      <c r="AL618" s="138"/>
      <c r="AM618" s="139"/>
      <c r="AN618" s="138"/>
      <c r="AO618" s="139"/>
      <c r="AP618" s="138"/>
      <c r="AQ618" s="138"/>
      <c r="AR618" s="138"/>
      <c r="AS618" s="139"/>
      <c r="AT618" s="138"/>
      <c r="AU618" s="139"/>
      <c r="AV618" s="138"/>
      <c r="AW618" s="138"/>
      <c r="AX618" s="138"/>
      <c r="AY618" s="139"/>
      <c r="AZ618" s="138"/>
      <c r="BA618" s="139"/>
      <c r="BB618" s="138"/>
      <c r="BC618" s="138"/>
      <c r="BD618" s="49"/>
      <c r="BE618" s="49"/>
      <c r="BF618" s="49"/>
      <c r="BG618" s="49"/>
      <c r="BH618" s="49"/>
      <c r="BI618" s="47"/>
      <c r="BJ618" s="49"/>
      <c r="BK618" s="49"/>
      <c r="BL618" s="49"/>
      <c r="BM618" s="49"/>
    </row>
    <row r="619" spans="4:65" ht="70.5" customHeight="1" x14ac:dyDescent="0.2">
      <c r="D619" s="47"/>
      <c r="E619" s="49"/>
      <c r="F619" s="49"/>
      <c r="G619" s="49"/>
      <c r="H619" s="49"/>
      <c r="I619" s="49"/>
      <c r="J619" s="49"/>
      <c r="K619" s="49"/>
      <c r="L619" s="49"/>
      <c r="M619" s="49"/>
      <c r="N619" s="49"/>
      <c r="O619" s="138"/>
      <c r="P619" s="49"/>
      <c r="Q619" s="138"/>
      <c r="R619" s="49"/>
      <c r="S619" s="138"/>
      <c r="T619" s="49"/>
      <c r="U619" s="138"/>
      <c r="V619" s="138"/>
      <c r="W619" s="138"/>
      <c r="X619" s="138"/>
      <c r="Y619" s="138"/>
      <c r="Z619" s="138"/>
      <c r="AA619" s="139"/>
      <c r="AB619" s="138"/>
      <c r="AC619" s="139"/>
      <c r="AD619" s="138"/>
      <c r="AE619" s="138"/>
      <c r="AF619" s="138"/>
      <c r="AG619" s="139"/>
      <c r="AH619" s="138"/>
      <c r="AI619" s="139"/>
      <c r="AJ619" s="138"/>
      <c r="AK619" s="138"/>
      <c r="AL619" s="138"/>
      <c r="AM619" s="139"/>
      <c r="AN619" s="138"/>
      <c r="AO619" s="139"/>
      <c r="AP619" s="138"/>
      <c r="AQ619" s="138"/>
      <c r="AR619" s="138"/>
      <c r="AS619" s="139"/>
      <c r="AT619" s="138"/>
      <c r="AU619" s="139"/>
      <c r="AV619" s="138"/>
      <c r="AW619" s="138"/>
      <c r="AX619" s="138"/>
      <c r="AY619" s="139"/>
      <c r="AZ619" s="138"/>
      <c r="BA619" s="139"/>
      <c r="BB619" s="138"/>
      <c r="BC619" s="138"/>
      <c r="BD619" s="49"/>
      <c r="BE619" s="49"/>
      <c r="BF619" s="49"/>
      <c r="BG619" s="49"/>
      <c r="BH619" s="49"/>
      <c r="BI619" s="47"/>
      <c r="BJ619" s="49"/>
      <c r="BK619" s="49"/>
      <c r="BL619" s="49"/>
      <c r="BM619" s="49"/>
    </row>
    <row r="620" spans="4:65" ht="70.5" customHeight="1" x14ac:dyDescent="0.2">
      <c r="D620" s="47"/>
      <c r="E620" s="49"/>
      <c r="F620" s="49"/>
      <c r="G620" s="49"/>
      <c r="H620" s="49"/>
      <c r="I620" s="49"/>
      <c r="J620" s="49"/>
      <c r="K620" s="49"/>
      <c r="L620" s="49"/>
      <c r="M620" s="49"/>
      <c r="N620" s="49"/>
      <c r="O620" s="138"/>
      <c r="P620" s="49"/>
      <c r="Q620" s="138"/>
      <c r="R620" s="49"/>
      <c r="S620" s="138"/>
      <c r="T620" s="49"/>
      <c r="U620" s="138"/>
      <c r="V620" s="138"/>
      <c r="W620" s="138"/>
      <c r="X620" s="138"/>
      <c r="Y620" s="138"/>
      <c r="Z620" s="138"/>
      <c r="AA620" s="139"/>
      <c r="AB620" s="138"/>
      <c r="AC620" s="139"/>
      <c r="AD620" s="138"/>
      <c r="AE620" s="138"/>
      <c r="AF620" s="138"/>
      <c r="AG620" s="139"/>
      <c r="AH620" s="138"/>
      <c r="AI620" s="139"/>
      <c r="AJ620" s="138"/>
      <c r="AK620" s="138"/>
      <c r="AL620" s="138"/>
      <c r="AM620" s="139"/>
      <c r="AN620" s="138"/>
      <c r="AO620" s="139"/>
      <c r="AP620" s="138"/>
      <c r="AQ620" s="138"/>
      <c r="AR620" s="138"/>
      <c r="AS620" s="139"/>
      <c r="AT620" s="138"/>
      <c r="AU620" s="139"/>
      <c r="AV620" s="138"/>
      <c r="AW620" s="138"/>
      <c r="AX620" s="138"/>
      <c r="AY620" s="139"/>
      <c r="AZ620" s="138"/>
      <c r="BA620" s="139"/>
      <c r="BB620" s="138"/>
      <c r="BC620" s="138"/>
      <c r="BD620" s="49"/>
      <c r="BE620" s="49"/>
      <c r="BF620" s="49"/>
      <c r="BG620" s="49"/>
      <c r="BH620" s="49"/>
      <c r="BI620" s="47"/>
      <c r="BJ620" s="49"/>
      <c r="BK620" s="49"/>
      <c r="BL620" s="49"/>
      <c r="BM620" s="49"/>
    </row>
    <row r="621" spans="4:65" ht="70.5" customHeight="1" x14ac:dyDescent="0.2">
      <c r="D621" s="47"/>
      <c r="E621" s="49"/>
      <c r="F621" s="49"/>
      <c r="G621" s="49"/>
      <c r="H621" s="49"/>
      <c r="I621" s="49"/>
      <c r="J621" s="49"/>
      <c r="K621" s="49"/>
      <c r="L621" s="49"/>
      <c r="M621" s="49"/>
      <c r="N621" s="49"/>
      <c r="O621" s="138"/>
      <c r="P621" s="49"/>
      <c r="Q621" s="138"/>
      <c r="R621" s="49"/>
      <c r="S621" s="138"/>
      <c r="T621" s="49"/>
      <c r="U621" s="138"/>
      <c r="V621" s="138"/>
      <c r="W621" s="138"/>
      <c r="X621" s="138"/>
      <c r="Y621" s="138"/>
      <c r="Z621" s="138"/>
      <c r="AA621" s="139"/>
      <c r="AB621" s="138"/>
      <c r="AC621" s="139"/>
      <c r="AD621" s="138"/>
      <c r="AE621" s="138"/>
      <c r="AF621" s="138"/>
      <c r="AG621" s="139"/>
      <c r="AH621" s="138"/>
      <c r="AI621" s="139"/>
      <c r="AJ621" s="138"/>
      <c r="AK621" s="138"/>
      <c r="AL621" s="138"/>
      <c r="AM621" s="139"/>
      <c r="AN621" s="138"/>
      <c r="AO621" s="139"/>
      <c r="AP621" s="138"/>
      <c r="AQ621" s="138"/>
      <c r="AR621" s="138"/>
      <c r="AS621" s="139"/>
      <c r="AT621" s="138"/>
      <c r="AU621" s="139"/>
      <c r="AV621" s="138"/>
      <c r="AW621" s="138"/>
      <c r="AX621" s="138"/>
      <c r="AY621" s="139"/>
      <c r="AZ621" s="138"/>
      <c r="BA621" s="139"/>
      <c r="BB621" s="138"/>
      <c r="BC621" s="138"/>
      <c r="BD621" s="49"/>
      <c r="BE621" s="49"/>
      <c r="BF621" s="49"/>
      <c r="BG621" s="49"/>
      <c r="BH621" s="49"/>
      <c r="BI621" s="47"/>
      <c r="BJ621" s="49"/>
      <c r="BK621" s="49"/>
      <c r="BL621" s="49"/>
      <c r="BM621" s="49"/>
    </row>
    <row r="622" spans="4:65" ht="70.5" customHeight="1" x14ac:dyDescent="0.2">
      <c r="D622" s="47"/>
      <c r="E622" s="49"/>
      <c r="F622" s="49"/>
      <c r="G622" s="49"/>
      <c r="H622" s="49"/>
      <c r="I622" s="49"/>
      <c r="J622" s="49"/>
      <c r="K622" s="49"/>
      <c r="L622" s="49"/>
      <c r="M622" s="49"/>
      <c r="N622" s="49"/>
      <c r="O622" s="138"/>
      <c r="P622" s="49"/>
      <c r="Q622" s="138"/>
      <c r="R622" s="49"/>
      <c r="S622" s="138"/>
      <c r="T622" s="49"/>
      <c r="U622" s="138"/>
      <c r="V622" s="138"/>
      <c r="W622" s="138"/>
      <c r="X622" s="138"/>
      <c r="Y622" s="138"/>
      <c r="Z622" s="138"/>
      <c r="AA622" s="139"/>
      <c r="AB622" s="138"/>
      <c r="AC622" s="139"/>
      <c r="AD622" s="138"/>
      <c r="AE622" s="138"/>
      <c r="AF622" s="138"/>
      <c r="AG622" s="139"/>
      <c r="AH622" s="138"/>
      <c r="AI622" s="139"/>
      <c r="AJ622" s="138"/>
      <c r="AK622" s="138"/>
      <c r="AL622" s="138"/>
      <c r="AM622" s="139"/>
      <c r="AN622" s="138"/>
      <c r="AO622" s="139"/>
      <c r="AP622" s="138"/>
      <c r="AQ622" s="138"/>
      <c r="AR622" s="138"/>
      <c r="AS622" s="139"/>
      <c r="AT622" s="138"/>
      <c r="AU622" s="139"/>
      <c r="AV622" s="138"/>
      <c r="AW622" s="138"/>
      <c r="AX622" s="138"/>
      <c r="AY622" s="139"/>
      <c r="AZ622" s="138"/>
      <c r="BA622" s="139"/>
      <c r="BB622" s="138"/>
      <c r="BC622" s="138"/>
      <c r="BD622" s="49"/>
      <c r="BE622" s="49"/>
      <c r="BF622" s="49"/>
      <c r="BG622" s="49"/>
      <c r="BH622" s="49"/>
      <c r="BI622" s="47"/>
      <c r="BJ622" s="49"/>
      <c r="BK622" s="49"/>
      <c r="BL622" s="49"/>
      <c r="BM622" s="49"/>
    </row>
    <row r="623" spans="4:65" ht="70.5" customHeight="1" x14ac:dyDescent="0.2">
      <c r="D623" s="47"/>
      <c r="E623" s="49"/>
      <c r="F623" s="49"/>
      <c r="G623" s="49"/>
      <c r="H623" s="49"/>
      <c r="I623" s="49"/>
      <c r="J623" s="49"/>
      <c r="K623" s="49"/>
      <c r="L623" s="49"/>
      <c r="M623" s="49"/>
      <c r="N623" s="49"/>
      <c r="O623" s="138"/>
      <c r="P623" s="49"/>
      <c r="Q623" s="138"/>
      <c r="R623" s="49"/>
      <c r="S623" s="138"/>
      <c r="T623" s="49"/>
      <c r="U623" s="138"/>
      <c r="V623" s="138"/>
      <c r="W623" s="138"/>
      <c r="X623" s="138"/>
      <c r="Y623" s="138"/>
      <c r="Z623" s="138"/>
      <c r="AA623" s="139"/>
      <c r="AB623" s="138"/>
      <c r="AC623" s="139"/>
      <c r="AD623" s="138"/>
      <c r="AE623" s="138"/>
      <c r="AF623" s="138"/>
      <c r="AG623" s="139"/>
      <c r="AH623" s="138"/>
      <c r="AI623" s="139"/>
      <c r="AJ623" s="138"/>
      <c r="AK623" s="138"/>
      <c r="AL623" s="138"/>
      <c r="AM623" s="139"/>
      <c r="AN623" s="138"/>
      <c r="AO623" s="139"/>
      <c r="AP623" s="138"/>
      <c r="AQ623" s="138"/>
      <c r="AR623" s="138"/>
      <c r="AS623" s="139"/>
      <c r="AT623" s="138"/>
      <c r="AU623" s="139"/>
      <c r="AV623" s="138"/>
      <c r="AW623" s="138"/>
      <c r="AX623" s="138"/>
      <c r="AY623" s="139"/>
      <c r="AZ623" s="138"/>
      <c r="BA623" s="139"/>
      <c r="BB623" s="138"/>
      <c r="BC623" s="138"/>
      <c r="BD623" s="49"/>
      <c r="BE623" s="49"/>
      <c r="BF623" s="49"/>
      <c r="BG623" s="49"/>
      <c r="BH623" s="49"/>
      <c r="BI623" s="47"/>
      <c r="BJ623" s="49"/>
      <c r="BK623" s="49"/>
      <c r="BL623" s="49"/>
      <c r="BM623" s="49"/>
    </row>
    <row r="624" spans="4:65" ht="70.5" customHeight="1" x14ac:dyDescent="0.2">
      <c r="D624" s="47"/>
      <c r="E624" s="49"/>
      <c r="F624" s="49"/>
      <c r="G624" s="49"/>
      <c r="H624" s="49"/>
      <c r="I624" s="49"/>
      <c r="J624" s="49"/>
      <c r="K624" s="49"/>
      <c r="L624" s="49"/>
      <c r="M624" s="49"/>
      <c r="N624" s="49"/>
      <c r="O624" s="138"/>
      <c r="P624" s="49"/>
      <c r="Q624" s="138"/>
      <c r="R624" s="49"/>
      <c r="S624" s="138"/>
      <c r="T624" s="49"/>
      <c r="U624" s="138"/>
      <c r="V624" s="138"/>
      <c r="W624" s="138"/>
      <c r="X624" s="138"/>
      <c r="Y624" s="138"/>
      <c r="Z624" s="138"/>
      <c r="AA624" s="139"/>
      <c r="AB624" s="138"/>
      <c r="AC624" s="139"/>
      <c r="AD624" s="138"/>
      <c r="AE624" s="138"/>
      <c r="AF624" s="138"/>
      <c r="AG624" s="139"/>
      <c r="AH624" s="138"/>
      <c r="AI624" s="139"/>
      <c r="AJ624" s="138"/>
      <c r="AK624" s="138"/>
      <c r="AL624" s="138"/>
      <c r="AM624" s="139"/>
      <c r="AN624" s="138"/>
      <c r="AO624" s="139"/>
      <c r="AP624" s="138"/>
      <c r="AQ624" s="138"/>
      <c r="AR624" s="138"/>
      <c r="AS624" s="139"/>
      <c r="AT624" s="138"/>
      <c r="AU624" s="139"/>
      <c r="AV624" s="138"/>
      <c r="AW624" s="138"/>
      <c r="AX624" s="138"/>
      <c r="AY624" s="139"/>
      <c r="AZ624" s="138"/>
      <c r="BA624" s="139"/>
      <c r="BB624" s="138"/>
      <c r="BC624" s="138"/>
      <c r="BD624" s="49"/>
      <c r="BE624" s="49"/>
      <c r="BF624" s="49"/>
      <c r="BG624" s="49"/>
      <c r="BH624" s="49"/>
      <c r="BI624" s="47"/>
      <c r="BJ624" s="49"/>
      <c r="BK624" s="49"/>
      <c r="BL624" s="49"/>
      <c r="BM624" s="49"/>
    </row>
    <row r="625" spans="4:65" ht="70.5" customHeight="1" x14ac:dyDescent="0.2">
      <c r="D625" s="47"/>
      <c r="E625" s="49"/>
      <c r="F625" s="49"/>
      <c r="G625" s="49"/>
      <c r="H625" s="49"/>
      <c r="I625" s="49"/>
      <c r="J625" s="49"/>
      <c r="K625" s="49"/>
      <c r="L625" s="49"/>
      <c r="M625" s="49"/>
      <c r="N625" s="49"/>
      <c r="O625" s="138"/>
      <c r="P625" s="49"/>
      <c r="Q625" s="138"/>
      <c r="R625" s="49"/>
      <c r="S625" s="138"/>
      <c r="T625" s="49"/>
      <c r="U625" s="138"/>
      <c r="V625" s="138"/>
      <c r="W625" s="138"/>
      <c r="X625" s="138"/>
      <c r="Y625" s="138"/>
      <c r="Z625" s="138"/>
      <c r="AA625" s="139"/>
      <c r="AB625" s="138"/>
      <c r="AC625" s="139"/>
      <c r="AD625" s="138"/>
      <c r="AE625" s="138"/>
      <c r="AF625" s="138"/>
      <c r="AG625" s="139"/>
      <c r="AH625" s="138"/>
      <c r="AI625" s="139"/>
      <c r="AJ625" s="138"/>
      <c r="AK625" s="138"/>
      <c r="AL625" s="138"/>
      <c r="AM625" s="139"/>
      <c r="AN625" s="138"/>
      <c r="AO625" s="139"/>
      <c r="AP625" s="138"/>
      <c r="AQ625" s="138"/>
      <c r="AR625" s="138"/>
      <c r="AS625" s="139"/>
      <c r="AT625" s="138"/>
      <c r="AU625" s="139"/>
      <c r="AV625" s="138"/>
      <c r="AW625" s="138"/>
      <c r="AX625" s="138"/>
      <c r="AY625" s="139"/>
      <c r="AZ625" s="138"/>
      <c r="BA625" s="139"/>
      <c r="BB625" s="138"/>
      <c r="BC625" s="138"/>
      <c r="BD625" s="49"/>
      <c r="BE625" s="49"/>
      <c r="BF625" s="49"/>
      <c r="BG625" s="49"/>
      <c r="BH625" s="49"/>
      <c r="BI625" s="47"/>
      <c r="BJ625" s="49"/>
      <c r="BK625" s="49"/>
      <c r="BL625" s="49"/>
      <c r="BM625" s="49"/>
    </row>
    <row r="626" spans="4:65" ht="70.5" customHeight="1" x14ac:dyDescent="0.2">
      <c r="D626" s="47"/>
      <c r="E626" s="49"/>
      <c r="F626" s="49"/>
      <c r="G626" s="49"/>
      <c r="H626" s="49"/>
      <c r="I626" s="49"/>
      <c r="J626" s="49"/>
      <c r="K626" s="49"/>
      <c r="L626" s="49"/>
      <c r="M626" s="49"/>
      <c r="N626" s="49"/>
      <c r="O626" s="138"/>
      <c r="P626" s="49"/>
      <c r="Q626" s="138"/>
      <c r="R626" s="49"/>
      <c r="S626" s="138"/>
      <c r="T626" s="49"/>
      <c r="U626" s="138"/>
      <c r="V626" s="138"/>
      <c r="W626" s="138"/>
      <c r="X626" s="138"/>
      <c r="Y626" s="138"/>
      <c r="Z626" s="138"/>
      <c r="AA626" s="139"/>
      <c r="AB626" s="138"/>
      <c r="AC626" s="139"/>
      <c r="AD626" s="138"/>
      <c r="AE626" s="138"/>
      <c r="AF626" s="138"/>
      <c r="AG626" s="139"/>
      <c r="AH626" s="138"/>
      <c r="AI626" s="139"/>
      <c r="AJ626" s="138"/>
      <c r="AK626" s="138"/>
      <c r="AL626" s="138"/>
      <c r="AM626" s="139"/>
      <c r="AN626" s="138"/>
      <c r="AO626" s="139"/>
      <c r="AP626" s="138"/>
      <c r="AQ626" s="138"/>
      <c r="AR626" s="138"/>
      <c r="AS626" s="139"/>
      <c r="AT626" s="138"/>
      <c r="AU626" s="139"/>
      <c r="AV626" s="138"/>
      <c r="AW626" s="138"/>
      <c r="AX626" s="138"/>
      <c r="AY626" s="139"/>
      <c r="AZ626" s="138"/>
      <c r="BA626" s="139"/>
      <c r="BB626" s="138"/>
      <c r="BC626" s="138"/>
      <c r="BD626" s="49"/>
      <c r="BE626" s="49"/>
      <c r="BF626" s="49"/>
      <c r="BG626" s="49"/>
      <c r="BH626" s="49"/>
      <c r="BI626" s="47"/>
      <c r="BJ626" s="49"/>
      <c r="BK626" s="49"/>
      <c r="BL626" s="49"/>
      <c r="BM626" s="49"/>
    </row>
    <row r="627" spans="4:65" ht="70.5" customHeight="1" x14ac:dyDescent="0.2">
      <c r="D627" s="47"/>
      <c r="E627" s="49"/>
      <c r="F627" s="49"/>
      <c r="G627" s="49"/>
      <c r="H627" s="49"/>
      <c r="I627" s="49"/>
      <c r="J627" s="49"/>
      <c r="K627" s="49"/>
      <c r="L627" s="49"/>
      <c r="M627" s="49"/>
      <c r="N627" s="49"/>
      <c r="O627" s="138"/>
      <c r="P627" s="49"/>
      <c r="Q627" s="138"/>
      <c r="R627" s="49"/>
      <c r="S627" s="138"/>
      <c r="T627" s="49"/>
      <c r="U627" s="138"/>
      <c r="V627" s="138"/>
      <c r="W627" s="138"/>
      <c r="X627" s="138"/>
      <c r="Y627" s="138"/>
      <c r="Z627" s="138"/>
      <c r="AA627" s="139"/>
      <c r="AB627" s="138"/>
      <c r="AC627" s="139"/>
      <c r="AD627" s="138"/>
      <c r="AE627" s="138"/>
      <c r="AF627" s="138"/>
      <c r="AG627" s="139"/>
      <c r="AH627" s="138"/>
      <c r="AI627" s="139"/>
      <c r="AJ627" s="138"/>
      <c r="AK627" s="138"/>
      <c r="AL627" s="138"/>
      <c r="AM627" s="139"/>
      <c r="AN627" s="138"/>
      <c r="AO627" s="139"/>
      <c r="AP627" s="138"/>
      <c r="AQ627" s="138"/>
      <c r="AR627" s="138"/>
      <c r="AS627" s="139"/>
      <c r="AT627" s="138"/>
      <c r="AU627" s="139"/>
      <c r="AV627" s="138"/>
      <c r="AW627" s="138"/>
      <c r="AX627" s="138"/>
      <c r="AY627" s="139"/>
      <c r="AZ627" s="138"/>
      <c r="BA627" s="139"/>
      <c r="BB627" s="138"/>
      <c r="BC627" s="138"/>
      <c r="BD627" s="49"/>
      <c r="BE627" s="49"/>
      <c r="BF627" s="49"/>
      <c r="BG627" s="49"/>
      <c r="BH627" s="49"/>
      <c r="BI627" s="47"/>
      <c r="BJ627" s="49"/>
      <c r="BK627" s="49"/>
      <c r="BL627" s="49"/>
      <c r="BM627" s="49"/>
    </row>
    <row r="628" spans="4:65" ht="70.5" customHeight="1" x14ac:dyDescent="0.2">
      <c r="D628" s="47"/>
      <c r="E628" s="49"/>
      <c r="F628" s="49"/>
      <c r="G628" s="49"/>
      <c r="H628" s="49"/>
      <c r="I628" s="49"/>
      <c r="J628" s="49"/>
      <c r="K628" s="49"/>
      <c r="L628" s="49"/>
      <c r="M628" s="49"/>
      <c r="N628" s="49"/>
      <c r="O628" s="138"/>
      <c r="P628" s="49"/>
      <c r="Q628" s="138"/>
      <c r="R628" s="49"/>
      <c r="S628" s="138"/>
      <c r="T628" s="49"/>
      <c r="U628" s="138"/>
      <c r="V628" s="138"/>
      <c r="W628" s="138"/>
      <c r="X628" s="138"/>
      <c r="Y628" s="138"/>
      <c r="Z628" s="138"/>
      <c r="AA628" s="139"/>
      <c r="AB628" s="138"/>
      <c r="AC628" s="139"/>
      <c r="AD628" s="138"/>
      <c r="AE628" s="138"/>
      <c r="AF628" s="138"/>
      <c r="AG628" s="139"/>
      <c r="AH628" s="138"/>
      <c r="AI628" s="139"/>
      <c r="AJ628" s="138"/>
      <c r="AK628" s="138"/>
      <c r="AL628" s="138"/>
      <c r="AM628" s="139"/>
      <c r="AN628" s="138"/>
      <c r="AO628" s="139"/>
      <c r="AP628" s="138"/>
      <c r="AQ628" s="138"/>
      <c r="AR628" s="138"/>
      <c r="AS628" s="139"/>
      <c r="AT628" s="138"/>
      <c r="AU628" s="139"/>
      <c r="AV628" s="138"/>
      <c r="AW628" s="138"/>
      <c r="AX628" s="138"/>
      <c r="AY628" s="139"/>
      <c r="AZ628" s="138"/>
      <c r="BA628" s="139"/>
      <c r="BB628" s="138"/>
      <c r="BC628" s="138"/>
      <c r="BD628" s="49"/>
      <c r="BE628" s="49"/>
      <c r="BF628" s="49"/>
      <c r="BG628" s="49"/>
      <c r="BH628" s="49"/>
      <c r="BI628" s="47"/>
      <c r="BJ628" s="49"/>
      <c r="BK628" s="49"/>
      <c r="BL628" s="49"/>
      <c r="BM628" s="49"/>
    </row>
    <row r="629" spans="4:65" ht="70.5" customHeight="1" x14ac:dyDescent="0.2">
      <c r="D629" s="47"/>
      <c r="E629" s="49"/>
      <c r="F629" s="49"/>
      <c r="G629" s="49"/>
      <c r="H629" s="49"/>
      <c r="I629" s="49"/>
      <c r="J629" s="49"/>
      <c r="K629" s="49"/>
      <c r="L629" s="49"/>
      <c r="M629" s="49"/>
      <c r="N629" s="49"/>
      <c r="O629" s="138"/>
      <c r="P629" s="49"/>
      <c r="Q629" s="138"/>
      <c r="R629" s="49"/>
      <c r="S629" s="138"/>
      <c r="T629" s="49"/>
      <c r="U629" s="138"/>
      <c r="V629" s="138"/>
      <c r="W629" s="138"/>
      <c r="X629" s="138"/>
      <c r="Y629" s="138"/>
      <c r="Z629" s="138"/>
      <c r="AA629" s="139"/>
      <c r="AB629" s="138"/>
      <c r="AC629" s="139"/>
      <c r="AD629" s="138"/>
      <c r="AE629" s="138"/>
      <c r="AF629" s="138"/>
      <c r="AG629" s="139"/>
      <c r="AH629" s="138"/>
      <c r="AI629" s="139"/>
      <c r="AJ629" s="138"/>
      <c r="AK629" s="138"/>
      <c r="AL629" s="138"/>
      <c r="AM629" s="139"/>
      <c r="AN629" s="138"/>
      <c r="AO629" s="139"/>
      <c r="AP629" s="138"/>
      <c r="AQ629" s="138"/>
      <c r="AR629" s="138"/>
      <c r="AS629" s="139"/>
      <c r="AT629" s="138"/>
      <c r="AU629" s="139"/>
      <c r="AV629" s="138"/>
      <c r="AW629" s="138"/>
      <c r="AX629" s="138"/>
      <c r="AY629" s="139"/>
      <c r="AZ629" s="138"/>
      <c r="BA629" s="139"/>
      <c r="BB629" s="138"/>
      <c r="BC629" s="138"/>
      <c r="BD629" s="49"/>
      <c r="BE629" s="49"/>
      <c r="BF629" s="49"/>
      <c r="BG629" s="49"/>
      <c r="BH629" s="49"/>
      <c r="BI629" s="47"/>
      <c r="BJ629" s="49"/>
      <c r="BK629" s="49"/>
      <c r="BL629" s="49"/>
      <c r="BM629" s="49"/>
    </row>
    <row r="630" spans="4:65" ht="70.5" customHeight="1" x14ac:dyDescent="0.2">
      <c r="D630" s="47"/>
      <c r="E630" s="49"/>
      <c r="F630" s="49"/>
      <c r="G630" s="49"/>
      <c r="H630" s="49"/>
      <c r="I630" s="49"/>
      <c r="J630" s="49"/>
      <c r="K630" s="49"/>
      <c r="L630" s="49"/>
      <c r="M630" s="49"/>
      <c r="N630" s="49"/>
      <c r="O630" s="138"/>
      <c r="P630" s="49"/>
      <c r="Q630" s="138"/>
      <c r="R630" s="49"/>
      <c r="S630" s="138"/>
      <c r="T630" s="49"/>
      <c r="U630" s="138"/>
      <c r="V630" s="138"/>
      <c r="W630" s="138"/>
      <c r="X630" s="138"/>
      <c r="Y630" s="138"/>
      <c r="Z630" s="138"/>
      <c r="AA630" s="139"/>
      <c r="AB630" s="138"/>
      <c r="AC630" s="139"/>
      <c r="AD630" s="138"/>
      <c r="AE630" s="138"/>
      <c r="AF630" s="138"/>
      <c r="AG630" s="139"/>
      <c r="AH630" s="138"/>
      <c r="AI630" s="139"/>
      <c r="AJ630" s="138"/>
      <c r="AK630" s="138"/>
      <c r="AL630" s="138"/>
      <c r="AM630" s="139"/>
      <c r="AN630" s="138"/>
      <c r="AO630" s="139"/>
      <c r="AP630" s="138"/>
      <c r="AQ630" s="138"/>
      <c r="AR630" s="138"/>
      <c r="AS630" s="139"/>
      <c r="AT630" s="138"/>
      <c r="AU630" s="139"/>
      <c r="AV630" s="138"/>
      <c r="AW630" s="138"/>
      <c r="AX630" s="138"/>
      <c r="AY630" s="139"/>
      <c r="AZ630" s="138"/>
      <c r="BA630" s="139"/>
      <c r="BB630" s="138"/>
      <c r="BC630" s="138"/>
      <c r="BD630" s="49"/>
      <c r="BE630" s="49"/>
      <c r="BF630" s="49"/>
      <c r="BG630" s="49"/>
      <c r="BH630" s="49"/>
      <c r="BI630" s="47"/>
      <c r="BJ630" s="49"/>
      <c r="BK630" s="49"/>
      <c r="BL630" s="49"/>
      <c r="BM630" s="49"/>
    </row>
    <row r="631" spans="4:65" ht="70.5" customHeight="1" x14ac:dyDescent="0.2">
      <c r="D631" s="47"/>
      <c r="E631" s="49"/>
      <c r="F631" s="49"/>
      <c r="G631" s="49"/>
      <c r="H631" s="49"/>
      <c r="I631" s="49"/>
      <c r="J631" s="49"/>
      <c r="K631" s="49"/>
      <c r="L631" s="49"/>
      <c r="M631" s="49"/>
      <c r="N631" s="49"/>
      <c r="O631" s="138"/>
      <c r="P631" s="49"/>
      <c r="Q631" s="138"/>
      <c r="R631" s="49"/>
      <c r="S631" s="138"/>
      <c r="T631" s="49"/>
      <c r="U631" s="138"/>
      <c r="V631" s="138"/>
      <c r="W631" s="138"/>
      <c r="X631" s="138"/>
      <c r="Y631" s="138"/>
      <c r="Z631" s="138"/>
      <c r="AA631" s="139"/>
      <c r="AB631" s="138"/>
      <c r="AC631" s="139"/>
      <c r="AD631" s="138"/>
      <c r="AE631" s="138"/>
      <c r="AF631" s="138"/>
      <c r="AG631" s="139"/>
      <c r="AH631" s="138"/>
      <c r="AI631" s="139"/>
      <c r="AJ631" s="138"/>
      <c r="AK631" s="138"/>
      <c r="AL631" s="138"/>
      <c r="AM631" s="139"/>
      <c r="AN631" s="138"/>
      <c r="AO631" s="139"/>
      <c r="AP631" s="138"/>
      <c r="AQ631" s="138"/>
      <c r="AR631" s="138"/>
      <c r="AS631" s="139"/>
      <c r="AT631" s="138"/>
      <c r="AU631" s="139"/>
      <c r="AV631" s="138"/>
      <c r="AW631" s="138"/>
      <c r="AX631" s="138"/>
      <c r="AY631" s="139"/>
      <c r="AZ631" s="138"/>
      <c r="BA631" s="139"/>
      <c r="BB631" s="138"/>
      <c r="BC631" s="138"/>
      <c r="BD631" s="49"/>
      <c r="BE631" s="49"/>
      <c r="BF631" s="49"/>
      <c r="BG631" s="49"/>
      <c r="BH631" s="49"/>
      <c r="BI631" s="47"/>
      <c r="BJ631" s="49"/>
      <c r="BK631" s="49"/>
      <c r="BL631" s="49"/>
      <c r="BM631" s="49"/>
    </row>
    <row r="632" spans="4:65" ht="70.5" customHeight="1" x14ac:dyDescent="0.2">
      <c r="D632" s="47"/>
      <c r="E632" s="49"/>
      <c r="F632" s="49"/>
      <c r="G632" s="49"/>
      <c r="H632" s="49"/>
      <c r="I632" s="49"/>
      <c r="J632" s="49"/>
      <c r="K632" s="49"/>
      <c r="L632" s="49"/>
      <c r="M632" s="49"/>
      <c r="N632" s="49"/>
      <c r="O632" s="138"/>
      <c r="P632" s="49"/>
      <c r="Q632" s="138"/>
      <c r="R632" s="49"/>
      <c r="S632" s="138"/>
      <c r="T632" s="49"/>
      <c r="U632" s="138"/>
      <c r="V632" s="138"/>
      <c r="W632" s="138"/>
      <c r="X632" s="138"/>
      <c r="Y632" s="138"/>
      <c r="Z632" s="138"/>
      <c r="AA632" s="139"/>
      <c r="AB632" s="138"/>
      <c r="AC632" s="139"/>
      <c r="AD632" s="138"/>
      <c r="AE632" s="138"/>
      <c r="AF632" s="138"/>
      <c r="AG632" s="139"/>
      <c r="AH632" s="138"/>
      <c r="AI632" s="139"/>
      <c r="AJ632" s="138"/>
      <c r="AK632" s="138"/>
      <c r="AL632" s="138"/>
      <c r="AM632" s="139"/>
      <c r="AN632" s="138"/>
      <c r="AO632" s="139"/>
      <c r="AP632" s="138"/>
      <c r="AQ632" s="138"/>
      <c r="AR632" s="138"/>
      <c r="AS632" s="139"/>
      <c r="AT632" s="138"/>
      <c r="AU632" s="139"/>
      <c r="AV632" s="138"/>
      <c r="AW632" s="138"/>
      <c r="AX632" s="138"/>
      <c r="AY632" s="139"/>
      <c r="AZ632" s="138"/>
      <c r="BA632" s="139"/>
      <c r="BB632" s="138"/>
      <c r="BC632" s="138"/>
      <c r="BD632" s="49"/>
      <c r="BE632" s="49"/>
      <c r="BF632" s="49"/>
      <c r="BG632" s="49"/>
      <c r="BH632" s="49"/>
      <c r="BI632" s="47"/>
      <c r="BJ632" s="49"/>
      <c r="BK632" s="49"/>
      <c r="BL632" s="49"/>
      <c r="BM632" s="49"/>
    </row>
    <row r="633" spans="4:65" ht="70.5" customHeight="1" x14ac:dyDescent="0.2">
      <c r="D633" s="47"/>
      <c r="E633" s="49"/>
      <c r="F633" s="49"/>
      <c r="G633" s="49"/>
      <c r="H633" s="49"/>
      <c r="I633" s="49"/>
      <c r="J633" s="49"/>
      <c r="K633" s="49"/>
      <c r="L633" s="49"/>
      <c r="M633" s="49"/>
      <c r="N633" s="49"/>
      <c r="O633" s="138"/>
      <c r="P633" s="49"/>
      <c r="Q633" s="138"/>
      <c r="R633" s="49"/>
      <c r="S633" s="138"/>
      <c r="T633" s="49"/>
      <c r="U633" s="138"/>
      <c r="V633" s="138"/>
      <c r="W633" s="138"/>
      <c r="X633" s="138"/>
      <c r="Y633" s="138"/>
      <c r="Z633" s="138"/>
      <c r="AA633" s="139"/>
      <c r="AB633" s="138"/>
      <c r="AC633" s="139"/>
      <c r="AD633" s="138"/>
      <c r="AE633" s="138"/>
      <c r="AF633" s="138"/>
      <c r="AG633" s="139"/>
      <c r="AH633" s="138"/>
      <c r="AI633" s="139"/>
      <c r="AJ633" s="138"/>
      <c r="AK633" s="138"/>
      <c r="AL633" s="138"/>
      <c r="AM633" s="139"/>
      <c r="AN633" s="138"/>
      <c r="AO633" s="139"/>
      <c r="AP633" s="138"/>
      <c r="AQ633" s="138"/>
      <c r="AR633" s="138"/>
      <c r="AS633" s="139"/>
      <c r="AT633" s="138"/>
      <c r="AU633" s="139"/>
      <c r="AV633" s="138"/>
      <c r="AW633" s="138"/>
      <c r="AX633" s="138"/>
      <c r="AY633" s="139"/>
      <c r="AZ633" s="138"/>
      <c r="BA633" s="139"/>
      <c r="BB633" s="138"/>
      <c r="BC633" s="138"/>
      <c r="BD633" s="49"/>
      <c r="BE633" s="49"/>
      <c r="BF633" s="49"/>
      <c r="BG633" s="49"/>
      <c r="BH633" s="49"/>
      <c r="BI633" s="47"/>
      <c r="BJ633" s="49"/>
      <c r="BK633" s="49"/>
      <c r="BL633" s="49"/>
      <c r="BM633" s="49"/>
    </row>
    <row r="634" spans="4:65" ht="70.5" customHeight="1" x14ac:dyDescent="0.2">
      <c r="D634" s="47"/>
      <c r="E634" s="49"/>
      <c r="F634" s="49"/>
      <c r="G634" s="49"/>
      <c r="H634" s="49"/>
      <c r="I634" s="49"/>
      <c r="J634" s="49"/>
      <c r="K634" s="49"/>
      <c r="L634" s="49"/>
      <c r="M634" s="49"/>
      <c r="N634" s="49"/>
      <c r="O634" s="138"/>
      <c r="P634" s="49"/>
      <c r="Q634" s="138"/>
      <c r="R634" s="49"/>
      <c r="S634" s="138"/>
      <c r="T634" s="49"/>
      <c r="U634" s="138"/>
      <c r="V634" s="138"/>
      <c r="W634" s="138"/>
      <c r="X634" s="138"/>
      <c r="Y634" s="138"/>
      <c r="Z634" s="138"/>
      <c r="AA634" s="139"/>
      <c r="AB634" s="138"/>
      <c r="AC634" s="139"/>
      <c r="AD634" s="138"/>
      <c r="AE634" s="138"/>
      <c r="AF634" s="138"/>
      <c r="AG634" s="139"/>
      <c r="AH634" s="138"/>
      <c r="AI634" s="139"/>
      <c r="AJ634" s="138"/>
      <c r="AK634" s="138"/>
      <c r="AL634" s="138"/>
      <c r="AM634" s="139"/>
      <c r="AN634" s="138"/>
      <c r="AO634" s="139"/>
      <c r="AP634" s="138"/>
      <c r="AQ634" s="138"/>
      <c r="AR634" s="138"/>
      <c r="AS634" s="139"/>
      <c r="AT634" s="138"/>
      <c r="AU634" s="139"/>
      <c r="AV634" s="138"/>
      <c r="AW634" s="138"/>
      <c r="AX634" s="138"/>
      <c r="AY634" s="139"/>
      <c r="AZ634" s="138"/>
      <c r="BA634" s="139"/>
      <c r="BB634" s="138"/>
      <c r="BC634" s="138"/>
      <c r="BD634" s="49"/>
      <c r="BE634" s="49"/>
      <c r="BF634" s="49"/>
      <c r="BG634" s="49"/>
      <c r="BH634" s="49"/>
      <c r="BI634" s="47"/>
      <c r="BJ634" s="49"/>
      <c r="BK634" s="49"/>
      <c r="BL634" s="49"/>
      <c r="BM634" s="49"/>
    </row>
    <row r="635" spans="4:65" ht="70.5" customHeight="1" x14ac:dyDescent="0.2">
      <c r="D635" s="47"/>
      <c r="E635" s="49"/>
      <c r="F635" s="49"/>
      <c r="G635" s="49"/>
      <c r="H635" s="49"/>
      <c r="I635" s="49"/>
      <c r="J635" s="49"/>
      <c r="K635" s="49"/>
      <c r="L635" s="49"/>
      <c r="M635" s="49"/>
      <c r="N635" s="49"/>
      <c r="O635" s="138"/>
      <c r="P635" s="49"/>
      <c r="Q635" s="138"/>
      <c r="R635" s="49"/>
      <c r="S635" s="138"/>
      <c r="T635" s="49"/>
      <c r="U635" s="138"/>
      <c r="V635" s="138"/>
      <c r="W635" s="138"/>
      <c r="X635" s="138"/>
      <c r="Y635" s="138"/>
      <c r="Z635" s="138"/>
      <c r="AA635" s="139"/>
      <c r="AB635" s="138"/>
      <c r="AC635" s="139"/>
      <c r="AD635" s="138"/>
      <c r="AE635" s="138"/>
      <c r="AF635" s="138"/>
      <c r="AG635" s="139"/>
      <c r="AH635" s="138"/>
      <c r="AI635" s="139"/>
      <c r="AJ635" s="138"/>
      <c r="AK635" s="138"/>
      <c r="AL635" s="138"/>
      <c r="AM635" s="139"/>
      <c r="AN635" s="138"/>
      <c r="AO635" s="139"/>
      <c r="AP635" s="138"/>
      <c r="AQ635" s="138"/>
      <c r="AR635" s="138"/>
      <c r="AS635" s="139"/>
      <c r="AT635" s="138"/>
      <c r="AU635" s="139"/>
      <c r="AV635" s="138"/>
      <c r="AW635" s="138"/>
      <c r="AX635" s="138"/>
      <c r="AY635" s="139"/>
      <c r="AZ635" s="138"/>
      <c r="BA635" s="139"/>
      <c r="BB635" s="138"/>
      <c r="BC635" s="138"/>
      <c r="BD635" s="49"/>
      <c r="BE635" s="49"/>
      <c r="BF635" s="49"/>
      <c r="BG635" s="49"/>
      <c r="BH635" s="49"/>
      <c r="BI635" s="47"/>
      <c r="BJ635" s="49"/>
      <c r="BK635" s="49"/>
      <c r="BL635" s="49"/>
      <c r="BM635" s="49"/>
    </row>
    <row r="636" spans="4:65" ht="70.5" customHeight="1" x14ac:dyDescent="0.2">
      <c r="D636" s="47"/>
      <c r="E636" s="49"/>
      <c r="F636" s="49"/>
      <c r="G636" s="49"/>
      <c r="H636" s="49"/>
      <c r="I636" s="49"/>
      <c r="J636" s="49"/>
      <c r="K636" s="49"/>
      <c r="L636" s="49"/>
      <c r="M636" s="49"/>
      <c r="N636" s="49"/>
      <c r="O636" s="138"/>
      <c r="P636" s="49"/>
      <c r="Q636" s="138"/>
      <c r="R636" s="49"/>
      <c r="S636" s="138"/>
      <c r="T636" s="49"/>
      <c r="U636" s="138"/>
      <c r="V636" s="138"/>
      <c r="W636" s="138"/>
      <c r="X636" s="138"/>
      <c r="Y636" s="138"/>
      <c r="Z636" s="138"/>
      <c r="AA636" s="139"/>
      <c r="AB636" s="138"/>
      <c r="AC636" s="139"/>
      <c r="AD636" s="138"/>
      <c r="AE636" s="138"/>
      <c r="AF636" s="138"/>
      <c r="AG636" s="139"/>
      <c r="AH636" s="138"/>
      <c r="AI636" s="139"/>
      <c r="AJ636" s="138"/>
      <c r="AK636" s="138"/>
      <c r="AL636" s="138"/>
      <c r="AM636" s="139"/>
      <c r="AN636" s="138"/>
      <c r="AO636" s="139"/>
      <c r="AP636" s="138"/>
      <c r="AQ636" s="138"/>
      <c r="AR636" s="138"/>
      <c r="AS636" s="139"/>
      <c r="AT636" s="138"/>
      <c r="AU636" s="139"/>
      <c r="AV636" s="138"/>
      <c r="AW636" s="138"/>
      <c r="AX636" s="138"/>
      <c r="AY636" s="139"/>
      <c r="AZ636" s="138"/>
      <c r="BA636" s="139"/>
      <c r="BB636" s="138"/>
      <c r="BC636" s="138"/>
      <c r="BD636" s="49"/>
      <c r="BE636" s="49"/>
      <c r="BF636" s="49"/>
      <c r="BG636" s="49"/>
      <c r="BH636" s="49"/>
      <c r="BI636" s="47"/>
      <c r="BJ636" s="49"/>
      <c r="BK636" s="49"/>
      <c r="BL636" s="49"/>
      <c r="BM636" s="49"/>
    </row>
    <row r="637" spans="4:65" ht="70.5" customHeight="1" x14ac:dyDescent="0.2">
      <c r="D637" s="47"/>
      <c r="E637" s="49"/>
      <c r="F637" s="49"/>
      <c r="G637" s="49"/>
      <c r="H637" s="49"/>
      <c r="I637" s="49"/>
      <c r="J637" s="49"/>
      <c r="K637" s="49"/>
      <c r="L637" s="49"/>
      <c r="M637" s="49"/>
      <c r="N637" s="49"/>
      <c r="O637" s="138"/>
      <c r="P637" s="49"/>
      <c r="Q637" s="138"/>
      <c r="R637" s="49"/>
      <c r="S637" s="138"/>
      <c r="T637" s="49"/>
      <c r="U637" s="138"/>
      <c r="V637" s="138"/>
      <c r="W637" s="138"/>
      <c r="X637" s="138"/>
      <c r="Y637" s="138"/>
      <c r="Z637" s="138"/>
      <c r="AA637" s="139"/>
      <c r="AB637" s="138"/>
      <c r="AC637" s="139"/>
      <c r="AD637" s="138"/>
      <c r="AE637" s="138"/>
      <c r="AF637" s="138"/>
      <c r="AG637" s="139"/>
      <c r="AH637" s="138"/>
      <c r="AI637" s="139"/>
      <c r="AJ637" s="138"/>
      <c r="AK637" s="138"/>
      <c r="AL637" s="138"/>
      <c r="AM637" s="139"/>
      <c r="AN637" s="138"/>
      <c r="AO637" s="139"/>
      <c r="AP637" s="138"/>
      <c r="AQ637" s="138"/>
      <c r="AR637" s="138"/>
      <c r="AS637" s="139"/>
      <c r="AT637" s="138"/>
      <c r="AU637" s="139"/>
      <c r="AV637" s="138"/>
      <c r="AW637" s="138"/>
      <c r="AX637" s="138"/>
      <c r="AY637" s="139"/>
      <c r="AZ637" s="138"/>
      <c r="BA637" s="139"/>
      <c r="BB637" s="138"/>
      <c r="BC637" s="138"/>
      <c r="BD637" s="49"/>
      <c r="BE637" s="49"/>
      <c r="BF637" s="49"/>
      <c r="BG637" s="49"/>
      <c r="BH637" s="49"/>
      <c r="BI637" s="47"/>
      <c r="BJ637" s="49"/>
      <c r="BK637" s="49"/>
      <c r="BL637" s="49"/>
      <c r="BM637" s="49"/>
    </row>
    <row r="638" spans="4:65" ht="70.5" customHeight="1" x14ac:dyDescent="0.2">
      <c r="D638" s="47"/>
      <c r="E638" s="49"/>
      <c r="F638" s="49"/>
      <c r="G638" s="49"/>
      <c r="H638" s="49"/>
      <c r="I638" s="49"/>
      <c r="J638" s="49"/>
      <c r="K638" s="49"/>
      <c r="L638" s="49"/>
      <c r="M638" s="49"/>
      <c r="N638" s="49"/>
      <c r="O638" s="138"/>
      <c r="P638" s="49"/>
      <c r="Q638" s="138"/>
      <c r="R638" s="49"/>
      <c r="S638" s="138"/>
      <c r="T638" s="49"/>
      <c r="U638" s="138"/>
      <c r="V638" s="138"/>
      <c r="W638" s="138"/>
      <c r="X638" s="138"/>
      <c r="Y638" s="138"/>
      <c r="Z638" s="138"/>
      <c r="AA638" s="139"/>
      <c r="AB638" s="138"/>
      <c r="AC638" s="139"/>
      <c r="AD638" s="138"/>
      <c r="AE638" s="138"/>
      <c r="AF638" s="138"/>
      <c r="AG638" s="139"/>
      <c r="AH638" s="138"/>
      <c r="AI638" s="139"/>
      <c r="AJ638" s="138"/>
      <c r="AK638" s="138"/>
      <c r="AL638" s="138"/>
      <c r="AM638" s="139"/>
      <c r="AN638" s="138"/>
      <c r="AO638" s="139"/>
      <c r="AP638" s="138"/>
      <c r="AQ638" s="138"/>
      <c r="AR638" s="138"/>
      <c r="AS638" s="139"/>
      <c r="AT638" s="138"/>
      <c r="AU638" s="139"/>
      <c r="AV638" s="138"/>
      <c r="AW638" s="138"/>
      <c r="AX638" s="138"/>
      <c r="AY638" s="139"/>
      <c r="AZ638" s="138"/>
      <c r="BA638" s="139"/>
      <c r="BB638" s="138"/>
      <c r="BC638" s="138"/>
      <c r="BD638" s="49"/>
      <c r="BE638" s="49"/>
      <c r="BF638" s="49"/>
      <c r="BG638" s="49"/>
      <c r="BH638" s="49"/>
      <c r="BI638" s="47"/>
      <c r="BJ638" s="49"/>
      <c r="BK638" s="49"/>
      <c r="BL638" s="49"/>
      <c r="BM638" s="49"/>
    </row>
    <row r="639" spans="4:65" ht="70.5" customHeight="1" x14ac:dyDescent="0.2">
      <c r="D639" s="47"/>
      <c r="E639" s="49"/>
      <c r="F639" s="49"/>
      <c r="G639" s="49"/>
      <c r="H639" s="49"/>
      <c r="I639" s="49"/>
      <c r="J639" s="49"/>
      <c r="K639" s="49"/>
      <c r="L639" s="49"/>
      <c r="M639" s="49"/>
      <c r="N639" s="49"/>
      <c r="O639" s="138"/>
      <c r="P639" s="49"/>
      <c r="Q639" s="138"/>
      <c r="R639" s="49"/>
      <c r="S639" s="138"/>
      <c r="T639" s="49"/>
      <c r="U639" s="138"/>
      <c r="V639" s="138"/>
      <c r="W639" s="138"/>
      <c r="X639" s="138"/>
      <c r="Y639" s="138"/>
      <c r="Z639" s="138"/>
      <c r="AA639" s="139"/>
      <c r="AB639" s="138"/>
      <c r="AC639" s="139"/>
      <c r="AD639" s="138"/>
      <c r="AE639" s="138"/>
      <c r="AF639" s="138"/>
      <c r="AG639" s="139"/>
      <c r="AH639" s="138"/>
      <c r="AI639" s="139"/>
      <c r="AJ639" s="138"/>
      <c r="AK639" s="138"/>
      <c r="AL639" s="138"/>
      <c r="AM639" s="139"/>
      <c r="AN639" s="138"/>
      <c r="AO639" s="139"/>
      <c r="AP639" s="138"/>
      <c r="AQ639" s="138"/>
      <c r="AR639" s="138"/>
      <c r="AS639" s="139"/>
      <c r="AT639" s="138"/>
      <c r="AU639" s="139"/>
      <c r="AV639" s="138"/>
      <c r="AW639" s="138"/>
      <c r="AX639" s="138"/>
      <c r="AY639" s="139"/>
      <c r="AZ639" s="138"/>
      <c r="BA639" s="139"/>
      <c r="BB639" s="138"/>
      <c r="BC639" s="138"/>
      <c r="BD639" s="49"/>
      <c r="BE639" s="49"/>
      <c r="BF639" s="49"/>
      <c r="BG639" s="49"/>
      <c r="BH639" s="49"/>
      <c r="BI639" s="47"/>
      <c r="BJ639" s="49"/>
      <c r="BK639" s="49"/>
      <c r="BL639" s="49"/>
      <c r="BM639" s="49"/>
    </row>
    <row r="640" spans="4:65" ht="70.5" customHeight="1" x14ac:dyDescent="0.2">
      <c r="D640" s="47"/>
      <c r="E640" s="49"/>
      <c r="F640" s="49"/>
      <c r="G640" s="49"/>
      <c r="H640" s="49"/>
      <c r="I640" s="49"/>
      <c r="J640" s="49"/>
      <c r="K640" s="49"/>
      <c r="L640" s="49"/>
      <c r="M640" s="49"/>
      <c r="N640" s="49"/>
      <c r="O640" s="138"/>
      <c r="P640" s="49"/>
      <c r="Q640" s="138"/>
      <c r="R640" s="49"/>
      <c r="S640" s="138"/>
      <c r="T640" s="49"/>
      <c r="U640" s="138"/>
      <c r="V640" s="138"/>
      <c r="W640" s="138"/>
      <c r="X640" s="138"/>
      <c r="Y640" s="138"/>
      <c r="Z640" s="138"/>
      <c r="AA640" s="139"/>
      <c r="AB640" s="138"/>
      <c r="AC640" s="139"/>
      <c r="AD640" s="138"/>
      <c r="AE640" s="138"/>
      <c r="AF640" s="138"/>
      <c r="AG640" s="139"/>
      <c r="AH640" s="138"/>
      <c r="AI640" s="139"/>
      <c r="AJ640" s="138"/>
      <c r="AK640" s="138"/>
      <c r="AL640" s="138"/>
      <c r="AM640" s="139"/>
      <c r="AN640" s="138"/>
      <c r="AO640" s="139"/>
      <c r="AP640" s="138"/>
      <c r="AQ640" s="138"/>
      <c r="AR640" s="138"/>
      <c r="AS640" s="139"/>
      <c r="AT640" s="138"/>
      <c r="AU640" s="139"/>
      <c r="AV640" s="138"/>
      <c r="AW640" s="138"/>
      <c r="AX640" s="138"/>
      <c r="AY640" s="139"/>
      <c r="AZ640" s="138"/>
      <c r="BA640" s="139"/>
      <c r="BB640" s="138"/>
      <c r="BC640" s="138"/>
      <c r="BD640" s="49"/>
      <c r="BE640" s="49"/>
      <c r="BF640" s="49"/>
      <c r="BG640" s="49"/>
      <c r="BH640" s="49"/>
      <c r="BI640" s="47"/>
      <c r="BJ640" s="49"/>
      <c r="BK640" s="49"/>
      <c r="BL640" s="49"/>
      <c r="BM640" s="49"/>
    </row>
    <row r="641" spans="4:65" ht="70.5" customHeight="1" x14ac:dyDescent="0.2">
      <c r="D641" s="47"/>
      <c r="E641" s="49"/>
      <c r="F641" s="49"/>
      <c r="G641" s="49"/>
      <c r="H641" s="49"/>
      <c r="I641" s="49"/>
      <c r="J641" s="49"/>
      <c r="K641" s="49"/>
      <c r="L641" s="49"/>
      <c r="M641" s="49"/>
      <c r="N641" s="49"/>
      <c r="O641" s="138"/>
      <c r="P641" s="49"/>
      <c r="Q641" s="138"/>
      <c r="R641" s="49"/>
      <c r="S641" s="138"/>
      <c r="T641" s="49"/>
      <c r="U641" s="138"/>
      <c r="V641" s="138"/>
      <c r="W641" s="138"/>
      <c r="X641" s="138"/>
      <c r="Y641" s="138"/>
      <c r="Z641" s="138"/>
      <c r="AA641" s="139"/>
      <c r="AB641" s="138"/>
      <c r="AC641" s="139"/>
      <c r="AD641" s="138"/>
      <c r="AE641" s="138"/>
      <c r="AF641" s="138"/>
      <c r="AG641" s="139"/>
      <c r="AH641" s="138"/>
      <c r="AI641" s="139"/>
      <c r="AJ641" s="138"/>
      <c r="AK641" s="138"/>
      <c r="AL641" s="138"/>
      <c r="AM641" s="139"/>
      <c r="AN641" s="138"/>
      <c r="AO641" s="139"/>
      <c r="AP641" s="138"/>
      <c r="AQ641" s="138"/>
      <c r="AR641" s="138"/>
      <c r="AS641" s="139"/>
      <c r="AT641" s="138"/>
      <c r="AU641" s="139"/>
      <c r="AV641" s="138"/>
      <c r="AW641" s="138"/>
      <c r="AX641" s="138"/>
      <c r="AY641" s="139"/>
      <c r="AZ641" s="138"/>
      <c r="BA641" s="139"/>
      <c r="BB641" s="138"/>
      <c r="BC641" s="138"/>
      <c r="BD641" s="49"/>
      <c r="BE641" s="49"/>
      <c r="BF641" s="49"/>
      <c r="BG641" s="49"/>
      <c r="BH641" s="49"/>
      <c r="BI641" s="47"/>
      <c r="BJ641" s="49"/>
      <c r="BK641" s="49"/>
      <c r="BL641" s="49"/>
      <c r="BM641" s="49"/>
    </row>
    <row r="642" spans="4:65" ht="70.5" customHeight="1" x14ac:dyDescent="0.2">
      <c r="D642" s="47"/>
      <c r="E642" s="49"/>
      <c r="F642" s="49"/>
      <c r="G642" s="49"/>
      <c r="H642" s="49"/>
      <c r="I642" s="49"/>
      <c r="J642" s="49"/>
      <c r="K642" s="49"/>
      <c r="L642" s="49"/>
      <c r="M642" s="49"/>
      <c r="N642" s="49"/>
      <c r="O642" s="138"/>
      <c r="P642" s="49"/>
      <c r="Q642" s="138"/>
      <c r="R642" s="49"/>
      <c r="S642" s="138"/>
      <c r="T642" s="49"/>
      <c r="U642" s="138"/>
      <c r="V642" s="138"/>
      <c r="W642" s="138"/>
      <c r="X642" s="138"/>
      <c r="Y642" s="138"/>
      <c r="Z642" s="138"/>
      <c r="AA642" s="139"/>
      <c r="AB642" s="138"/>
      <c r="AC642" s="139"/>
      <c r="AD642" s="138"/>
      <c r="AE642" s="138"/>
      <c r="AF642" s="138"/>
      <c r="AG642" s="139"/>
      <c r="AH642" s="138"/>
      <c r="AI642" s="139"/>
      <c r="AJ642" s="138"/>
      <c r="AK642" s="138"/>
      <c r="AL642" s="138"/>
      <c r="AM642" s="139"/>
      <c r="AN642" s="138"/>
      <c r="AO642" s="139"/>
      <c r="AP642" s="138"/>
      <c r="AQ642" s="138"/>
      <c r="AR642" s="138"/>
      <c r="AS642" s="139"/>
      <c r="AT642" s="138"/>
      <c r="AU642" s="139"/>
      <c r="AV642" s="138"/>
      <c r="AW642" s="138"/>
      <c r="AX642" s="138"/>
      <c r="AY642" s="139"/>
      <c r="AZ642" s="138"/>
      <c r="BA642" s="139"/>
      <c r="BB642" s="138"/>
      <c r="BC642" s="138"/>
      <c r="BD642" s="49"/>
      <c r="BE642" s="49"/>
      <c r="BF642" s="49"/>
      <c r="BG642" s="49"/>
      <c r="BH642" s="49"/>
      <c r="BI642" s="47"/>
      <c r="BJ642" s="49"/>
      <c r="BK642" s="49"/>
      <c r="BL642" s="49"/>
      <c r="BM642" s="49"/>
    </row>
    <row r="643" spans="4:65" ht="70.5" customHeight="1" x14ac:dyDescent="0.2">
      <c r="D643" s="47"/>
      <c r="E643" s="49"/>
      <c r="F643" s="49"/>
      <c r="G643" s="49"/>
      <c r="H643" s="49"/>
      <c r="I643" s="49"/>
      <c r="J643" s="49"/>
      <c r="K643" s="49"/>
      <c r="L643" s="49"/>
      <c r="M643" s="49"/>
      <c r="N643" s="49"/>
      <c r="O643" s="138"/>
      <c r="P643" s="49"/>
      <c r="Q643" s="138"/>
      <c r="R643" s="49"/>
      <c r="S643" s="138"/>
      <c r="T643" s="49"/>
      <c r="U643" s="138"/>
      <c r="V643" s="138"/>
      <c r="W643" s="138"/>
      <c r="X643" s="138"/>
      <c r="Y643" s="138"/>
      <c r="Z643" s="138"/>
      <c r="AA643" s="139"/>
      <c r="AB643" s="138"/>
      <c r="AC643" s="139"/>
      <c r="AD643" s="138"/>
      <c r="AE643" s="138"/>
      <c r="AF643" s="138"/>
      <c r="AG643" s="139"/>
      <c r="AH643" s="138"/>
      <c r="AI643" s="139"/>
      <c r="AJ643" s="138"/>
      <c r="AK643" s="138"/>
      <c r="AL643" s="138"/>
      <c r="AM643" s="139"/>
      <c r="AN643" s="138"/>
      <c r="AO643" s="139"/>
      <c r="AP643" s="138"/>
      <c r="AQ643" s="138"/>
      <c r="AR643" s="138"/>
      <c r="AS643" s="139"/>
      <c r="AT643" s="138"/>
      <c r="AU643" s="139"/>
      <c r="AV643" s="138"/>
      <c r="AW643" s="138"/>
      <c r="AX643" s="138"/>
      <c r="AY643" s="139"/>
      <c r="AZ643" s="138"/>
      <c r="BA643" s="139"/>
      <c r="BB643" s="138"/>
      <c r="BC643" s="138"/>
      <c r="BD643" s="49"/>
      <c r="BE643" s="49"/>
      <c r="BF643" s="49"/>
      <c r="BG643" s="49"/>
      <c r="BH643" s="49"/>
      <c r="BI643" s="47"/>
      <c r="BJ643" s="49"/>
      <c r="BK643" s="49"/>
      <c r="BL643" s="49"/>
      <c r="BM643" s="49"/>
    </row>
    <row r="644" spans="4:65" ht="70.5" customHeight="1" x14ac:dyDescent="0.2">
      <c r="D644" s="47"/>
      <c r="E644" s="49"/>
      <c r="F644" s="49"/>
      <c r="G644" s="49"/>
      <c r="H644" s="49"/>
      <c r="I644" s="49"/>
      <c r="J644" s="49"/>
      <c r="K644" s="49"/>
      <c r="L644" s="49"/>
      <c r="M644" s="49"/>
      <c r="N644" s="49"/>
      <c r="O644" s="138"/>
      <c r="P644" s="49"/>
      <c r="Q644" s="138"/>
      <c r="R644" s="49"/>
      <c r="S644" s="138"/>
      <c r="T644" s="49"/>
      <c r="U644" s="138"/>
      <c r="V644" s="138"/>
      <c r="W644" s="138"/>
      <c r="X644" s="138"/>
      <c r="Y644" s="138"/>
      <c r="Z644" s="138"/>
      <c r="AA644" s="139"/>
      <c r="AB644" s="138"/>
      <c r="AC644" s="139"/>
      <c r="AD644" s="138"/>
      <c r="AE644" s="138"/>
      <c r="AF644" s="138"/>
      <c r="AG644" s="139"/>
      <c r="AH644" s="138"/>
      <c r="AI644" s="139"/>
      <c r="AJ644" s="138"/>
      <c r="AK644" s="138"/>
      <c r="AL644" s="138"/>
      <c r="AM644" s="139"/>
      <c r="AN644" s="138"/>
      <c r="AO644" s="139"/>
      <c r="AP644" s="138"/>
      <c r="AQ644" s="138"/>
      <c r="AR644" s="138"/>
      <c r="AS644" s="139"/>
      <c r="AT644" s="138"/>
      <c r="AU644" s="139"/>
      <c r="AV644" s="138"/>
      <c r="AW644" s="138"/>
      <c r="AX644" s="138"/>
      <c r="AY644" s="139"/>
      <c r="AZ644" s="138"/>
      <c r="BA644" s="139"/>
      <c r="BB644" s="138"/>
      <c r="BC644" s="138"/>
      <c r="BD644" s="49"/>
      <c r="BE644" s="49"/>
      <c r="BF644" s="49"/>
      <c r="BG644" s="49"/>
      <c r="BH644" s="49"/>
      <c r="BI644" s="47"/>
      <c r="BJ644" s="49"/>
      <c r="BK644" s="49"/>
      <c r="BL644" s="49"/>
      <c r="BM644" s="49"/>
    </row>
    <row r="645" spans="4:65" ht="70.5" customHeight="1" x14ac:dyDescent="0.2">
      <c r="D645" s="47"/>
      <c r="E645" s="49"/>
      <c r="F645" s="49"/>
      <c r="G645" s="49"/>
      <c r="H645" s="49"/>
      <c r="I645" s="49"/>
      <c r="J645" s="49"/>
      <c r="K645" s="49"/>
      <c r="L645" s="49"/>
      <c r="M645" s="49"/>
      <c r="N645" s="49"/>
      <c r="O645" s="138"/>
      <c r="P645" s="49"/>
      <c r="Q645" s="138"/>
      <c r="R645" s="49"/>
      <c r="S645" s="138"/>
      <c r="T645" s="49"/>
      <c r="U645" s="138"/>
      <c r="V645" s="138"/>
      <c r="W645" s="138"/>
      <c r="X645" s="138"/>
      <c r="Y645" s="138"/>
      <c r="Z645" s="138"/>
      <c r="AA645" s="139"/>
      <c r="AB645" s="138"/>
      <c r="AC645" s="139"/>
      <c r="AD645" s="138"/>
      <c r="AE645" s="138"/>
      <c r="AF645" s="138"/>
      <c r="AG645" s="139"/>
      <c r="AH645" s="138"/>
      <c r="AI645" s="139"/>
      <c r="AJ645" s="138"/>
      <c r="AK645" s="138"/>
      <c r="AL645" s="138"/>
      <c r="AM645" s="139"/>
      <c r="AN645" s="138"/>
      <c r="AO645" s="139"/>
      <c r="AP645" s="138"/>
      <c r="AQ645" s="138"/>
      <c r="AR645" s="138"/>
      <c r="AS645" s="139"/>
      <c r="AT645" s="138"/>
      <c r="AU645" s="139"/>
      <c r="AV645" s="138"/>
      <c r="AW645" s="138"/>
      <c r="AX645" s="138"/>
      <c r="AY645" s="139"/>
      <c r="AZ645" s="138"/>
      <c r="BA645" s="139"/>
      <c r="BB645" s="138"/>
      <c r="BC645" s="138"/>
      <c r="BD645" s="49"/>
      <c r="BE645" s="49"/>
      <c r="BF645" s="49"/>
      <c r="BG645" s="49"/>
      <c r="BH645" s="49"/>
      <c r="BI645" s="47"/>
      <c r="BJ645" s="49"/>
      <c r="BK645" s="49"/>
      <c r="BL645" s="49"/>
      <c r="BM645" s="49"/>
    </row>
    <row r="646" spans="4:65" ht="70.5" customHeight="1" x14ac:dyDescent="0.2">
      <c r="D646" s="47"/>
      <c r="E646" s="49"/>
      <c r="F646" s="49"/>
      <c r="G646" s="49"/>
      <c r="H646" s="49"/>
      <c r="I646" s="49"/>
      <c r="J646" s="49"/>
      <c r="K646" s="49"/>
      <c r="L646" s="49"/>
      <c r="M646" s="49"/>
      <c r="N646" s="49"/>
      <c r="O646" s="138"/>
      <c r="P646" s="49"/>
      <c r="Q646" s="138"/>
      <c r="R646" s="49"/>
      <c r="S646" s="138"/>
      <c r="T646" s="49"/>
      <c r="U646" s="138"/>
      <c r="V646" s="138"/>
      <c r="W646" s="138"/>
      <c r="X646" s="138"/>
      <c r="Y646" s="138"/>
      <c r="Z646" s="138"/>
      <c r="AA646" s="139"/>
      <c r="AB646" s="138"/>
      <c r="AC646" s="139"/>
      <c r="AD646" s="138"/>
      <c r="AE646" s="138"/>
      <c r="AF646" s="138"/>
      <c r="AG646" s="139"/>
      <c r="AH646" s="138"/>
      <c r="AI646" s="139"/>
      <c r="AJ646" s="138"/>
      <c r="AK646" s="138"/>
      <c r="AL646" s="138"/>
      <c r="AM646" s="139"/>
      <c r="AN646" s="138"/>
      <c r="AO646" s="139"/>
      <c r="AP646" s="138"/>
      <c r="AQ646" s="138"/>
      <c r="AR646" s="138"/>
      <c r="AS646" s="139"/>
      <c r="AT646" s="138"/>
      <c r="AU646" s="139"/>
      <c r="AV646" s="138"/>
      <c r="AW646" s="138"/>
      <c r="AX646" s="138"/>
      <c r="AY646" s="139"/>
      <c r="AZ646" s="138"/>
      <c r="BA646" s="139"/>
      <c r="BB646" s="138"/>
      <c r="BC646" s="138"/>
      <c r="BD646" s="49"/>
      <c r="BE646" s="49"/>
      <c r="BF646" s="49"/>
      <c r="BG646" s="49"/>
      <c r="BH646" s="49"/>
      <c r="BI646" s="47"/>
      <c r="BJ646" s="49"/>
      <c r="BK646" s="49"/>
      <c r="BL646" s="49"/>
      <c r="BM646" s="49"/>
    </row>
    <row r="647" spans="4:65" ht="70.5" customHeight="1" x14ac:dyDescent="0.2">
      <c r="D647" s="47"/>
      <c r="E647" s="49"/>
      <c r="F647" s="49"/>
      <c r="G647" s="49"/>
      <c r="H647" s="49"/>
      <c r="I647" s="49"/>
      <c r="J647" s="49"/>
      <c r="K647" s="49"/>
      <c r="L647" s="49"/>
      <c r="M647" s="49"/>
      <c r="N647" s="49"/>
      <c r="O647" s="138"/>
      <c r="P647" s="49"/>
      <c r="Q647" s="138"/>
      <c r="R647" s="49"/>
      <c r="S647" s="138"/>
      <c r="T647" s="49"/>
      <c r="U647" s="138"/>
      <c r="V647" s="138"/>
      <c r="W647" s="138"/>
      <c r="X647" s="138"/>
      <c r="Y647" s="138"/>
      <c r="Z647" s="138"/>
      <c r="AA647" s="139"/>
      <c r="AB647" s="138"/>
      <c r="AC647" s="139"/>
      <c r="AD647" s="138"/>
      <c r="AE647" s="138"/>
      <c r="AF647" s="138"/>
      <c r="AG647" s="139"/>
      <c r="AH647" s="138"/>
      <c r="AI647" s="139"/>
      <c r="AJ647" s="138"/>
      <c r="AK647" s="138"/>
      <c r="AL647" s="138"/>
      <c r="AM647" s="139"/>
      <c r="AN647" s="138"/>
      <c r="AO647" s="139"/>
      <c r="AP647" s="138"/>
      <c r="AQ647" s="138"/>
      <c r="AR647" s="138"/>
      <c r="AS647" s="139"/>
      <c r="AT647" s="138"/>
      <c r="AU647" s="139"/>
      <c r="AV647" s="138"/>
      <c r="AW647" s="138"/>
      <c r="AX647" s="138"/>
      <c r="AY647" s="139"/>
      <c r="AZ647" s="138"/>
      <c r="BA647" s="139"/>
      <c r="BB647" s="138"/>
      <c r="BC647" s="138"/>
      <c r="BD647" s="49"/>
      <c r="BE647" s="49"/>
      <c r="BF647" s="49"/>
      <c r="BG647" s="49"/>
      <c r="BH647" s="49"/>
      <c r="BI647" s="47"/>
      <c r="BJ647" s="49"/>
      <c r="BK647" s="49"/>
      <c r="BL647" s="49"/>
      <c r="BM647" s="49"/>
    </row>
    <row r="648" spans="4:65" ht="70.5" customHeight="1" x14ac:dyDescent="0.2">
      <c r="D648" s="47"/>
      <c r="E648" s="49"/>
      <c r="F648" s="49"/>
      <c r="G648" s="49"/>
      <c r="H648" s="49"/>
      <c r="I648" s="49"/>
      <c r="J648" s="49"/>
      <c r="K648" s="49"/>
      <c r="L648" s="49"/>
      <c r="M648" s="49"/>
      <c r="N648" s="49"/>
      <c r="O648" s="138"/>
      <c r="P648" s="49"/>
      <c r="Q648" s="138"/>
      <c r="R648" s="49"/>
      <c r="S648" s="138"/>
      <c r="T648" s="49"/>
      <c r="U648" s="138"/>
      <c r="V648" s="138"/>
      <c r="W648" s="138"/>
      <c r="X648" s="138"/>
      <c r="Y648" s="138"/>
      <c r="Z648" s="138"/>
      <c r="AA648" s="139"/>
      <c r="AB648" s="138"/>
      <c r="AC648" s="139"/>
      <c r="AD648" s="138"/>
      <c r="AE648" s="138"/>
      <c r="AF648" s="138"/>
      <c r="AG648" s="139"/>
      <c r="AH648" s="138"/>
      <c r="AI648" s="139"/>
      <c r="AJ648" s="138"/>
      <c r="AK648" s="138"/>
      <c r="AL648" s="138"/>
      <c r="AM648" s="139"/>
      <c r="AN648" s="138"/>
      <c r="AO648" s="139"/>
      <c r="AP648" s="138"/>
      <c r="AQ648" s="138"/>
      <c r="AR648" s="138"/>
      <c r="AS648" s="139"/>
      <c r="AT648" s="138"/>
      <c r="AU648" s="139"/>
      <c r="AV648" s="138"/>
      <c r="AW648" s="138"/>
      <c r="AX648" s="138"/>
      <c r="AY648" s="139"/>
      <c r="AZ648" s="138"/>
      <c r="BA648" s="139"/>
      <c r="BB648" s="138"/>
      <c r="BC648" s="138"/>
      <c r="BD648" s="49"/>
      <c r="BE648" s="49"/>
      <c r="BF648" s="49"/>
      <c r="BG648" s="49"/>
      <c r="BH648" s="49"/>
      <c r="BI648" s="47"/>
      <c r="BJ648" s="49"/>
      <c r="BK648" s="49"/>
      <c r="BL648" s="49"/>
      <c r="BM648" s="49"/>
    </row>
    <row r="649" spans="4:65" ht="70.5" customHeight="1" x14ac:dyDescent="0.2">
      <c r="D649" s="47"/>
      <c r="E649" s="49"/>
      <c r="F649" s="49"/>
      <c r="G649" s="49"/>
      <c r="H649" s="49"/>
      <c r="I649" s="49"/>
      <c r="J649" s="49"/>
      <c r="K649" s="49"/>
      <c r="L649" s="49"/>
      <c r="M649" s="49"/>
      <c r="N649" s="49"/>
      <c r="O649" s="138"/>
      <c r="P649" s="49"/>
      <c r="Q649" s="138"/>
      <c r="R649" s="49"/>
      <c r="S649" s="138"/>
      <c r="T649" s="49"/>
      <c r="U649" s="138"/>
      <c r="V649" s="138"/>
      <c r="W649" s="138"/>
      <c r="X649" s="138"/>
      <c r="Y649" s="138"/>
      <c r="Z649" s="138"/>
      <c r="AA649" s="139"/>
      <c r="AB649" s="138"/>
      <c r="AC649" s="139"/>
      <c r="AD649" s="138"/>
      <c r="AE649" s="138"/>
      <c r="AF649" s="138"/>
      <c r="AG649" s="139"/>
      <c r="AH649" s="138"/>
      <c r="AI649" s="139"/>
      <c r="AJ649" s="138"/>
      <c r="AK649" s="138"/>
      <c r="AL649" s="138"/>
      <c r="AM649" s="139"/>
      <c r="AN649" s="138"/>
      <c r="AO649" s="139"/>
      <c r="AP649" s="138"/>
      <c r="AQ649" s="138"/>
      <c r="AR649" s="138"/>
      <c r="AS649" s="139"/>
      <c r="AT649" s="138"/>
      <c r="AU649" s="139"/>
      <c r="AV649" s="138"/>
      <c r="AW649" s="138"/>
      <c r="AX649" s="138"/>
      <c r="AY649" s="139"/>
      <c r="AZ649" s="138"/>
      <c r="BA649" s="139"/>
      <c r="BB649" s="138"/>
      <c r="BC649" s="138"/>
      <c r="BD649" s="49"/>
      <c r="BE649" s="49"/>
      <c r="BF649" s="49"/>
      <c r="BG649" s="49"/>
      <c r="BH649" s="49"/>
      <c r="BI649" s="47"/>
      <c r="BJ649" s="49"/>
      <c r="BK649" s="49"/>
      <c r="BL649" s="49"/>
      <c r="BM649" s="49"/>
    </row>
    <row r="650" spans="4:65" ht="70.5" customHeight="1" x14ac:dyDescent="0.2">
      <c r="D650" s="47"/>
      <c r="E650" s="49"/>
      <c r="F650" s="49"/>
      <c r="G650" s="49"/>
      <c r="H650" s="49"/>
      <c r="I650" s="49"/>
      <c r="J650" s="49"/>
      <c r="K650" s="49"/>
      <c r="L650" s="49"/>
      <c r="M650" s="49"/>
      <c r="N650" s="49"/>
      <c r="O650" s="138"/>
      <c r="P650" s="49"/>
      <c r="Q650" s="138"/>
      <c r="R650" s="49"/>
      <c r="S650" s="138"/>
      <c r="T650" s="49"/>
      <c r="U650" s="138"/>
      <c r="V650" s="138"/>
      <c r="W650" s="138"/>
      <c r="X650" s="138"/>
      <c r="Y650" s="138"/>
      <c r="Z650" s="138"/>
      <c r="AA650" s="139"/>
      <c r="AB650" s="138"/>
      <c r="AC650" s="139"/>
      <c r="AD650" s="138"/>
      <c r="AE650" s="138"/>
      <c r="AF650" s="138"/>
      <c r="AG650" s="139"/>
      <c r="AH650" s="138"/>
      <c r="AI650" s="139"/>
      <c r="AJ650" s="138"/>
      <c r="AK650" s="138"/>
      <c r="AL650" s="138"/>
      <c r="AM650" s="139"/>
      <c r="AN650" s="138"/>
      <c r="AO650" s="139"/>
      <c r="AP650" s="138"/>
      <c r="AQ650" s="138"/>
      <c r="AR650" s="138"/>
      <c r="AS650" s="139"/>
      <c r="AT650" s="138"/>
      <c r="AU650" s="139"/>
      <c r="AV650" s="138"/>
      <c r="AW650" s="138"/>
      <c r="AX650" s="138"/>
      <c r="AY650" s="139"/>
      <c r="AZ650" s="138"/>
      <c r="BA650" s="139"/>
      <c r="BB650" s="138"/>
      <c r="BC650" s="138"/>
      <c r="BD650" s="49"/>
      <c r="BE650" s="49"/>
      <c r="BF650" s="49"/>
      <c r="BG650" s="49"/>
      <c r="BH650" s="49"/>
      <c r="BI650" s="47"/>
      <c r="BJ650" s="49"/>
      <c r="BK650" s="49"/>
      <c r="BL650" s="49"/>
      <c r="BM650" s="49"/>
    </row>
    <row r="651" spans="4:65" ht="70.5" customHeight="1" x14ac:dyDescent="0.2">
      <c r="D651" s="47"/>
      <c r="E651" s="49"/>
      <c r="F651" s="49"/>
      <c r="G651" s="49"/>
      <c r="H651" s="49"/>
      <c r="I651" s="49"/>
      <c r="J651" s="49"/>
      <c r="K651" s="49"/>
      <c r="L651" s="49"/>
      <c r="M651" s="49"/>
      <c r="N651" s="49"/>
      <c r="O651" s="138"/>
      <c r="P651" s="49"/>
      <c r="Q651" s="138"/>
      <c r="R651" s="49"/>
      <c r="S651" s="138"/>
      <c r="T651" s="49"/>
      <c r="U651" s="138"/>
      <c r="V651" s="138"/>
      <c r="W651" s="138"/>
      <c r="X651" s="138"/>
      <c r="Y651" s="138"/>
      <c r="Z651" s="138"/>
      <c r="AA651" s="139"/>
      <c r="AB651" s="138"/>
      <c r="AC651" s="139"/>
      <c r="AD651" s="138"/>
      <c r="AE651" s="138"/>
      <c r="AF651" s="138"/>
      <c r="AG651" s="139"/>
      <c r="AH651" s="138"/>
      <c r="AI651" s="139"/>
      <c r="AJ651" s="138"/>
      <c r="AK651" s="138"/>
      <c r="AL651" s="138"/>
      <c r="AM651" s="139"/>
      <c r="AN651" s="138"/>
      <c r="AO651" s="139"/>
      <c r="AP651" s="138"/>
      <c r="AQ651" s="138"/>
      <c r="AR651" s="138"/>
      <c r="AS651" s="139"/>
      <c r="AT651" s="138"/>
      <c r="AU651" s="139"/>
      <c r="AV651" s="138"/>
      <c r="AW651" s="138"/>
      <c r="AX651" s="138"/>
      <c r="AY651" s="139"/>
      <c r="AZ651" s="138"/>
      <c r="BA651" s="139"/>
      <c r="BB651" s="138"/>
      <c r="BC651" s="138"/>
      <c r="BD651" s="49"/>
      <c r="BE651" s="49"/>
      <c r="BF651" s="49"/>
      <c r="BG651" s="49"/>
      <c r="BH651" s="49"/>
      <c r="BI651" s="47"/>
      <c r="BJ651" s="49"/>
      <c r="BK651" s="49"/>
      <c r="BL651" s="49"/>
      <c r="BM651" s="49"/>
    </row>
    <row r="652" spans="4:65" ht="70.5" customHeight="1" x14ac:dyDescent="0.2">
      <c r="D652" s="47"/>
      <c r="E652" s="49"/>
      <c r="F652" s="49"/>
      <c r="G652" s="49"/>
      <c r="H652" s="49"/>
      <c r="I652" s="49"/>
      <c r="J652" s="49"/>
      <c r="K652" s="49"/>
      <c r="L652" s="49"/>
      <c r="M652" s="49"/>
      <c r="N652" s="49"/>
      <c r="O652" s="138"/>
      <c r="P652" s="49"/>
      <c r="Q652" s="138"/>
      <c r="R652" s="49"/>
      <c r="S652" s="138"/>
      <c r="T652" s="49"/>
      <c r="U652" s="138"/>
      <c r="V652" s="138"/>
      <c r="W652" s="138"/>
      <c r="X652" s="138"/>
      <c r="Y652" s="138"/>
      <c r="Z652" s="138"/>
      <c r="AA652" s="139"/>
      <c r="AB652" s="138"/>
      <c r="AC652" s="139"/>
      <c r="AD652" s="138"/>
      <c r="AE652" s="138"/>
      <c r="AF652" s="138"/>
      <c r="AG652" s="139"/>
      <c r="AH652" s="138"/>
      <c r="AI652" s="139"/>
      <c r="AJ652" s="138"/>
      <c r="AK652" s="138"/>
      <c r="AL652" s="138"/>
      <c r="AM652" s="139"/>
      <c r="AN652" s="138"/>
      <c r="AO652" s="139"/>
      <c r="AP652" s="138"/>
      <c r="AQ652" s="138"/>
      <c r="AR652" s="138"/>
      <c r="AS652" s="139"/>
      <c r="AT652" s="138"/>
      <c r="AU652" s="139"/>
      <c r="AV652" s="138"/>
      <c r="AW652" s="138"/>
      <c r="AX652" s="138"/>
      <c r="AY652" s="139"/>
      <c r="AZ652" s="138"/>
      <c r="BA652" s="139"/>
      <c r="BB652" s="138"/>
      <c r="BC652" s="138"/>
      <c r="BD652" s="49"/>
      <c r="BE652" s="49"/>
      <c r="BF652" s="49"/>
      <c r="BG652" s="49"/>
      <c r="BH652" s="49"/>
      <c r="BI652" s="47"/>
      <c r="BJ652" s="49"/>
      <c r="BK652" s="49"/>
      <c r="BL652" s="49"/>
      <c r="BM652" s="49"/>
    </row>
    <row r="653" spans="4:65" ht="70.5" customHeight="1" x14ac:dyDescent="0.2">
      <c r="D653" s="47"/>
      <c r="E653" s="49"/>
      <c r="F653" s="49"/>
      <c r="G653" s="49"/>
      <c r="H653" s="49"/>
      <c r="I653" s="49"/>
      <c r="J653" s="49"/>
      <c r="K653" s="49"/>
      <c r="L653" s="49"/>
      <c r="M653" s="49"/>
      <c r="N653" s="49"/>
      <c r="O653" s="138"/>
      <c r="P653" s="49"/>
      <c r="Q653" s="138"/>
      <c r="R653" s="49"/>
      <c r="S653" s="138"/>
      <c r="T653" s="49"/>
      <c r="U653" s="138"/>
      <c r="V653" s="138"/>
      <c r="W653" s="138"/>
      <c r="X653" s="138"/>
      <c r="Y653" s="138"/>
      <c r="Z653" s="138"/>
      <c r="AA653" s="139"/>
      <c r="AB653" s="138"/>
      <c r="AC653" s="139"/>
      <c r="AD653" s="138"/>
      <c r="AE653" s="138"/>
      <c r="AF653" s="138"/>
      <c r="AG653" s="139"/>
      <c r="AH653" s="138"/>
      <c r="AI653" s="139"/>
      <c r="AJ653" s="138"/>
      <c r="AK653" s="138"/>
      <c r="AL653" s="138"/>
      <c r="AM653" s="139"/>
      <c r="AN653" s="138"/>
      <c r="AO653" s="139"/>
      <c r="AP653" s="138"/>
      <c r="AQ653" s="138"/>
      <c r="AR653" s="138"/>
      <c r="AS653" s="139"/>
      <c r="AT653" s="138"/>
      <c r="AU653" s="139"/>
      <c r="AV653" s="138"/>
      <c r="AW653" s="138"/>
      <c r="AX653" s="138"/>
      <c r="AY653" s="139"/>
      <c r="AZ653" s="138"/>
      <c r="BA653" s="139"/>
      <c r="BB653" s="138"/>
      <c r="BC653" s="138"/>
      <c r="BD653" s="49"/>
      <c r="BE653" s="49"/>
      <c r="BF653" s="49"/>
      <c r="BG653" s="49"/>
      <c r="BH653" s="49"/>
      <c r="BI653" s="47"/>
      <c r="BJ653" s="49"/>
      <c r="BK653" s="49"/>
      <c r="BL653" s="49"/>
      <c r="BM653" s="49"/>
    </row>
    <row r="654" spans="4:65" ht="70.5" customHeight="1" x14ac:dyDescent="0.2">
      <c r="D654" s="47"/>
      <c r="E654" s="49"/>
      <c r="F654" s="49"/>
      <c r="G654" s="49"/>
      <c r="H654" s="49"/>
      <c r="I654" s="49"/>
      <c r="J654" s="49"/>
      <c r="K654" s="49"/>
      <c r="L654" s="49"/>
      <c r="M654" s="49"/>
      <c r="N654" s="49"/>
      <c r="O654" s="138"/>
      <c r="P654" s="49"/>
      <c r="Q654" s="138"/>
      <c r="R654" s="49"/>
      <c r="S654" s="138"/>
      <c r="T654" s="49"/>
      <c r="U654" s="138"/>
      <c r="V654" s="138"/>
      <c r="W654" s="138"/>
      <c r="X654" s="138"/>
      <c r="Y654" s="138"/>
      <c r="Z654" s="138"/>
      <c r="AA654" s="139"/>
      <c r="AB654" s="138"/>
      <c r="AC654" s="139"/>
      <c r="AD654" s="138"/>
      <c r="AE654" s="138"/>
      <c r="AF654" s="138"/>
      <c r="AG654" s="139"/>
      <c r="AH654" s="138"/>
      <c r="AI654" s="139"/>
      <c r="AJ654" s="138"/>
      <c r="AK654" s="138"/>
      <c r="AL654" s="138"/>
      <c r="AM654" s="139"/>
      <c r="AN654" s="138"/>
      <c r="AO654" s="139"/>
      <c r="AP654" s="138"/>
      <c r="AQ654" s="138"/>
      <c r="AR654" s="138"/>
      <c r="AS654" s="139"/>
      <c r="AT654" s="138"/>
      <c r="AU654" s="139"/>
      <c r="AV654" s="138"/>
      <c r="AW654" s="138"/>
      <c r="AX654" s="138"/>
      <c r="AY654" s="139"/>
      <c r="AZ654" s="138"/>
      <c r="BA654" s="139"/>
      <c r="BB654" s="138"/>
      <c r="BC654" s="138"/>
      <c r="BD654" s="49"/>
      <c r="BE654" s="49"/>
      <c r="BF654" s="49"/>
      <c r="BG654" s="49"/>
      <c r="BH654" s="49"/>
      <c r="BI654" s="47"/>
      <c r="BJ654" s="49"/>
      <c r="BK654" s="49"/>
      <c r="BL654" s="49"/>
      <c r="BM654" s="49"/>
    </row>
    <row r="655" spans="4:65" ht="70.5" customHeight="1" x14ac:dyDescent="0.2">
      <c r="D655" s="47"/>
      <c r="E655" s="49"/>
      <c r="F655" s="49"/>
      <c r="G655" s="49"/>
      <c r="H655" s="49"/>
      <c r="I655" s="49"/>
      <c r="J655" s="49"/>
      <c r="K655" s="49"/>
      <c r="L655" s="49"/>
      <c r="M655" s="49"/>
      <c r="N655" s="49"/>
      <c r="O655" s="138"/>
      <c r="P655" s="49"/>
      <c r="Q655" s="138"/>
      <c r="R655" s="49"/>
      <c r="S655" s="138"/>
      <c r="T655" s="49"/>
      <c r="U655" s="138"/>
      <c r="V655" s="138"/>
      <c r="W655" s="138"/>
      <c r="X655" s="138"/>
      <c r="Y655" s="138"/>
      <c r="Z655" s="138"/>
      <c r="AA655" s="139"/>
      <c r="AB655" s="138"/>
      <c r="AC655" s="139"/>
      <c r="AD655" s="138"/>
      <c r="AE655" s="138"/>
      <c r="AF655" s="138"/>
      <c r="AG655" s="139"/>
      <c r="AH655" s="138"/>
      <c r="AI655" s="139"/>
      <c r="AJ655" s="138"/>
      <c r="AK655" s="138"/>
      <c r="AL655" s="138"/>
      <c r="AM655" s="139"/>
      <c r="AN655" s="138"/>
      <c r="AO655" s="139"/>
      <c r="AP655" s="138"/>
      <c r="AQ655" s="138"/>
      <c r="AR655" s="138"/>
      <c r="AS655" s="139"/>
      <c r="AT655" s="138"/>
      <c r="AU655" s="139"/>
      <c r="AV655" s="138"/>
      <c r="AW655" s="138"/>
      <c r="AX655" s="138"/>
      <c r="AY655" s="139"/>
      <c r="AZ655" s="138"/>
      <c r="BA655" s="139"/>
      <c r="BB655" s="138"/>
      <c r="BC655" s="138"/>
      <c r="BD655" s="49"/>
      <c r="BE655" s="49"/>
      <c r="BF655" s="49"/>
      <c r="BG655" s="49"/>
      <c r="BH655" s="49"/>
      <c r="BI655" s="47"/>
      <c r="BJ655" s="49"/>
      <c r="BK655" s="49"/>
      <c r="BL655" s="49"/>
      <c r="BM655" s="49"/>
    </row>
    <row r="656" spans="4:65" ht="70.5" customHeight="1" x14ac:dyDescent="0.2">
      <c r="D656" s="47"/>
      <c r="E656" s="49"/>
      <c r="F656" s="49"/>
      <c r="G656" s="49"/>
      <c r="H656" s="49"/>
      <c r="I656" s="49"/>
      <c r="J656" s="49"/>
      <c r="K656" s="49"/>
      <c r="L656" s="49"/>
      <c r="M656" s="49"/>
      <c r="N656" s="49"/>
      <c r="O656" s="138"/>
      <c r="P656" s="49"/>
      <c r="Q656" s="138"/>
      <c r="R656" s="49"/>
      <c r="S656" s="138"/>
      <c r="T656" s="49"/>
      <c r="U656" s="138"/>
      <c r="V656" s="138"/>
      <c r="W656" s="138"/>
      <c r="X656" s="138"/>
      <c r="Y656" s="138"/>
      <c r="Z656" s="138"/>
      <c r="AA656" s="139"/>
      <c r="AB656" s="138"/>
      <c r="AC656" s="139"/>
      <c r="AD656" s="138"/>
      <c r="AE656" s="138"/>
      <c r="AF656" s="138"/>
      <c r="AG656" s="139"/>
      <c r="AH656" s="138"/>
      <c r="AI656" s="139"/>
      <c r="AJ656" s="138"/>
      <c r="AK656" s="138"/>
      <c r="AL656" s="138"/>
      <c r="AM656" s="139"/>
      <c r="AN656" s="138"/>
      <c r="AO656" s="139"/>
      <c r="AP656" s="138"/>
      <c r="AQ656" s="138"/>
      <c r="AR656" s="138"/>
      <c r="AS656" s="139"/>
      <c r="AT656" s="138"/>
      <c r="AU656" s="139"/>
      <c r="AV656" s="138"/>
      <c r="AW656" s="138"/>
      <c r="AX656" s="138"/>
      <c r="AY656" s="139"/>
      <c r="AZ656" s="138"/>
      <c r="BA656" s="139"/>
      <c r="BB656" s="138"/>
      <c r="BC656" s="138"/>
      <c r="BD656" s="49"/>
      <c r="BE656" s="49"/>
      <c r="BF656" s="49"/>
      <c r="BG656" s="49"/>
      <c r="BH656" s="49"/>
      <c r="BI656" s="47"/>
      <c r="BJ656" s="49"/>
      <c r="BK656" s="49"/>
      <c r="BL656" s="49"/>
      <c r="BM656" s="49"/>
    </row>
    <row r="657" spans="4:65" ht="70.5" customHeight="1" x14ac:dyDescent="0.2">
      <c r="D657" s="47"/>
      <c r="E657" s="49"/>
      <c r="F657" s="49"/>
      <c r="G657" s="49"/>
      <c r="H657" s="49"/>
      <c r="I657" s="49"/>
      <c r="J657" s="49"/>
      <c r="K657" s="49"/>
      <c r="L657" s="49"/>
      <c r="M657" s="49"/>
      <c r="N657" s="49"/>
      <c r="O657" s="138"/>
      <c r="P657" s="49"/>
      <c r="Q657" s="138"/>
      <c r="R657" s="49"/>
      <c r="S657" s="138"/>
      <c r="T657" s="49"/>
      <c r="U657" s="138"/>
      <c r="V657" s="138"/>
      <c r="W657" s="138"/>
      <c r="X657" s="138"/>
      <c r="Y657" s="138"/>
      <c r="Z657" s="138"/>
      <c r="AA657" s="139"/>
      <c r="AB657" s="138"/>
      <c r="AC657" s="139"/>
      <c r="AD657" s="138"/>
      <c r="AE657" s="138"/>
      <c r="AF657" s="138"/>
      <c r="AG657" s="139"/>
      <c r="AH657" s="138"/>
      <c r="AI657" s="139"/>
      <c r="AJ657" s="138"/>
      <c r="AK657" s="138"/>
      <c r="AL657" s="138"/>
      <c r="AM657" s="139"/>
      <c r="AN657" s="138"/>
      <c r="AO657" s="139"/>
      <c r="AP657" s="138"/>
      <c r="AQ657" s="138"/>
      <c r="AR657" s="138"/>
      <c r="AS657" s="139"/>
      <c r="AT657" s="138"/>
      <c r="AU657" s="139"/>
      <c r="AV657" s="138"/>
      <c r="AW657" s="138"/>
      <c r="AX657" s="138"/>
      <c r="AY657" s="139"/>
      <c r="AZ657" s="138"/>
      <c r="BA657" s="139"/>
      <c r="BB657" s="138"/>
      <c r="BC657" s="138"/>
      <c r="BD657" s="49"/>
      <c r="BE657" s="49"/>
      <c r="BF657" s="49"/>
      <c r="BG657" s="49"/>
      <c r="BH657" s="49"/>
      <c r="BI657" s="47"/>
      <c r="BJ657" s="49"/>
      <c r="BK657" s="49"/>
      <c r="BL657" s="49"/>
      <c r="BM657" s="49"/>
    </row>
    <row r="658" spans="4:65" ht="70.5" customHeight="1" x14ac:dyDescent="0.2">
      <c r="D658" s="47"/>
      <c r="E658" s="49"/>
      <c r="F658" s="49"/>
      <c r="G658" s="49"/>
      <c r="H658" s="49"/>
      <c r="I658" s="49"/>
      <c r="J658" s="49"/>
      <c r="K658" s="49"/>
      <c r="L658" s="49"/>
      <c r="M658" s="49"/>
      <c r="N658" s="49"/>
      <c r="O658" s="138"/>
      <c r="P658" s="49"/>
      <c r="Q658" s="138"/>
      <c r="R658" s="49"/>
      <c r="S658" s="138"/>
      <c r="T658" s="49"/>
      <c r="U658" s="138"/>
      <c r="V658" s="138"/>
      <c r="W658" s="138"/>
      <c r="X658" s="138"/>
      <c r="Y658" s="138"/>
      <c r="Z658" s="138"/>
      <c r="AA658" s="139"/>
      <c r="AB658" s="138"/>
      <c r="AC658" s="139"/>
      <c r="AD658" s="138"/>
      <c r="AE658" s="138"/>
      <c r="AF658" s="138"/>
      <c r="AG658" s="139"/>
      <c r="AH658" s="138"/>
      <c r="AI658" s="139"/>
      <c r="AJ658" s="138"/>
      <c r="AK658" s="138"/>
      <c r="AL658" s="138"/>
      <c r="AM658" s="139"/>
      <c r="AN658" s="138"/>
      <c r="AO658" s="139"/>
      <c r="AP658" s="138"/>
      <c r="AQ658" s="138"/>
      <c r="AR658" s="138"/>
      <c r="AS658" s="139"/>
      <c r="AT658" s="138"/>
      <c r="AU658" s="139"/>
      <c r="AV658" s="138"/>
      <c r="AW658" s="138"/>
      <c r="AX658" s="138"/>
      <c r="AY658" s="139"/>
      <c r="AZ658" s="138"/>
      <c r="BA658" s="139"/>
      <c r="BB658" s="138"/>
      <c r="BC658" s="138"/>
      <c r="BD658" s="49"/>
      <c r="BE658" s="49"/>
      <c r="BF658" s="49"/>
      <c r="BG658" s="49"/>
      <c r="BH658" s="49"/>
      <c r="BI658" s="47"/>
      <c r="BJ658" s="49"/>
      <c r="BK658" s="49"/>
      <c r="BL658" s="49"/>
      <c r="BM658" s="49"/>
    </row>
    <row r="659" spans="4:65" ht="70.5" customHeight="1" x14ac:dyDescent="0.2">
      <c r="D659" s="47"/>
      <c r="E659" s="49"/>
      <c r="F659" s="49"/>
      <c r="G659" s="49"/>
      <c r="H659" s="49"/>
      <c r="I659" s="49"/>
      <c r="J659" s="49"/>
      <c r="K659" s="49"/>
      <c r="L659" s="49"/>
      <c r="M659" s="49"/>
      <c r="N659" s="49"/>
      <c r="O659" s="138"/>
      <c r="P659" s="49"/>
      <c r="Q659" s="138"/>
      <c r="R659" s="49"/>
      <c r="S659" s="138"/>
      <c r="T659" s="49"/>
      <c r="U659" s="138"/>
      <c r="V659" s="138"/>
      <c r="W659" s="138"/>
      <c r="X659" s="138"/>
      <c r="Y659" s="138"/>
      <c r="Z659" s="138"/>
      <c r="AA659" s="139"/>
      <c r="AB659" s="138"/>
      <c r="AC659" s="139"/>
      <c r="AD659" s="138"/>
      <c r="AE659" s="138"/>
      <c r="AF659" s="138"/>
      <c r="AG659" s="139"/>
      <c r="AH659" s="138"/>
      <c r="AI659" s="139"/>
      <c r="AJ659" s="138"/>
      <c r="AK659" s="138"/>
      <c r="AL659" s="138"/>
      <c r="AM659" s="139"/>
      <c r="AN659" s="138"/>
      <c r="AO659" s="139"/>
      <c r="AP659" s="138"/>
      <c r="AQ659" s="138"/>
      <c r="AR659" s="138"/>
      <c r="AS659" s="139"/>
      <c r="AT659" s="138"/>
      <c r="AU659" s="139"/>
      <c r="AV659" s="138"/>
      <c r="AW659" s="138"/>
      <c r="AX659" s="138"/>
      <c r="AY659" s="139"/>
      <c r="AZ659" s="138"/>
      <c r="BA659" s="139"/>
      <c r="BB659" s="138"/>
      <c r="BC659" s="138"/>
      <c r="BD659" s="49"/>
      <c r="BE659" s="49"/>
      <c r="BF659" s="49"/>
      <c r="BG659" s="49"/>
      <c r="BH659" s="49"/>
      <c r="BI659" s="47"/>
      <c r="BJ659" s="49"/>
      <c r="BK659" s="49"/>
      <c r="BL659" s="49"/>
      <c r="BM659" s="49"/>
    </row>
    <row r="660" spans="4:65" ht="70.5" customHeight="1" x14ac:dyDescent="0.2">
      <c r="D660" s="47"/>
      <c r="E660" s="49"/>
      <c r="F660" s="49"/>
      <c r="G660" s="49"/>
      <c r="H660" s="49"/>
      <c r="I660" s="49"/>
      <c r="J660" s="49"/>
      <c r="K660" s="49"/>
      <c r="L660" s="49"/>
      <c r="M660" s="49"/>
      <c r="N660" s="49"/>
      <c r="O660" s="138"/>
      <c r="P660" s="49"/>
      <c r="Q660" s="138"/>
      <c r="R660" s="49"/>
      <c r="S660" s="138"/>
      <c r="T660" s="49"/>
      <c r="U660" s="138"/>
      <c r="V660" s="138"/>
      <c r="W660" s="138"/>
      <c r="X660" s="138"/>
      <c r="Y660" s="138"/>
      <c r="Z660" s="138"/>
      <c r="AA660" s="139"/>
      <c r="AB660" s="138"/>
      <c r="AC660" s="139"/>
      <c r="AD660" s="138"/>
      <c r="AE660" s="138"/>
      <c r="AF660" s="138"/>
      <c r="AG660" s="139"/>
      <c r="AH660" s="138"/>
      <c r="AI660" s="139"/>
      <c r="AJ660" s="138"/>
      <c r="AK660" s="138"/>
      <c r="AL660" s="138"/>
      <c r="AM660" s="139"/>
      <c r="AN660" s="138"/>
      <c r="AO660" s="139"/>
      <c r="AP660" s="138"/>
      <c r="AQ660" s="138"/>
      <c r="AR660" s="138"/>
      <c r="AS660" s="139"/>
      <c r="AT660" s="138"/>
      <c r="AU660" s="139"/>
      <c r="AV660" s="138"/>
      <c r="AW660" s="138"/>
      <c r="AX660" s="138"/>
      <c r="AY660" s="139"/>
      <c r="AZ660" s="138"/>
      <c r="BA660" s="139"/>
      <c r="BB660" s="138"/>
      <c r="BC660" s="138"/>
      <c r="BD660" s="49"/>
      <c r="BE660" s="49"/>
      <c r="BF660" s="49"/>
      <c r="BG660" s="49"/>
      <c r="BH660" s="49"/>
      <c r="BI660" s="47"/>
      <c r="BJ660" s="49"/>
      <c r="BK660" s="49"/>
      <c r="BL660" s="49"/>
      <c r="BM660" s="49"/>
    </row>
    <row r="661" spans="4:65" ht="70.5" customHeight="1" x14ac:dyDescent="0.2">
      <c r="D661" s="47"/>
      <c r="E661" s="49"/>
      <c r="F661" s="49"/>
      <c r="G661" s="49"/>
      <c r="H661" s="49"/>
      <c r="I661" s="49"/>
      <c r="J661" s="49"/>
      <c r="K661" s="49"/>
      <c r="L661" s="49"/>
      <c r="M661" s="49"/>
      <c r="N661" s="49"/>
      <c r="O661" s="138"/>
      <c r="P661" s="49"/>
      <c r="Q661" s="138"/>
      <c r="R661" s="49"/>
      <c r="S661" s="138"/>
      <c r="T661" s="49"/>
      <c r="U661" s="138"/>
      <c r="V661" s="138"/>
      <c r="W661" s="138"/>
      <c r="X661" s="138"/>
      <c r="Y661" s="138"/>
      <c r="Z661" s="138"/>
      <c r="AA661" s="139"/>
      <c r="AB661" s="138"/>
      <c r="AC661" s="139"/>
      <c r="AD661" s="138"/>
      <c r="AE661" s="138"/>
      <c r="AF661" s="138"/>
      <c r="AG661" s="139"/>
      <c r="AH661" s="138"/>
      <c r="AI661" s="139"/>
      <c r="AJ661" s="138"/>
      <c r="AK661" s="138"/>
      <c r="AL661" s="138"/>
      <c r="AM661" s="139"/>
      <c r="AN661" s="138"/>
      <c r="AO661" s="139"/>
      <c r="AP661" s="138"/>
      <c r="AQ661" s="138"/>
      <c r="AR661" s="138"/>
      <c r="AS661" s="139"/>
      <c r="AT661" s="138"/>
      <c r="AU661" s="139"/>
      <c r="AV661" s="138"/>
      <c r="AW661" s="138"/>
      <c r="AX661" s="138"/>
      <c r="AY661" s="139"/>
      <c r="AZ661" s="138"/>
      <c r="BA661" s="139"/>
      <c r="BB661" s="138"/>
      <c r="BC661" s="138"/>
      <c r="BD661" s="49"/>
      <c r="BE661" s="49"/>
      <c r="BF661" s="49"/>
      <c r="BG661" s="49"/>
      <c r="BH661" s="49"/>
      <c r="BI661" s="47"/>
      <c r="BJ661" s="49"/>
      <c r="BK661" s="49"/>
      <c r="BL661" s="49"/>
      <c r="BM661" s="49"/>
    </row>
    <row r="662" spans="4:65" ht="70.5" customHeight="1" x14ac:dyDescent="0.2">
      <c r="D662" s="47"/>
      <c r="E662" s="49"/>
      <c r="F662" s="49"/>
      <c r="G662" s="49"/>
      <c r="H662" s="49"/>
      <c r="I662" s="49"/>
      <c r="J662" s="49"/>
      <c r="K662" s="49"/>
      <c r="L662" s="49"/>
      <c r="M662" s="49"/>
      <c r="N662" s="49"/>
      <c r="O662" s="138"/>
      <c r="P662" s="49"/>
      <c r="Q662" s="138"/>
      <c r="R662" s="49"/>
      <c r="S662" s="138"/>
      <c r="T662" s="49"/>
      <c r="U662" s="138"/>
      <c r="V662" s="138"/>
      <c r="W662" s="138"/>
      <c r="X662" s="138"/>
      <c r="Y662" s="138"/>
      <c r="Z662" s="138"/>
      <c r="AA662" s="139"/>
      <c r="AB662" s="138"/>
      <c r="AC662" s="139"/>
      <c r="AD662" s="138"/>
      <c r="AE662" s="138"/>
      <c r="AF662" s="138"/>
      <c r="AG662" s="139"/>
      <c r="AH662" s="138"/>
      <c r="AI662" s="139"/>
      <c r="AJ662" s="138"/>
      <c r="AK662" s="138"/>
      <c r="AL662" s="138"/>
      <c r="AM662" s="139"/>
      <c r="AN662" s="138"/>
      <c r="AO662" s="139"/>
      <c r="AP662" s="138"/>
      <c r="AQ662" s="138"/>
      <c r="AR662" s="138"/>
      <c r="AS662" s="139"/>
      <c r="AT662" s="138"/>
      <c r="AU662" s="139"/>
      <c r="AV662" s="138"/>
      <c r="AW662" s="138"/>
      <c r="AX662" s="138"/>
      <c r="AY662" s="139"/>
      <c r="AZ662" s="138"/>
      <c r="BA662" s="139"/>
      <c r="BB662" s="138"/>
      <c r="BC662" s="138"/>
      <c r="BD662" s="49"/>
      <c r="BE662" s="49"/>
      <c r="BF662" s="49"/>
      <c r="BG662" s="49"/>
      <c r="BH662" s="49"/>
      <c r="BI662" s="47"/>
      <c r="BJ662" s="49"/>
      <c r="BK662" s="49"/>
      <c r="BL662" s="49"/>
      <c r="BM662" s="49"/>
    </row>
    <row r="663" spans="4:65" ht="70.5" customHeight="1" x14ac:dyDescent="0.2">
      <c r="D663" s="47"/>
      <c r="E663" s="49"/>
      <c r="F663" s="49"/>
      <c r="G663" s="49"/>
      <c r="H663" s="49"/>
      <c r="I663" s="49"/>
      <c r="J663" s="49"/>
      <c r="K663" s="49"/>
      <c r="L663" s="49"/>
      <c r="M663" s="49"/>
      <c r="N663" s="49"/>
      <c r="O663" s="138"/>
      <c r="P663" s="49"/>
      <c r="Q663" s="138"/>
      <c r="R663" s="49"/>
      <c r="S663" s="138"/>
      <c r="T663" s="49"/>
      <c r="U663" s="138"/>
      <c r="V663" s="138"/>
      <c r="W663" s="138"/>
      <c r="X663" s="138"/>
      <c r="Y663" s="138"/>
      <c r="Z663" s="138"/>
      <c r="AA663" s="139"/>
      <c r="AB663" s="138"/>
      <c r="AC663" s="139"/>
      <c r="AD663" s="138"/>
      <c r="AE663" s="138"/>
      <c r="AF663" s="138"/>
      <c r="AG663" s="139"/>
      <c r="AH663" s="138"/>
      <c r="AI663" s="139"/>
      <c r="AJ663" s="138"/>
      <c r="AK663" s="138"/>
      <c r="AL663" s="138"/>
      <c r="AM663" s="139"/>
      <c r="AN663" s="138"/>
      <c r="AO663" s="139"/>
      <c r="AP663" s="138"/>
      <c r="AQ663" s="138"/>
      <c r="AR663" s="138"/>
      <c r="AS663" s="139"/>
      <c r="AT663" s="138"/>
      <c r="AU663" s="139"/>
      <c r="AV663" s="138"/>
      <c r="AW663" s="138"/>
      <c r="AX663" s="138"/>
      <c r="AY663" s="139"/>
      <c r="AZ663" s="138"/>
      <c r="BA663" s="139"/>
      <c r="BB663" s="138"/>
      <c r="BC663" s="138"/>
      <c r="BD663" s="49"/>
      <c r="BE663" s="49"/>
      <c r="BF663" s="49"/>
      <c r="BG663" s="49"/>
      <c r="BH663" s="49"/>
      <c r="BI663" s="47"/>
      <c r="BJ663" s="49"/>
      <c r="BK663" s="49"/>
      <c r="BL663" s="49"/>
      <c r="BM663" s="49"/>
    </row>
    <row r="664" spans="4:65" ht="70.5" customHeight="1" x14ac:dyDescent="0.2">
      <c r="D664" s="47"/>
      <c r="E664" s="49"/>
      <c r="F664" s="49"/>
      <c r="G664" s="49"/>
      <c r="H664" s="49"/>
      <c r="I664" s="49"/>
      <c r="J664" s="49"/>
      <c r="K664" s="49"/>
      <c r="L664" s="49"/>
      <c r="M664" s="49"/>
      <c r="N664" s="49"/>
      <c r="O664" s="138"/>
      <c r="P664" s="49"/>
      <c r="Q664" s="138"/>
      <c r="R664" s="49"/>
      <c r="S664" s="138"/>
      <c r="T664" s="49"/>
      <c r="U664" s="138"/>
      <c r="V664" s="138"/>
      <c r="W664" s="138"/>
      <c r="X664" s="138"/>
      <c r="Y664" s="138"/>
      <c r="Z664" s="138"/>
      <c r="AA664" s="139"/>
      <c r="AB664" s="138"/>
      <c r="AC664" s="139"/>
      <c r="AD664" s="138"/>
      <c r="AE664" s="138"/>
      <c r="AF664" s="138"/>
      <c r="AG664" s="139"/>
      <c r="AH664" s="138"/>
      <c r="AI664" s="139"/>
      <c r="AJ664" s="138"/>
      <c r="AK664" s="138"/>
      <c r="AL664" s="138"/>
      <c r="AM664" s="139"/>
      <c r="AN664" s="138"/>
      <c r="AO664" s="139"/>
      <c r="AP664" s="138"/>
      <c r="AQ664" s="138"/>
      <c r="AR664" s="138"/>
      <c r="AS664" s="139"/>
      <c r="AT664" s="138"/>
      <c r="AU664" s="139"/>
      <c r="AV664" s="138"/>
      <c r="AW664" s="138"/>
      <c r="AX664" s="138"/>
      <c r="AY664" s="139"/>
      <c r="AZ664" s="138"/>
      <c r="BA664" s="139"/>
      <c r="BB664" s="138"/>
      <c r="BC664" s="138"/>
      <c r="BD664" s="49"/>
      <c r="BE664" s="49"/>
      <c r="BF664" s="49"/>
      <c r="BG664" s="49"/>
      <c r="BH664" s="49"/>
      <c r="BI664" s="47"/>
      <c r="BJ664" s="49"/>
      <c r="BK664" s="49"/>
      <c r="BL664" s="49"/>
      <c r="BM664" s="49"/>
    </row>
    <row r="665" spans="4:65" ht="70.5" customHeight="1" x14ac:dyDescent="0.2">
      <c r="D665" s="47"/>
      <c r="E665" s="49"/>
      <c r="F665" s="49"/>
      <c r="G665" s="49"/>
      <c r="H665" s="49"/>
      <c r="I665" s="49"/>
      <c r="J665" s="49"/>
      <c r="K665" s="49"/>
      <c r="L665" s="49"/>
      <c r="M665" s="49"/>
      <c r="N665" s="49"/>
      <c r="O665" s="138"/>
      <c r="P665" s="49"/>
      <c r="Q665" s="138"/>
      <c r="R665" s="49"/>
      <c r="S665" s="138"/>
      <c r="T665" s="49"/>
      <c r="U665" s="138"/>
      <c r="V665" s="138"/>
      <c r="W665" s="138"/>
      <c r="X665" s="138"/>
      <c r="Y665" s="138"/>
      <c r="Z665" s="138"/>
      <c r="AA665" s="139"/>
      <c r="AB665" s="138"/>
      <c r="AC665" s="139"/>
      <c r="AD665" s="138"/>
      <c r="AE665" s="138"/>
      <c r="AF665" s="138"/>
      <c r="AG665" s="139"/>
      <c r="AH665" s="138"/>
      <c r="AI665" s="139"/>
      <c r="AJ665" s="138"/>
      <c r="AK665" s="138"/>
      <c r="AL665" s="138"/>
      <c r="AM665" s="139"/>
      <c r="AN665" s="138"/>
      <c r="AO665" s="139"/>
      <c r="AP665" s="138"/>
      <c r="AQ665" s="138"/>
      <c r="AR665" s="138"/>
      <c r="AS665" s="139"/>
      <c r="AT665" s="138"/>
      <c r="AU665" s="139"/>
      <c r="AV665" s="138"/>
      <c r="AW665" s="138"/>
      <c r="AX665" s="138"/>
      <c r="AY665" s="139"/>
      <c r="AZ665" s="138"/>
      <c r="BA665" s="139"/>
      <c r="BB665" s="138"/>
      <c r="BC665" s="138"/>
      <c r="BD665" s="49"/>
      <c r="BE665" s="49"/>
      <c r="BF665" s="49"/>
      <c r="BG665" s="49"/>
      <c r="BH665" s="49"/>
      <c r="BI665" s="47"/>
      <c r="BJ665" s="49"/>
      <c r="BK665" s="49"/>
      <c r="BL665" s="49"/>
      <c r="BM665" s="49"/>
    </row>
    <row r="666" spans="4:65" ht="70.5" customHeight="1" x14ac:dyDescent="0.2">
      <c r="D666" s="47"/>
      <c r="E666" s="49"/>
      <c r="F666" s="49"/>
      <c r="G666" s="49"/>
      <c r="H666" s="49"/>
      <c r="I666" s="49"/>
      <c r="J666" s="49"/>
      <c r="K666" s="49"/>
      <c r="L666" s="49"/>
      <c r="M666" s="49"/>
      <c r="N666" s="49"/>
      <c r="O666" s="138"/>
      <c r="P666" s="49"/>
      <c r="Q666" s="138"/>
      <c r="R666" s="49"/>
      <c r="S666" s="138"/>
      <c r="T666" s="49"/>
      <c r="U666" s="138"/>
      <c r="V666" s="138"/>
      <c r="W666" s="138"/>
      <c r="X666" s="138"/>
      <c r="Y666" s="138"/>
      <c r="Z666" s="138"/>
      <c r="AA666" s="139"/>
      <c r="AB666" s="138"/>
      <c r="AC666" s="139"/>
      <c r="AD666" s="138"/>
      <c r="AE666" s="138"/>
      <c r="AF666" s="138"/>
      <c r="AG666" s="139"/>
      <c r="AH666" s="138"/>
      <c r="AI666" s="139"/>
      <c r="AJ666" s="138"/>
      <c r="AK666" s="138"/>
      <c r="AL666" s="138"/>
      <c r="AM666" s="139"/>
      <c r="AN666" s="138"/>
      <c r="AO666" s="139"/>
      <c r="AP666" s="138"/>
      <c r="AQ666" s="138"/>
      <c r="AR666" s="138"/>
      <c r="AS666" s="139"/>
      <c r="AT666" s="138"/>
      <c r="AU666" s="139"/>
      <c r="AV666" s="138"/>
      <c r="AW666" s="138"/>
      <c r="AX666" s="138"/>
      <c r="AY666" s="139"/>
      <c r="AZ666" s="138"/>
      <c r="BA666" s="139"/>
      <c r="BB666" s="138"/>
      <c r="BC666" s="138"/>
      <c r="BD666" s="49"/>
      <c r="BE666" s="49"/>
      <c r="BF666" s="49"/>
      <c r="BG666" s="49"/>
      <c r="BH666" s="49"/>
      <c r="BI666" s="47"/>
      <c r="BJ666" s="49"/>
      <c r="BK666" s="49"/>
      <c r="BL666" s="49"/>
      <c r="BM666" s="49"/>
    </row>
    <row r="667" spans="4:65" ht="70.5" customHeight="1" x14ac:dyDescent="0.2">
      <c r="D667" s="47"/>
      <c r="E667" s="49"/>
      <c r="F667" s="49"/>
      <c r="G667" s="49"/>
      <c r="H667" s="49"/>
      <c r="I667" s="49"/>
      <c r="J667" s="49"/>
      <c r="K667" s="49"/>
      <c r="L667" s="49"/>
      <c r="M667" s="49"/>
      <c r="N667" s="49"/>
      <c r="O667" s="138"/>
      <c r="P667" s="49"/>
      <c r="Q667" s="138"/>
      <c r="R667" s="49"/>
      <c r="S667" s="138"/>
      <c r="T667" s="49"/>
      <c r="U667" s="138"/>
      <c r="V667" s="138"/>
      <c r="W667" s="138"/>
      <c r="X667" s="138"/>
      <c r="Y667" s="138"/>
      <c r="Z667" s="138"/>
      <c r="AA667" s="139"/>
      <c r="AB667" s="138"/>
      <c r="AC667" s="139"/>
      <c r="AD667" s="138"/>
      <c r="AE667" s="138"/>
      <c r="AF667" s="138"/>
      <c r="AG667" s="139"/>
      <c r="AH667" s="138"/>
      <c r="AI667" s="139"/>
      <c r="AJ667" s="138"/>
      <c r="AK667" s="138"/>
      <c r="AL667" s="138"/>
      <c r="AM667" s="139"/>
      <c r="AN667" s="138"/>
      <c r="AO667" s="139"/>
      <c r="AP667" s="138"/>
      <c r="AQ667" s="138"/>
      <c r="AR667" s="138"/>
      <c r="AS667" s="139"/>
      <c r="AT667" s="138"/>
      <c r="AU667" s="139"/>
      <c r="AV667" s="138"/>
      <c r="AW667" s="138"/>
      <c r="AX667" s="138"/>
      <c r="AY667" s="139"/>
      <c r="AZ667" s="138"/>
      <c r="BA667" s="139"/>
      <c r="BB667" s="138"/>
      <c r="BC667" s="138"/>
      <c r="BD667" s="49"/>
      <c r="BE667" s="49"/>
      <c r="BF667" s="49"/>
      <c r="BG667" s="49"/>
      <c r="BH667" s="49"/>
      <c r="BI667" s="47"/>
      <c r="BJ667" s="49"/>
      <c r="BK667" s="49"/>
      <c r="BL667" s="49"/>
      <c r="BM667" s="49"/>
    </row>
    <row r="668" spans="4:65" ht="70.5" customHeight="1" x14ac:dyDescent="0.2">
      <c r="D668" s="47"/>
      <c r="E668" s="49"/>
      <c r="F668" s="49"/>
      <c r="G668" s="49"/>
      <c r="H668" s="49"/>
      <c r="I668" s="49"/>
      <c r="J668" s="49"/>
      <c r="K668" s="49"/>
      <c r="L668" s="49"/>
      <c r="M668" s="49"/>
      <c r="N668" s="49"/>
      <c r="O668" s="138"/>
      <c r="P668" s="49"/>
      <c r="Q668" s="138"/>
      <c r="R668" s="49"/>
      <c r="S668" s="138"/>
      <c r="T668" s="49"/>
      <c r="U668" s="138"/>
      <c r="V668" s="138"/>
      <c r="W668" s="138"/>
      <c r="X668" s="138"/>
      <c r="Y668" s="138"/>
      <c r="Z668" s="138"/>
      <c r="AA668" s="139"/>
      <c r="AB668" s="138"/>
      <c r="AC668" s="139"/>
      <c r="AD668" s="138"/>
      <c r="AE668" s="138"/>
      <c r="AF668" s="138"/>
      <c r="AG668" s="139"/>
      <c r="AH668" s="138"/>
      <c r="AI668" s="139"/>
      <c r="AJ668" s="138"/>
      <c r="AK668" s="138"/>
      <c r="AL668" s="138"/>
      <c r="AM668" s="139"/>
      <c r="AN668" s="138"/>
      <c r="AO668" s="139"/>
      <c r="AP668" s="138"/>
      <c r="AQ668" s="138"/>
      <c r="AR668" s="138"/>
      <c r="AS668" s="139"/>
      <c r="AT668" s="138"/>
      <c r="AU668" s="139"/>
      <c r="AV668" s="138"/>
      <c r="AW668" s="138"/>
      <c r="AX668" s="138"/>
      <c r="AY668" s="139"/>
      <c r="AZ668" s="138"/>
      <c r="BA668" s="139"/>
      <c r="BB668" s="138"/>
      <c r="BC668" s="138"/>
      <c r="BD668" s="49"/>
      <c r="BE668" s="49"/>
      <c r="BF668" s="49"/>
      <c r="BG668" s="49"/>
      <c r="BH668" s="49"/>
      <c r="BI668" s="47"/>
      <c r="BJ668" s="49"/>
      <c r="BK668" s="49"/>
      <c r="BL668" s="49"/>
      <c r="BM668" s="49"/>
    </row>
    <row r="669" spans="4:65" ht="70.5" customHeight="1" x14ac:dyDescent="0.2">
      <c r="D669" s="47"/>
      <c r="E669" s="49"/>
      <c r="F669" s="49"/>
      <c r="G669" s="49"/>
      <c r="H669" s="49"/>
      <c r="I669" s="49"/>
      <c r="J669" s="49"/>
      <c r="K669" s="49"/>
      <c r="L669" s="49"/>
      <c r="M669" s="49"/>
      <c r="N669" s="49"/>
      <c r="O669" s="138"/>
      <c r="P669" s="49"/>
      <c r="Q669" s="138"/>
      <c r="R669" s="49"/>
      <c r="S669" s="138"/>
      <c r="T669" s="49"/>
      <c r="U669" s="138"/>
      <c r="V669" s="138"/>
      <c r="W669" s="138"/>
      <c r="X669" s="138"/>
      <c r="Y669" s="138"/>
      <c r="Z669" s="138"/>
      <c r="AA669" s="139"/>
      <c r="AB669" s="138"/>
      <c r="AC669" s="139"/>
      <c r="AD669" s="138"/>
      <c r="AE669" s="138"/>
      <c r="AF669" s="138"/>
      <c r="AG669" s="139"/>
      <c r="AH669" s="138"/>
      <c r="AI669" s="139"/>
      <c r="AJ669" s="138"/>
      <c r="AK669" s="138"/>
      <c r="AL669" s="138"/>
      <c r="AM669" s="139"/>
      <c r="AN669" s="138"/>
      <c r="AO669" s="139"/>
      <c r="AP669" s="138"/>
      <c r="AQ669" s="138"/>
      <c r="AR669" s="138"/>
      <c r="AS669" s="139"/>
      <c r="AT669" s="138"/>
      <c r="AU669" s="139"/>
      <c r="AV669" s="138"/>
      <c r="AW669" s="138"/>
      <c r="AX669" s="138"/>
      <c r="AY669" s="139"/>
      <c r="AZ669" s="138"/>
      <c r="BA669" s="139"/>
      <c r="BB669" s="138"/>
      <c r="BC669" s="138"/>
      <c r="BD669" s="49"/>
      <c r="BE669" s="49"/>
      <c r="BF669" s="49"/>
      <c r="BG669" s="49"/>
      <c r="BH669" s="49"/>
      <c r="BI669" s="47"/>
      <c r="BJ669" s="49"/>
      <c r="BK669" s="49"/>
      <c r="BL669" s="49"/>
      <c r="BM669" s="49"/>
    </row>
    <row r="670" spans="4:65" ht="70.5" customHeight="1" x14ac:dyDescent="0.2">
      <c r="D670" s="47"/>
      <c r="E670" s="49"/>
      <c r="F670" s="49"/>
      <c r="G670" s="49"/>
      <c r="H670" s="49"/>
      <c r="I670" s="49"/>
      <c r="J670" s="49"/>
      <c r="K670" s="49"/>
      <c r="L670" s="49"/>
      <c r="M670" s="49"/>
      <c r="N670" s="49"/>
      <c r="O670" s="138"/>
      <c r="P670" s="49"/>
      <c r="Q670" s="138"/>
      <c r="R670" s="49"/>
      <c r="S670" s="138"/>
      <c r="T670" s="49"/>
      <c r="U670" s="138"/>
      <c r="V670" s="138"/>
      <c r="W670" s="138"/>
      <c r="X670" s="138"/>
      <c r="Y670" s="138"/>
      <c r="Z670" s="138"/>
      <c r="AA670" s="139"/>
      <c r="AB670" s="138"/>
      <c r="AC670" s="139"/>
      <c r="AD670" s="138"/>
      <c r="AE670" s="138"/>
      <c r="AF670" s="138"/>
      <c r="AG670" s="139"/>
      <c r="AH670" s="138"/>
      <c r="AI670" s="139"/>
      <c r="AJ670" s="138"/>
      <c r="AK670" s="138"/>
      <c r="AL670" s="138"/>
      <c r="AM670" s="139"/>
      <c r="AN670" s="138"/>
      <c r="AO670" s="139"/>
      <c r="AP670" s="138"/>
      <c r="AQ670" s="138"/>
      <c r="AR670" s="138"/>
      <c r="AS670" s="139"/>
      <c r="AT670" s="138"/>
      <c r="AU670" s="139"/>
      <c r="AV670" s="138"/>
      <c r="AW670" s="138"/>
      <c r="AX670" s="138"/>
      <c r="AY670" s="139"/>
      <c r="AZ670" s="138"/>
      <c r="BA670" s="139"/>
      <c r="BB670" s="138"/>
      <c r="BC670" s="138"/>
      <c r="BD670" s="49"/>
      <c r="BE670" s="49"/>
      <c r="BF670" s="49"/>
      <c r="BG670" s="49"/>
      <c r="BH670" s="49"/>
      <c r="BI670" s="47"/>
      <c r="BJ670" s="49"/>
      <c r="BK670" s="49"/>
      <c r="BL670" s="49"/>
      <c r="BM670" s="49"/>
    </row>
    <row r="671" spans="4:65" ht="70.5" customHeight="1" x14ac:dyDescent="0.2">
      <c r="D671" s="47"/>
      <c r="E671" s="49"/>
      <c r="F671" s="49"/>
      <c r="G671" s="49"/>
      <c r="H671" s="49"/>
      <c r="I671" s="49"/>
      <c r="J671" s="49"/>
      <c r="K671" s="49"/>
      <c r="L671" s="49"/>
      <c r="M671" s="49"/>
      <c r="N671" s="49"/>
      <c r="O671" s="138"/>
      <c r="P671" s="49"/>
      <c r="Q671" s="138"/>
      <c r="R671" s="49"/>
      <c r="S671" s="138"/>
      <c r="T671" s="49"/>
      <c r="U671" s="138"/>
      <c r="V671" s="138"/>
      <c r="W671" s="138"/>
      <c r="X671" s="138"/>
      <c r="Y671" s="138"/>
      <c r="Z671" s="138"/>
      <c r="AA671" s="139"/>
      <c r="AB671" s="138"/>
      <c r="AC671" s="139"/>
      <c r="AD671" s="138"/>
      <c r="AE671" s="138"/>
      <c r="AF671" s="138"/>
      <c r="AG671" s="139"/>
      <c r="AH671" s="138"/>
      <c r="AI671" s="139"/>
      <c r="AJ671" s="138"/>
      <c r="AK671" s="138"/>
      <c r="AL671" s="138"/>
      <c r="AM671" s="139"/>
      <c r="AN671" s="138"/>
      <c r="AO671" s="139"/>
      <c r="AP671" s="138"/>
      <c r="AQ671" s="138"/>
      <c r="AR671" s="138"/>
      <c r="AS671" s="139"/>
      <c r="AT671" s="138"/>
      <c r="AU671" s="139"/>
      <c r="AV671" s="138"/>
      <c r="AW671" s="138"/>
      <c r="AX671" s="138"/>
      <c r="AY671" s="139"/>
      <c r="AZ671" s="138"/>
      <c r="BA671" s="139"/>
      <c r="BB671" s="138"/>
      <c r="BC671" s="138"/>
      <c r="BD671" s="49"/>
      <c r="BE671" s="49"/>
      <c r="BF671" s="49"/>
      <c r="BG671" s="49"/>
      <c r="BH671" s="49"/>
      <c r="BI671" s="47"/>
      <c r="BJ671" s="49"/>
      <c r="BK671" s="49"/>
      <c r="BL671" s="49"/>
      <c r="BM671" s="49"/>
    </row>
    <row r="672" spans="4:65" ht="70.5" customHeight="1" x14ac:dyDescent="0.2">
      <c r="D672" s="47"/>
      <c r="E672" s="49"/>
      <c r="F672" s="49"/>
      <c r="G672" s="49"/>
      <c r="H672" s="49"/>
      <c r="I672" s="49"/>
      <c r="J672" s="49"/>
      <c r="K672" s="49"/>
      <c r="L672" s="49"/>
      <c r="M672" s="49"/>
      <c r="N672" s="49"/>
      <c r="O672" s="138"/>
      <c r="P672" s="49"/>
      <c r="Q672" s="138"/>
      <c r="R672" s="49"/>
      <c r="S672" s="138"/>
      <c r="T672" s="49"/>
      <c r="U672" s="138"/>
      <c r="V672" s="138"/>
      <c r="W672" s="138"/>
      <c r="X672" s="138"/>
      <c r="Y672" s="138"/>
      <c r="Z672" s="138"/>
      <c r="AA672" s="139"/>
      <c r="AB672" s="138"/>
      <c r="AC672" s="139"/>
      <c r="AD672" s="138"/>
      <c r="AE672" s="138"/>
      <c r="AF672" s="138"/>
      <c r="AG672" s="139"/>
      <c r="AH672" s="138"/>
      <c r="AI672" s="139"/>
      <c r="AJ672" s="138"/>
      <c r="AK672" s="138"/>
      <c r="AL672" s="138"/>
      <c r="AM672" s="139"/>
      <c r="AN672" s="138"/>
      <c r="AO672" s="139"/>
      <c r="AP672" s="138"/>
      <c r="AQ672" s="138"/>
      <c r="AR672" s="138"/>
      <c r="AS672" s="139"/>
      <c r="AT672" s="138"/>
      <c r="AU672" s="139"/>
      <c r="AV672" s="138"/>
      <c r="AW672" s="138"/>
      <c r="AX672" s="138"/>
      <c r="AY672" s="139"/>
      <c r="AZ672" s="138"/>
      <c r="BA672" s="139"/>
      <c r="BB672" s="138"/>
      <c r="BC672" s="138"/>
      <c r="BD672" s="49"/>
      <c r="BE672" s="49"/>
      <c r="BF672" s="49"/>
      <c r="BG672" s="49"/>
      <c r="BH672" s="49"/>
      <c r="BI672" s="47"/>
      <c r="BJ672" s="49"/>
      <c r="BK672" s="49"/>
      <c r="BL672" s="49"/>
      <c r="BM672" s="49"/>
    </row>
    <row r="673" spans="4:65" ht="70.5" customHeight="1" x14ac:dyDescent="0.2">
      <c r="D673" s="47"/>
      <c r="E673" s="49"/>
      <c r="F673" s="49"/>
      <c r="G673" s="49"/>
      <c r="H673" s="49"/>
      <c r="I673" s="49"/>
      <c r="J673" s="49"/>
      <c r="K673" s="49"/>
      <c r="L673" s="49"/>
      <c r="M673" s="49"/>
      <c r="N673" s="49"/>
      <c r="O673" s="138"/>
      <c r="P673" s="49"/>
      <c r="Q673" s="138"/>
      <c r="R673" s="49"/>
      <c r="S673" s="138"/>
      <c r="T673" s="49"/>
      <c r="U673" s="138"/>
      <c r="V673" s="138"/>
      <c r="W673" s="138"/>
      <c r="X673" s="138"/>
      <c r="Y673" s="138"/>
      <c r="Z673" s="138"/>
      <c r="AA673" s="139"/>
      <c r="AB673" s="138"/>
      <c r="AC673" s="139"/>
      <c r="AD673" s="138"/>
      <c r="AE673" s="138"/>
      <c r="AF673" s="138"/>
      <c r="AG673" s="139"/>
      <c r="AH673" s="138"/>
      <c r="AI673" s="139"/>
      <c r="AJ673" s="138"/>
      <c r="AK673" s="138"/>
      <c r="AL673" s="138"/>
      <c r="AM673" s="139"/>
      <c r="AN673" s="138"/>
      <c r="AO673" s="139"/>
      <c r="AP673" s="138"/>
      <c r="AQ673" s="138"/>
      <c r="AR673" s="138"/>
      <c r="AS673" s="139"/>
      <c r="AT673" s="138"/>
      <c r="AU673" s="139"/>
      <c r="AV673" s="138"/>
      <c r="AW673" s="138"/>
      <c r="AX673" s="138"/>
      <c r="AY673" s="139"/>
      <c r="AZ673" s="138"/>
      <c r="BA673" s="139"/>
      <c r="BB673" s="138"/>
      <c r="BC673" s="138"/>
      <c r="BD673" s="49"/>
      <c r="BE673" s="49"/>
      <c r="BF673" s="49"/>
      <c r="BG673" s="49"/>
      <c r="BH673" s="49"/>
      <c r="BI673" s="47"/>
      <c r="BJ673" s="49"/>
      <c r="BK673" s="49"/>
      <c r="BL673" s="49"/>
      <c r="BM673" s="49"/>
    </row>
    <row r="674" spans="4:65" ht="70.5" customHeight="1" x14ac:dyDescent="0.2">
      <c r="D674" s="47"/>
      <c r="E674" s="49"/>
      <c r="F674" s="49"/>
      <c r="G674" s="49"/>
      <c r="H674" s="49"/>
      <c r="I674" s="49"/>
      <c r="J674" s="49"/>
      <c r="K674" s="49"/>
      <c r="L674" s="49"/>
      <c r="M674" s="49"/>
      <c r="N674" s="49"/>
      <c r="O674" s="138"/>
      <c r="P674" s="49"/>
      <c r="Q674" s="138"/>
      <c r="R674" s="49"/>
      <c r="S674" s="138"/>
      <c r="T674" s="49"/>
      <c r="U674" s="138"/>
      <c r="V674" s="138"/>
      <c r="W674" s="138"/>
      <c r="X674" s="138"/>
      <c r="Y674" s="138"/>
      <c r="Z674" s="138"/>
      <c r="AA674" s="139"/>
      <c r="AB674" s="138"/>
      <c r="AC674" s="139"/>
      <c r="AD674" s="138"/>
      <c r="AE674" s="138"/>
      <c r="AF674" s="138"/>
      <c r="AG674" s="139"/>
      <c r="AH674" s="138"/>
      <c r="AI674" s="139"/>
      <c r="AJ674" s="138"/>
      <c r="AK674" s="138"/>
      <c r="AL674" s="138"/>
      <c r="AM674" s="139"/>
      <c r="AN674" s="138"/>
      <c r="AO674" s="139"/>
      <c r="AP674" s="138"/>
      <c r="AQ674" s="138"/>
      <c r="AR674" s="138"/>
      <c r="AS674" s="139"/>
      <c r="AT674" s="138"/>
      <c r="AU674" s="139"/>
      <c r="AV674" s="138"/>
      <c r="AW674" s="138"/>
      <c r="AX674" s="138"/>
      <c r="AY674" s="139"/>
      <c r="AZ674" s="138"/>
      <c r="BA674" s="139"/>
      <c r="BB674" s="138"/>
      <c r="BC674" s="138"/>
      <c r="BD674" s="49"/>
      <c r="BE674" s="49"/>
      <c r="BF674" s="49"/>
      <c r="BG674" s="49"/>
      <c r="BH674" s="49"/>
      <c r="BI674" s="47"/>
      <c r="BJ674" s="49"/>
      <c r="BK674" s="49"/>
      <c r="BL674" s="49"/>
      <c r="BM674" s="49"/>
    </row>
    <row r="675" spans="4:65" ht="70.5" customHeight="1" x14ac:dyDescent="0.2">
      <c r="D675" s="47"/>
      <c r="E675" s="49"/>
      <c r="F675" s="49"/>
      <c r="G675" s="49"/>
      <c r="H675" s="49"/>
      <c r="I675" s="49"/>
      <c r="J675" s="49"/>
      <c r="K675" s="49"/>
      <c r="L675" s="49"/>
      <c r="M675" s="49"/>
      <c r="N675" s="49"/>
      <c r="O675" s="138"/>
      <c r="P675" s="49"/>
      <c r="Q675" s="138"/>
      <c r="R675" s="49"/>
      <c r="S675" s="138"/>
      <c r="T675" s="49"/>
      <c r="U675" s="138"/>
      <c r="V675" s="138"/>
      <c r="W675" s="138"/>
      <c r="X675" s="138"/>
      <c r="Y675" s="138"/>
      <c r="Z675" s="138"/>
      <c r="AA675" s="139"/>
      <c r="AB675" s="138"/>
      <c r="AC675" s="139"/>
      <c r="AD675" s="138"/>
      <c r="AE675" s="138"/>
      <c r="AF675" s="138"/>
      <c r="AG675" s="139"/>
      <c r="AH675" s="138"/>
      <c r="AI675" s="139"/>
      <c r="AJ675" s="138"/>
      <c r="AK675" s="138"/>
      <c r="AL675" s="138"/>
      <c r="AM675" s="139"/>
      <c r="AN675" s="138"/>
      <c r="AO675" s="139"/>
      <c r="AP675" s="138"/>
      <c r="AQ675" s="138"/>
      <c r="AR675" s="138"/>
      <c r="AS675" s="139"/>
      <c r="AT675" s="138"/>
      <c r="AU675" s="139"/>
      <c r="AV675" s="138"/>
      <c r="AW675" s="138"/>
      <c r="AX675" s="138"/>
      <c r="AY675" s="139"/>
      <c r="AZ675" s="138"/>
      <c r="BA675" s="139"/>
      <c r="BB675" s="138"/>
      <c r="BC675" s="138"/>
      <c r="BD675" s="49"/>
      <c r="BE675" s="49"/>
      <c r="BF675" s="49"/>
      <c r="BG675" s="49"/>
      <c r="BH675" s="49"/>
      <c r="BI675" s="47"/>
      <c r="BJ675" s="49"/>
      <c r="BK675" s="49"/>
      <c r="BL675" s="49"/>
      <c r="BM675" s="49"/>
    </row>
    <row r="676" spans="4:65" ht="70.5" customHeight="1" x14ac:dyDescent="0.2">
      <c r="D676" s="47"/>
      <c r="E676" s="49"/>
      <c r="F676" s="49"/>
      <c r="G676" s="49"/>
      <c r="H676" s="49"/>
      <c r="I676" s="49"/>
      <c r="J676" s="49"/>
      <c r="K676" s="49"/>
      <c r="L676" s="49"/>
      <c r="M676" s="49"/>
      <c r="N676" s="49"/>
      <c r="O676" s="138"/>
      <c r="P676" s="49"/>
      <c r="Q676" s="138"/>
      <c r="R676" s="49"/>
      <c r="S676" s="138"/>
      <c r="T676" s="49"/>
      <c r="U676" s="138"/>
      <c r="V676" s="138"/>
      <c r="W676" s="138"/>
      <c r="X676" s="138"/>
      <c r="Y676" s="138"/>
      <c r="Z676" s="138"/>
      <c r="AA676" s="139"/>
      <c r="AB676" s="138"/>
      <c r="AC676" s="139"/>
      <c r="AD676" s="138"/>
      <c r="AE676" s="138"/>
      <c r="AF676" s="138"/>
      <c r="AG676" s="139"/>
      <c r="AH676" s="138"/>
      <c r="AI676" s="139"/>
      <c r="AJ676" s="138"/>
      <c r="AK676" s="138"/>
      <c r="AL676" s="138"/>
      <c r="AM676" s="139"/>
      <c r="AN676" s="138"/>
      <c r="AO676" s="139"/>
      <c r="AP676" s="138"/>
      <c r="AQ676" s="138"/>
      <c r="AR676" s="138"/>
      <c r="AS676" s="139"/>
      <c r="AT676" s="138"/>
      <c r="AU676" s="139"/>
      <c r="AV676" s="138"/>
      <c r="AW676" s="138"/>
      <c r="AX676" s="138"/>
      <c r="AY676" s="139"/>
      <c r="AZ676" s="138"/>
      <c r="BA676" s="139"/>
      <c r="BB676" s="138"/>
      <c r="BC676" s="138"/>
      <c r="BD676" s="49"/>
      <c r="BE676" s="49"/>
      <c r="BF676" s="49"/>
      <c r="BG676" s="49"/>
      <c r="BH676" s="49"/>
      <c r="BI676" s="47"/>
      <c r="BJ676" s="49"/>
      <c r="BK676" s="49"/>
      <c r="BL676" s="49"/>
      <c r="BM676" s="49"/>
    </row>
    <row r="677" spans="4:65" ht="70.5" customHeight="1" x14ac:dyDescent="0.2">
      <c r="D677" s="47"/>
      <c r="E677" s="49"/>
      <c r="F677" s="49"/>
      <c r="G677" s="49"/>
      <c r="H677" s="49"/>
      <c r="I677" s="49"/>
      <c r="J677" s="49"/>
      <c r="K677" s="49"/>
      <c r="L677" s="49"/>
      <c r="M677" s="49"/>
      <c r="N677" s="49"/>
      <c r="O677" s="138"/>
      <c r="P677" s="49"/>
      <c r="Q677" s="138"/>
      <c r="R677" s="49"/>
      <c r="S677" s="138"/>
      <c r="T677" s="49"/>
      <c r="U677" s="138"/>
      <c r="V677" s="138"/>
      <c r="W677" s="138"/>
      <c r="X677" s="138"/>
      <c r="Y677" s="138"/>
      <c r="Z677" s="138"/>
      <c r="AA677" s="139"/>
      <c r="AB677" s="138"/>
      <c r="AC677" s="139"/>
      <c r="AD677" s="138"/>
      <c r="AE677" s="138"/>
      <c r="AF677" s="138"/>
      <c r="AG677" s="139"/>
      <c r="AH677" s="138"/>
      <c r="AI677" s="139"/>
      <c r="AJ677" s="138"/>
      <c r="AK677" s="138"/>
      <c r="AL677" s="138"/>
      <c r="AM677" s="139"/>
      <c r="AN677" s="138"/>
      <c r="AO677" s="139"/>
      <c r="AP677" s="138"/>
      <c r="AQ677" s="138"/>
      <c r="AR677" s="138"/>
      <c r="AS677" s="139"/>
      <c r="AT677" s="138"/>
      <c r="AU677" s="139"/>
      <c r="AV677" s="138"/>
      <c r="AW677" s="138"/>
      <c r="AX677" s="138"/>
      <c r="AY677" s="139"/>
      <c r="AZ677" s="138"/>
      <c r="BA677" s="139"/>
      <c r="BB677" s="138"/>
      <c r="BC677" s="138"/>
      <c r="BD677" s="49"/>
      <c r="BE677" s="49"/>
      <c r="BF677" s="49"/>
      <c r="BG677" s="49"/>
      <c r="BH677" s="49"/>
      <c r="BI677" s="47"/>
      <c r="BJ677" s="49"/>
      <c r="BK677" s="49"/>
      <c r="BL677" s="49"/>
      <c r="BM677" s="49"/>
    </row>
    <row r="678" spans="4:65" ht="70.5" customHeight="1" x14ac:dyDescent="0.2">
      <c r="D678" s="47"/>
      <c r="E678" s="49"/>
      <c r="F678" s="49"/>
      <c r="G678" s="49"/>
      <c r="H678" s="49"/>
      <c r="I678" s="49"/>
      <c r="J678" s="49"/>
      <c r="K678" s="49"/>
      <c r="L678" s="49"/>
      <c r="M678" s="49"/>
      <c r="N678" s="49"/>
      <c r="O678" s="138"/>
      <c r="P678" s="49"/>
      <c r="Q678" s="138"/>
      <c r="R678" s="49"/>
      <c r="S678" s="138"/>
      <c r="T678" s="49"/>
      <c r="U678" s="138"/>
      <c r="V678" s="138"/>
      <c r="W678" s="138"/>
      <c r="X678" s="138"/>
      <c r="Y678" s="138"/>
      <c r="Z678" s="138"/>
      <c r="AA678" s="139"/>
      <c r="AB678" s="138"/>
      <c r="AC678" s="139"/>
      <c r="AD678" s="138"/>
      <c r="AE678" s="138"/>
      <c r="AF678" s="138"/>
      <c r="AG678" s="139"/>
      <c r="AH678" s="138"/>
      <c r="AI678" s="139"/>
      <c r="AJ678" s="138"/>
      <c r="AK678" s="138"/>
      <c r="AL678" s="138"/>
      <c r="AM678" s="139"/>
      <c r="AN678" s="138"/>
      <c r="AO678" s="139"/>
      <c r="AP678" s="138"/>
      <c r="AQ678" s="138"/>
      <c r="AR678" s="138"/>
      <c r="AS678" s="139"/>
      <c r="AT678" s="138"/>
      <c r="AU678" s="139"/>
      <c r="AV678" s="138"/>
      <c r="AW678" s="138"/>
      <c r="AX678" s="138"/>
      <c r="AY678" s="139"/>
      <c r="AZ678" s="138"/>
      <c r="BA678" s="139"/>
      <c r="BB678" s="138"/>
      <c r="BC678" s="138"/>
      <c r="BD678" s="49"/>
      <c r="BE678" s="49"/>
      <c r="BF678" s="49"/>
      <c r="BG678" s="49"/>
      <c r="BH678" s="49"/>
      <c r="BI678" s="47"/>
      <c r="BJ678" s="49"/>
      <c r="BK678" s="49"/>
      <c r="BL678" s="49"/>
      <c r="BM678" s="49"/>
    </row>
    <row r="679" spans="4:65" ht="70.5" customHeight="1" x14ac:dyDescent="0.2">
      <c r="D679" s="47"/>
      <c r="E679" s="49"/>
      <c r="F679" s="49"/>
      <c r="G679" s="49"/>
      <c r="H679" s="49"/>
      <c r="I679" s="49"/>
      <c r="J679" s="49"/>
      <c r="K679" s="49"/>
      <c r="L679" s="49"/>
      <c r="M679" s="49"/>
      <c r="N679" s="49"/>
      <c r="O679" s="138"/>
      <c r="P679" s="49"/>
      <c r="Q679" s="138"/>
      <c r="R679" s="49"/>
      <c r="S679" s="138"/>
      <c r="T679" s="49"/>
      <c r="U679" s="138"/>
      <c r="V679" s="138"/>
      <c r="W679" s="138"/>
      <c r="X679" s="138"/>
      <c r="Y679" s="138"/>
      <c r="Z679" s="138"/>
      <c r="AA679" s="139"/>
      <c r="AB679" s="138"/>
      <c r="AC679" s="139"/>
      <c r="AD679" s="138"/>
      <c r="AE679" s="138"/>
      <c r="AF679" s="138"/>
      <c r="AG679" s="139"/>
      <c r="AH679" s="138"/>
      <c r="AI679" s="139"/>
      <c r="AJ679" s="138"/>
      <c r="AK679" s="138"/>
      <c r="AL679" s="138"/>
      <c r="AM679" s="139"/>
      <c r="AN679" s="138"/>
      <c r="AO679" s="139"/>
      <c r="AP679" s="138"/>
      <c r="AQ679" s="138"/>
      <c r="AR679" s="138"/>
      <c r="AS679" s="139"/>
      <c r="AT679" s="138"/>
      <c r="AU679" s="139"/>
      <c r="AV679" s="138"/>
      <c r="AW679" s="138"/>
      <c r="AX679" s="138"/>
      <c r="AY679" s="139"/>
      <c r="AZ679" s="138"/>
      <c r="BA679" s="139"/>
      <c r="BB679" s="138"/>
      <c r="BC679" s="138"/>
      <c r="BD679" s="49"/>
      <c r="BE679" s="49"/>
      <c r="BF679" s="49"/>
      <c r="BG679" s="49"/>
      <c r="BH679" s="49"/>
      <c r="BI679" s="47"/>
      <c r="BJ679" s="49"/>
      <c r="BK679" s="49"/>
      <c r="BL679" s="49"/>
      <c r="BM679" s="49"/>
    </row>
    <row r="680" spans="4:65" ht="70.5" customHeight="1" x14ac:dyDescent="0.2">
      <c r="D680" s="47"/>
      <c r="E680" s="49"/>
      <c r="F680" s="49"/>
      <c r="G680" s="49"/>
      <c r="H680" s="49"/>
      <c r="I680" s="49"/>
      <c r="J680" s="49"/>
      <c r="K680" s="49"/>
      <c r="L680" s="49"/>
      <c r="M680" s="49"/>
      <c r="N680" s="49"/>
      <c r="O680" s="138"/>
      <c r="P680" s="49"/>
      <c r="Q680" s="138"/>
      <c r="R680" s="49"/>
      <c r="S680" s="138"/>
      <c r="T680" s="49"/>
      <c r="U680" s="138"/>
      <c r="V680" s="138"/>
      <c r="W680" s="138"/>
      <c r="X680" s="138"/>
      <c r="Y680" s="138"/>
      <c r="Z680" s="138"/>
      <c r="AA680" s="139"/>
      <c r="AB680" s="138"/>
      <c r="AC680" s="139"/>
      <c r="AD680" s="138"/>
      <c r="AE680" s="138"/>
      <c r="AF680" s="138"/>
      <c r="AG680" s="139"/>
      <c r="AH680" s="138"/>
      <c r="AI680" s="139"/>
      <c r="AJ680" s="138"/>
      <c r="AK680" s="138"/>
      <c r="AL680" s="138"/>
      <c r="AM680" s="139"/>
      <c r="AN680" s="138"/>
      <c r="AO680" s="139"/>
      <c r="AP680" s="138"/>
      <c r="AQ680" s="138"/>
      <c r="AR680" s="138"/>
      <c r="AS680" s="139"/>
      <c r="AT680" s="138"/>
      <c r="AU680" s="139"/>
      <c r="AV680" s="138"/>
      <c r="AW680" s="138"/>
      <c r="AX680" s="138"/>
      <c r="AY680" s="139"/>
      <c r="AZ680" s="138"/>
      <c r="BA680" s="139"/>
      <c r="BB680" s="138"/>
      <c r="BC680" s="138"/>
      <c r="BD680" s="49"/>
      <c r="BE680" s="49"/>
      <c r="BF680" s="49"/>
      <c r="BG680" s="49"/>
      <c r="BH680" s="49"/>
      <c r="BI680" s="47"/>
      <c r="BJ680" s="49"/>
      <c r="BK680" s="49"/>
      <c r="BL680" s="49"/>
      <c r="BM680" s="49"/>
    </row>
    <row r="681" spans="4:65" ht="70.5" customHeight="1" x14ac:dyDescent="0.2">
      <c r="D681" s="47"/>
      <c r="E681" s="49"/>
      <c r="F681" s="49"/>
      <c r="G681" s="49"/>
      <c r="H681" s="49"/>
      <c r="I681" s="49"/>
      <c r="J681" s="49"/>
      <c r="K681" s="49"/>
      <c r="L681" s="49"/>
      <c r="M681" s="49"/>
      <c r="N681" s="49"/>
      <c r="O681" s="138"/>
      <c r="P681" s="49"/>
      <c r="Q681" s="138"/>
      <c r="R681" s="49"/>
      <c r="S681" s="138"/>
      <c r="T681" s="49"/>
      <c r="U681" s="138"/>
      <c r="V681" s="138"/>
      <c r="W681" s="138"/>
      <c r="X681" s="138"/>
      <c r="Y681" s="138"/>
      <c r="Z681" s="138"/>
      <c r="AA681" s="139"/>
      <c r="AB681" s="138"/>
      <c r="AC681" s="139"/>
      <c r="AD681" s="138"/>
      <c r="AE681" s="138"/>
      <c r="AF681" s="138"/>
      <c r="AG681" s="139"/>
      <c r="AH681" s="138"/>
      <c r="AI681" s="139"/>
      <c r="AJ681" s="138"/>
      <c r="AK681" s="138"/>
      <c r="AL681" s="138"/>
      <c r="AM681" s="139"/>
      <c r="AN681" s="138"/>
      <c r="AO681" s="139"/>
      <c r="AP681" s="138"/>
      <c r="AQ681" s="138"/>
      <c r="AR681" s="138"/>
      <c r="AS681" s="139"/>
      <c r="AT681" s="138"/>
      <c r="AU681" s="139"/>
      <c r="AV681" s="138"/>
      <c r="AW681" s="138"/>
      <c r="AX681" s="138"/>
      <c r="AY681" s="139"/>
      <c r="AZ681" s="138"/>
      <c r="BA681" s="139"/>
      <c r="BB681" s="138"/>
      <c r="BC681" s="138"/>
      <c r="BD681" s="49"/>
      <c r="BE681" s="49"/>
      <c r="BF681" s="49"/>
      <c r="BG681" s="49"/>
      <c r="BH681" s="49"/>
      <c r="BI681" s="47"/>
      <c r="BJ681" s="49"/>
      <c r="BK681" s="49"/>
      <c r="BL681" s="49"/>
      <c r="BM681" s="49"/>
    </row>
    <row r="682" spans="4:65" ht="70.5" customHeight="1" x14ac:dyDescent="0.2">
      <c r="D682" s="47"/>
      <c r="E682" s="49"/>
      <c r="F682" s="49"/>
      <c r="G682" s="49"/>
      <c r="H682" s="49"/>
      <c r="I682" s="49"/>
      <c r="J682" s="49"/>
      <c r="K682" s="49"/>
      <c r="L682" s="49"/>
      <c r="M682" s="49"/>
      <c r="N682" s="49"/>
      <c r="O682" s="138"/>
      <c r="P682" s="49"/>
      <c r="Q682" s="138"/>
      <c r="R682" s="49"/>
      <c r="S682" s="138"/>
      <c r="T682" s="49"/>
      <c r="U682" s="138"/>
      <c r="V682" s="138"/>
      <c r="W682" s="138"/>
      <c r="X682" s="138"/>
      <c r="Y682" s="138"/>
      <c r="Z682" s="138"/>
      <c r="AA682" s="139"/>
      <c r="AB682" s="138"/>
      <c r="AC682" s="139"/>
      <c r="AD682" s="138"/>
      <c r="AE682" s="138"/>
      <c r="AF682" s="138"/>
      <c r="AG682" s="139"/>
      <c r="AH682" s="138"/>
      <c r="AI682" s="139"/>
      <c r="AJ682" s="138"/>
      <c r="AK682" s="138"/>
      <c r="AL682" s="138"/>
      <c r="AM682" s="139"/>
      <c r="AN682" s="138"/>
      <c r="AO682" s="139"/>
      <c r="AP682" s="138"/>
      <c r="AQ682" s="138"/>
      <c r="AR682" s="138"/>
      <c r="AS682" s="139"/>
      <c r="AT682" s="138"/>
      <c r="AU682" s="139"/>
      <c r="AV682" s="138"/>
      <c r="AW682" s="138"/>
      <c r="AX682" s="138"/>
      <c r="AY682" s="139"/>
      <c r="AZ682" s="138"/>
      <c r="BA682" s="139"/>
      <c r="BB682" s="138"/>
      <c r="BC682" s="138"/>
      <c r="BD682" s="49"/>
      <c r="BE682" s="49"/>
      <c r="BF682" s="49"/>
      <c r="BG682" s="49"/>
      <c r="BH682" s="49"/>
      <c r="BI682" s="47"/>
      <c r="BJ682" s="49"/>
      <c r="BK682" s="49"/>
      <c r="BL682" s="49"/>
      <c r="BM682" s="49"/>
    </row>
    <row r="683" spans="4:65" ht="70.5" customHeight="1" x14ac:dyDescent="0.2">
      <c r="D683" s="47"/>
      <c r="E683" s="49"/>
      <c r="F683" s="49"/>
      <c r="G683" s="49"/>
      <c r="H683" s="49"/>
      <c r="I683" s="49"/>
      <c r="J683" s="49"/>
      <c r="K683" s="49"/>
      <c r="L683" s="49"/>
      <c r="M683" s="49"/>
      <c r="N683" s="49"/>
      <c r="O683" s="138"/>
      <c r="P683" s="49"/>
      <c r="Q683" s="138"/>
      <c r="R683" s="49"/>
      <c r="S683" s="138"/>
      <c r="T683" s="49"/>
      <c r="U683" s="138"/>
      <c r="V683" s="138"/>
      <c r="W683" s="138"/>
      <c r="X683" s="138"/>
      <c r="Y683" s="138"/>
      <c r="Z683" s="138"/>
      <c r="AA683" s="139"/>
      <c r="AB683" s="138"/>
      <c r="AC683" s="139"/>
      <c r="AD683" s="138"/>
      <c r="AE683" s="138"/>
      <c r="AF683" s="138"/>
      <c r="AG683" s="139"/>
      <c r="AH683" s="138"/>
      <c r="AI683" s="139"/>
      <c r="AJ683" s="138"/>
      <c r="AK683" s="138"/>
      <c r="AL683" s="138"/>
      <c r="AM683" s="139"/>
      <c r="AN683" s="138"/>
      <c r="AO683" s="139"/>
      <c r="AP683" s="138"/>
      <c r="AQ683" s="138"/>
      <c r="AR683" s="138"/>
      <c r="AS683" s="139"/>
      <c r="AT683" s="138"/>
      <c r="AU683" s="139"/>
      <c r="AV683" s="138"/>
      <c r="AW683" s="138"/>
      <c r="AX683" s="138"/>
      <c r="AY683" s="139"/>
      <c r="AZ683" s="138"/>
      <c r="BA683" s="139"/>
      <c r="BB683" s="138"/>
      <c r="BC683" s="138"/>
      <c r="BD683" s="49"/>
      <c r="BE683" s="49"/>
      <c r="BF683" s="49"/>
      <c r="BG683" s="49"/>
      <c r="BH683" s="49"/>
      <c r="BI683" s="47"/>
      <c r="BJ683" s="49"/>
      <c r="BK683" s="49"/>
      <c r="BL683" s="49"/>
      <c r="BM683" s="49"/>
    </row>
    <row r="684" spans="4:65" ht="70.5" customHeight="1" x14ac:dyDescent="0.2">
      <c r="D684" s="47"/>
      <c r="E684" s="49"/>
      <c r="F684" s="49"/>
      <c r="G684" s="49"/>
      <c r="H684" s="49"/>
      <c r="I684" s="49"/>
      <c r="J684" s="49"/>
      <c r="K684" s="49"/>
      <c r="L684" s="49"/>
      <c r="M684" s="49"/>
      <c r="N684" s="49"/>
      <c r="O684" s="138"/>
      <c r="P684" s="49"/>
      <c r="Q684" s="138"/>
      <c r="R684" s="49"/>
      <c r="S684" s="138"/>
      <c r="T684" s="49"/>
      <c r="U684" s="138"/>
      <c r="V684" s="138"/>
      <c r="W684" s="138"/>
      <c r="X684" s="138"/>
      <c r="Y684" s="138"/>
      <c r="Z684" s="138"/>
      <c r="AA684" s="139"/>
      <c r="AB684" s="138"/>
      <c r="AC684" s="139"/>
      <c r="AD684" s="138"/>
      <c r="AE684" s="138"/>
      <c r="AF684" s="138"/>
      <c r="AG684" s="139"/>
      <c r="AH684" s="138"/>
      <c r="AI684" s="139"/>
      <c r="AJ684" s="138"/>
      <c r="AK684" s="138"/>
      <c r="AL684" s="138"/>
      <c r="AM684" s="139"/>
      <c r="AN684" s="138"/>
      <c r="AO684" s="139"/>
      <c r="AP684" s="138"/>
      <c r="AQ684" s="138"/>
      <c r="AR684" s="138"/>
      <c r="AS684" s="139"/>
      <c r="AT684" s="138"/>
      <c r="AU684" s="139"/>
      <c r="AV684" s="138"/>
      <c r="AW684" s="138"/>
      <c r="AX684" s="138"/>
      <c r="AY684" s="139"/>
      <c r="AZ684" s="138"/>
      <c r="BA684" s="139"/>
      <c r="BB684" s="138"/>
      <c r="BC684" s="138"/>
      <c r="BD684" s="49"/>
      <c r="BE684" s="49"/>
      <c r="BF684" s="49"/>
      <c r="BG684" s="49"/>
      <c r="BH684" s="49"/>
      <c r="BI684" s="47"/>
      <c r="BJ684" s="49"/>
      <c r="BK684" s="49"/>
      <c r="BL684" s="49"/>
      <c r="BM684" s="49"/>
    </row>
    <row r="685" spans="4:65" ht="70.5" customHeight="1" x14ac:dyDescent="0.2">
      <c r="D685" s="47"/>
      <c r="E685" s="49"/>
      <c r="F685" s="49"/>
      <c r="G685" s="49"/>
      <c r="H685" s="49"/>
      <c r="I685" s="49"/>
      <c r="J685" s="49"/>
      <c r="K685" s="49"/>
      <c r="L685" s="49"/>
      <c r="M685" s="49"/>
      <c r="N685" s="49"/>
      <c r="O685" s="138"/>
      <c r="P685" s="49"/>
      <c r="Q685" s="138"/>
      <c r="R685" s="49"/>
      <c r="S685" s="138"/>
      <c r="T685" s="49"/>
      <c r="U685" s="138"/>
      <c r="V685" s="138"/>
      <c r="W685" s="138"/>
      <c r="X685" s="138"/>
      <c r="Y685" s="138"/>
      <c r="Z685" s="138"/>
      <c r="AA685" s="139"/>
      <c r="AB685" s="138"/>
      <c r="AC685" s="139"/>
      <c r="AD685" s="138"/>
      <c r="AE685" s="138"/>
      <c r="AF685" s="138"/>
      <c r="AG685" s="139"/>
      <c r="AH685" s="138"/>
      <c r="AI685" s="139"/>
      <c r="AJ685" s="138"/>
      <c r="AK685" s="138"/>
      <c r="AL685" s="138"/>
      <c r="AM685" s="139"/>
      <c r="AN685" s="138"/>
      <c r="AO685" s="139"/>
      <c r="AP685" s="138"/>
      <c r="AQ685" s="138"/>
      <c r="AR685" s="138"/>
      <c r="AS685" s="139"/>
      <c r="AT685" s="138"/>
      <c r="AU685" s="139"/>
      <c r="AV685" s="138"/>
      <c r="AW685" s="138"/>
      <c r="AX685" s="138"/>
      <c r="AY685" s="139"/>
      <c r="AZ685" s="138"/>
      <c r="BA685" s="139"/>
      <c r="BB685" s="138"/>
      <c r="BC685" s="138"/>
      <c r="BD685" s="49"/>
      <c r="BE685" s="49"/>
      <c r="BF685" s="49"/>
      <c r="BG685" s="49"/>
      <c r="BH685" s="49"/>
      <c r="BI685" s="47"/>
      <c r="BJ685" s="49"/>
      <c r="BK685" s="49"/>
      <c r="BL685" s="49"/>
      <c r="BM685" s="49"/>
    </row>
    <row r="686" spans="4:65" ht="70.5" customHeight="1" x14ac:dyDescent="0.2">
      <c r="D686" s="47"/>
      <c r="E686" s="49"/>
      <c r="F686" s="49"/>
      <c r="G686" s="49"/>
      <c r="H686" s="49"/>
      <c r="I686" s="49"/>
      <c r="J686" s="49"/>
      <c r="K686" s="49"/>
      <c r="L686" s="49"/>
      <c r="M686" s="49"/>
      <c r="N686" s="49"/>
      <c r="O686" s="138"/>
      <c r="P686" s="49"/>
      <c r="Q686" s="138"/>
      <c r="R686" s="49"/>
      <c r="S686" s="138"/>
      <c r="T686" s="49"/>
      <c r="U686" s="138"/>
      <c r="V686" s="138"/>
      <c r="W686" s="138"/>
      <c r="X686" s="138"/>
      <c r="Y686" s="138"/>
      <c r="Z686" s="138"/>
      <c r="AA686" s="139"/>
      <c r="AB686" s="138"/>
      <c r="AC686" s="139"/>
      <c r="AD686" s="138"/>
      <c r="AE686" s="138"/>
      <c r="AF686" s="138"/>
      <c r="AG686" s="139"/>
      <c r="AH686" s="138"/>
      <c r="AI686" s="139"/>
      <c r="AJ686" s="138"/>
      <c r="AK686" s="138"/>
      <c r="AL686" s="138"/>
      <c r="AM686" s="139"/>
      <c r="AN686" s="138"/>
      <c r="AO686" s="139"/>
      <c r="AP686" s="138"/>
      <c r="AQ686" s="138"/>
      <c r="AR686" s="138"/>
      <c r="AS686" s="139"/>
      <c r="AT686" s="138"/>
      <c r="AU686" s="139"/>
      <c r="AV686" s="138"/>
      <c r="AW686" s="138"/>
      <c r="AX686" s="138"/>
      <c r="AY686" s="139"/>
      <c r="AZ686" s="138"/>
      <c r="BA686" s="139"/>
      <c r="BB686" s="138"/>
      <c r="BC686" s="138"/>
      <c r="BD686" s="49"/>
      <c r="BE686" s="49"/>
      <c r="BF686" s="49"/>
      <c r="BG686" s="49"/>
      <c r="BH686" s="49"/>
      <c r="BI686" s="47"/>
      <c r="BJ686" s="49"/>
      <c r="BK686" s="49"/>
      <c r="BL686" s="49"/>
      <c r="BM686" s="49"/>
    </row>
    <row r="687" spans="4:65" ht="70.5" customHeight="1" x14ac:dyDescent="0.2">
      <c r="D687" s="47"/>
      <c r="E687" s="49"/>
      <c r="F687" s="49"/>
      <c r="G687" s="49"/>
      <c r="H687" s="49"/>
      <c r="I687" s="49"/>
      <c r="J687" s="49"/>
      <c r="K687" s="49"/>
      <c r="L687" s="49"/>
      <c r="M687" s="49"/>
      <c r="N687" s="49"/>
      <c r="O687" s="138"/>
      <c r="P687" s="49"/>
      <c r="Q687" s="138"/>
      <c r="R687" s="49"/>
      <c r="S687" s="138"/>
      <c r="T687" s="49"/>
      <c r="U687" s="138"/>
      <c r="V687" s="138"/>
      <c r="W687" s="138"/>
      <c r="X687" s="138"/>
      <c r="Y687" s="138"/>
      <c r="Z687" s="138"/>
      <c r="AA687" s="139"/>
      <c r="AB687" s="138"/>
      <c r="AC687" s="139"/>
      <c r="AD687" s="138"/>
      <c r="AE687" s="138"/>
      <c r="AF687" s="138"/>
      <c r="AG687" s="139"/>
      <c r="AH687" s="138"/>
      <c r="AI687" s="139"/>
      <c r="AJ687" s="138"/>
      <c r="AK687" s="138"/>
      <c r="AL687" s="138"/>
      <c r="AM687" s="139"/>
      <c r="AN687" s="138"/>
      <c r="AO687" s="139"/>
      <c r="AP687" s="138"/>
      <c r="AQ687" s="138"/>
      <c r="AR687" s="138"/>
      <c r="AS687" s="139"/>
      <c r="AT687" s="138"/>
      <c r="AU687" s="139"/>
      <c r="AV687" s="138"/>
      <c r="AW687" s="138"/>
      <c r="AX687" s="138"/>
      <c r="AY687" s="139"/>
      <c r="AZ687" s="138"/>
      <c r="BA687" s="139"/>
      <c r="BB687" s="138"/>
      <c r="BC687" s="138"/>
      <c r="BD687" s="49"/>
      <c r="BE687" s="49"/>
      <c r="BF687" s="49"/>
      <c r="BG687" s="49"/>
      <c r="BH687" s="49"/>
      <c r="BI687" s="47"/>
      <c r="BJ687" s="49"/>
      <c r="BK687" s="49"/>
      <c r="BL687" s="49"/>
      <c r="BM687" s="49"/>
    </row>
    <row r="688" spans="4:65" ht="70.5" customHeight="1" x14ac:dyDescent="0.2">
      <c r="D688" s="47"/>
      <c r="E688" s="49"/>
      <c r="F688" s="49"/>
      <c r="G688" s="49"/>
      <c r="H688" s="49"/>
      <c r="I688" s="49"/>
      <c r="J688" s="49"/>
      <c r="K688" s="49"/>
      <c r="L688" s="49"/>
      <c r="M688" s="49"/>
      <c r="N688" s="49"/>
      <c r="O688" s="138"/>
      <c r="P688" s="49"/>
      <c r="Q688" s="138"/>
      <c r="R688" s="49"/>
      <c r="S688" s="138"/>
      <c r="T688" s="49"/>
      <c r="U688" s="138"/>
      <c r="V688" s="138"/>
      <c r="W688" s="138"/>
      <c r="X688" s="138"/>
      <c r="Y688" s="138"/>
      <c r="Z688" s="138"/>
      <c r="AA688" s="139"/>
      <c r="AB688" s="138"/>
      <c r="AC688" s="139"/>
      <c r="AD688" s="138"/>
      <c r="AE688" s="138"/>
      <c r="AF688" s="138"/>
      <c r="AG688" s="139"/>
      <c r="AH688" s="138"/>
      <c r="AI688" s="139"/>
      <c r="AJ688" s="138"/>
      <c r="AK688" s="138"/>
      <c r="AL688" s="138"/>
      <c r="AM688" s="139"/>
      <c r="AN688" s="138"/>
      <c r="AO688" s="139"/>
      <c r="AP688" s="138"/>
      <c r="AQ688" s="138"/>
      <c r="AR688" s="138"/>
      <c r="AS688" s="139"/>
      <c r="AT688" s="138"/>
      <c r="AU688" s="139"/>
      <c r="AV688" s="138"/>
      <c r="AW688" s="138"/>
      <c r="AX688" s="138"/>
      <c r="AY688" s="139"/>
      <c r="AZ688" s="138"/>
      <c r="BA688" s="139"/>
      <c r="BB688" s="138"/>
      <c r="BC688" s="138"/>
      <c r="BD688" s="49"/>
      <c r="BE688" s="49"/>
      <c r="BF688" s="49"/>
      <c r="BG688" s="49"/>
      <c r="BH688" s="49"/>
      <c r="BI688" s="47"/>
      <c r="BJ688" s="49"/>
      <c r="BK688" s="49"/>
      <c r="BL688" s="49"/>
      <c r="BM688" s="49"/>
    </row>
    <row r="689" spans="4:65" ht="70.5" customHeight="1" x14ac:dyDescent="0.2">
      <c r="D689" s="47"/>
      <c r="E689" s="49"/>
      <c r="F689" s="49"/>
      <c r="G689" s="49"/>
      <c r="H689" s="49"/>
      <c r="I689" s="49"/>
      <c r="J689" s="49"/>
      <c r="K689" s="49"/>
      <c r="L689" s="49"/>
      <c r="M689" s="49"/>
      <c r="N689" s="49"/>
      <c r="O689" s="138"/>
      <c r="P689" s="49"/>
      <c r="Q689" s="138"/>
      <c r="R689" s="49"/>
      <c r="S689" s="138"/>
      <c r="T689" s="49"/>
      <c r="U689" s="138"/>
      <c r="V689" s="138"/>
      <c r="W689" s="138"/>
      <c r="X689" s="138"/>
      <c r="Y689" s="138"/>
      <c r="Z689" s="138"/>
      <c r="AA689" s="139"/>
      <c r="AB689" s="138"/>
      <c r="AC689" s="139"/>
      <c r="AD689" s="138"/>
      <c r="AE689" s="138"/>
      <c r="AF689" s="138"/>
      <c r="AG689" s="139"/>
      <c r="AH689" s="138"/>
      <c r="AI689" s="139"/>
      <c r="AJ689" s="138"/>
      <c r="AK689" s="138"/>
      <c r="AL689" s="138"/>
      <c r="AM689" s="139"/>
      <c r="AN689" s="138"/>
      <c r="AO689" s="139"/>
      <c r="AP689" s="138"/>
      <c r="AQ689" s="138"/>
      <c r="AR689" s="138"/>
      <c r="AS689" s="139"/>
      <c r="AT689" s="138"/>
      <c r="AU689" s="139"/>
      <c r="AV689" s="138"/>
      <c r="AW689" s="138"/>
      <c r="AX689" s="138"/>
      <c r="AY689" s="139"/>
      <c r="AZ689" s="138"/>
      <c r="BA689" s="139"/>
      <c r="BB689" s="138"/>
      <c r="BC689" s="138"/>
      <c r="BD689" s="49"/>
      <c r="BE689" s="49"/>
      <c r="BF689" s="49"/>
      <c r="BG689" s="49"/>
      <c r="BH689" s="49"/>
      <c r="BI689" s="47"/>
      <c r="BJ689" s="49"/>
      <c r="BK689" s="49"/>
      <c r="BL689" s="49"/>
      <c r="BM689" s="49"/>
    </row>
    <row r="690" spans="4:65" ht="70.5" customHeight="1" x14ac:dyDescent="0.2">
      <c r="D690" s="47"/>
      <c r="E690" s="49"/>
      <c r="F690" s="49"/>
      <c r="G690" s="49"/>
      <c r="H690" s="49"/>
      <c r="I690" s="49"/>
      <c r="J690" s="49"/>
      <c r="K690" s="49"/>
      <c r="L690" s="49"/>
      <c r="M690" s="49"/>
      <c r="N690" s="49"/>
      <c r="O690" s="138"/>
      <c r="P690" s="49"/>
      <c r="Q690" s="138"/>
      <c r="R690" s="49"/>
      <c r="S690" s="138"/>
      <c r="T690" s="49"/>
      <c r="U690" s="138"/>
      <c r="V690" s="138"/>
      <c r="W690" s="138"/>
      <c r="X690" s="138"/>
      <c r="Y690" s="138"/>
      <c r="Z690" s="138"/>
      <c r="AA690" s="139"/>
      <c r="AB690" s="138"/>
      <c r="AC690" s="139"/>
      <c r="AD690" s="138"/>
      <c r="AE690" s="138"/>
      <c r="AF690" s="138"/>
      <c r="AG690" s="139"/>
      <c r="AH690" s="138"/>
      <c r="AI690" s="139"/>
      <c r="AJ690" s="138"/>
      <c r="AK690" s="138"/>
      <c r="AL690" s="138"/>
      <c r="AM690" s="139"/>
      <c r="AN690" s="138"/>
      <c r="AO690" s="139"/>
      <c r="AP690" s="138"/>
      <c r="AQ690" s="138"/>
      <c r="AR690" s="138"/>
      <c r="AS690" s="139"/>
      <c r="AT690" s="138"/>
      <c r="AU690" s="139"/>
      <c r="AV690" s="138"/>
      <c r="AW690" s="138"/>
      <c r="AX690" s="138"/>
      <c r="AY690" s="139"/>
      <c r="AZ690" s="138"/>
      <c r="BA690" s="139"/>
      <c r="BB690" s="138"/>
      <c r="BC690" s="138"/>
      <c r="BD690" s="49"/>
      <c r="BE690" s="49"/>
      <c r="BF690" s="49"/>
      <c r="BG690" s="49"/>
      <c r="BH690" s="49"/>
      <c r="BI690" s="47"/>
      <c r="BJ690" s="49"/>
      <c r="BK690" s="49"/>
      <c r="BL690" s="49"/>
      <c r="BM690" s="49"/>
    </row>
    <row r="691" spans="4:65" ht="70.5" customHeight="1" x14ac:dyDescent="0.2">
      <c r="D691" s="47"/>
      <c r="E691" s="49"/>
      <c r="F691" s="49"/>
      <c r="G691" s="49"/>
      <c r="H691" s="49"/>
      <c r="I691" s="49"/>
      <c r="J691" s="49"/>
      <c r="K691" s="49"/>
      <c r="L691" s="49"/>
      <c r="M691" s="49"/>
      <c r="N691" s="49"/>
      <c r="O691" s="138"/>
      <c r="P691" s="49"/>
      <c r="Q691" s="138"/>
      <c r="R691" s="49"/>
      <c r="S691" s="138"/>
      <c r="T691" s="49"/>
      <c r="U691" s="138"/>
      <c r="V691" s="138"/>
      <c r="W691" s="138"/>
      <c r="X691" s="138"/>
      <c r="Y691" s="138"/>
      <c r="Z691" s="138"/>
      <c r="AA691" s="139"/>
      <c r="AB691" s="138"/>
      <c r="AC691" s="139"/>
      <c r="AD691" s="138"/>
      <c r="AE691" s="138"/>
      <c r="AF691" s="138"/>
      <c r="AG691" s="139"/>
      <c r="AH691" s="138"/>
      <c r="AI691" s="139"/>
      <c r="AJ691" s="138"/>
      <c r="AK691" s="138"/>
      <c r="AL691" s="138"/>
      <c r="AM691" s="139"/>
      <c r="AN691" s="138"/>
      <c r="AO691" s="139"/>
      <c r="AP691" s="138"/>
      <c r="AQ691" s="138"/>
      <c r="AR691" s="138"/>
      <c r="AS691" s="139"/>
      <c r="AT691" s="138"/>
      <c r="AU691" s="139"/>
      <c r="AV691" s="138"/>
      <c r="AW691" s="138"/>
      <c r="AX691" s="138"/>
      <c r="AY691" s="139"/>
      <c r="AZ691" s="138"/>
      <c r="BA691" s="139"/>
      <c r="BB691" s="138"/>
      <c r="BC691" s="138"/>
      <c r="BD691" s="49"/>
      <c r="BE691" s="49"/>
      <c r="BF691" s="49"/>
      <c r="BG691" s="49"/>
      <c r="BH691" s="49"/>
      <c r="BI691" s="47"/>
      <c r="BJ691" s="49"/>
      <c r="BK691" s="49"/>
      <c r="BL691" s="49"/>
      <c r="BM691" s="49"/>
    </row>
    <row r="692" spans="4:65" ht="70.5" customHeight="1" x14ac:dyDescent="0.2">
      <c r="D692" s="47"/>
      <c r="E692" s="49"/>
      <c r="F692" s="49"/>
      <c r="G692" s="49"/>
      <c r="H692" s="49"/>
      <c r="I692" s="49"/>
      <c r="J692" s="49"/>
      <c r="K692" s="49"/>
      <c r="L692" s="49"/>
      <c r="M692" s="49"/>
      <c r="N692" s="49"/>
      <c r="O692" s="138"/>
      <c r="P692" s="49"/>
      <c r="Q692" s="138"/>
      <c r="R692" s="49"/>
      <c r="S692" s="138"/>
      <c r="T692" s="49"/>
      <c r="U692" s="138"/>
      <c r="V692" s="138"/>
      <c r="W692" s="138"/>
      <c r="X692" s="138"/>
      <c r="Y692" s="138"/>
      <c r="Z692" s="138"/>
      <c r="AA692" s="139"/>
      <c r="AB692" s="138"/>
      <c r="AC692" s="139"/>
      <c r="AD692" s="138"/>
      <c r="AE692" s="138"/>
      <c r="AF692" s="138"/>
      <c r="AG692" s="139"/>
      <c r="AH692" s="138"/>
      <c r="AI692" s="139"/>
      <c r="AJ692" s="138"/>
      <c r="AK692" s="138"/>
      <c r="AL692" s="138"/>
      <c r="AM692" s="139"/>
      <c r="AN692" s="138"/>
      <c r="AO692" s="139"/>
      <c r="AP692" s="138"/>
      <c r="AQ692" s="138"/>
      <c r="AR692" s="138"/>
      <c r="AS692" s="139"/>
      <c r="AT692" s="138"/>
      <c r="AU692" s="139"/>
      <c r="AV692" s="138"/>
      <c r="AW692" s="138"/>
      <c r="AX692" s="138"/>
      <c r="AY692" s="139"/>
      <c r="AZ692" s="138"/>
      <c r="BA692" s="139"/>
      <c r="BB692" s="138"/>
      <c r="BC692" s="138"/>
      <c r="BD692" s="49"/>
      <c r="BE692" s="49"/>
      <c r="BF692" s="49"/>
      <c r="BG692" s="49"/>
      <c r="BH692" s="49"/>
      <c r="BI692" s="47"/>
      <c r="BJ692" s="49"/>
      <c r="BK692" s="49"/>
      <c r="BL692" s="49"/>
      <c r="BM692" s="49"/>
    </row>
    <row r="693" spans="4:65" ht="70.5" customHeight="1" x14ac:dyDescent="0.2">
      <c r="D693" s="47"/>
      <c r="E693" s="49"/>
      <c r="F693" s="49"/>
      <c r="G693" s="49"/>
      <c r="H693" s="49"/>
      <c r="I693" s="49"/>
      <c r="J693" s="49"/>
      <c r="K693" s="49"/>
      <c r="L693" s="49"/>
      <c r="M693" s="49"/>
      <c r="N693" s="49"/>
      <c r="O693" s="138"/>
      <c r="P693" s="49"/>
      <c r="Q693" s="138"/>
      <c r="R693" s="49"/>
      <c r="S693" s="138"/>
      <c r="T693" s="49"/>
      <c r="U693" s="138"/>
      <c r="V693" s="138"/>
      <c r="W693" s="138"/>
      <c r="X693" s="138"/>
      <c r="Y693" s="138"/>
      <c r="Z693" s="138"/>
      <c r="AA693" s="139"/>
      <c r="AB693" s="138"/>
      <c r="AC693" s="139"/>
      <c r="AD693" s="138"/>
      <c r="AE693" s="138"/>
      <c r="AF693" s="138"/>
      <c r="AG693" s="139"/>
      <c r="AH693" s="138"/>
      <c r="AI693" s="139"/>
      <c r="AJ693" s="138"/>
      <c r="AK693" s="138"/>
      <c r="AL693" s="138"/>
      <c r="AM693" s="139"/>
      <c r="AN693" s="138"/>
      <c r="AO693" s="139"/>
      <c r="AP693" s="138"/>
      <c r="AQ693" s="138"/>
      <c r="AR693" s="138"/>
      <c r="AS693" s="139"/>
      <c r="AT693" s="138"/>
      <c r="AU693" s="139"/>
      <c r="AV693" s="138"/>
      <c r="AW693" s="138"/>
      <c r="AX693" s="138"/>
      <c r="AY693" s="139"/>
      <c r="AZ693" s="138"/>
      <c r="BA693" s="139"/>
      <c r="BB693" s="138"/>
      <c r="BC693" s="138"/>
      <c r="BD693" s="49"/>
      <c r="BE693" s="49"/>
      <c r="BF693" s="49"/>
      <c r="BG693" s="49"/>
      <c r="BH693" s="49"/>
      <c r="BI693" s="47"/>
      <c r="BJ693" s="49"/>
      <c r="BK693" s="49"/>
      <c r="BL693" s="49"/>
      <c r="BM693" s="49"/>
    </row>
    <row r="694" spans="4:65" ht="70.5" customHeight="1" x14ac:dyDescent="0.2">
      <c r="D694" s="47"/>
      <c r="E694" s="49"/>
      <c r="F694" s="49"/>
      <c r="G694" s="49"/>
      <c r="H694" s="49"/>
      <c r="I694" s="49"/>
      <c r="J694" s="49"/>
      <c r="K694" s="49"/>
      <c r="L694" s="49"/>
      <c r="M694" s="49"/>
      <c r="N694" s="49"/>
      <c r="O694" s="138"/>
      <c r="P694" s="49"/>
      <c r="Q694" s="138"/>
      <c r="R694" s="49"/>
      <c r="S694" s="138"/>
      <c r="T694" s="49"/>
      <c r="U694" s="138"/>
      <c r="V694" s="138"/>
      <c r="W694" s="138"/>
      <c r="X694" s="138"/>
      <c r="Y694" s="138"/>
      <c r="Z694" s="138"/>
      <c r="AA694" s="139"/>
      <c r="AB694" s="138"/>
      <c r="AC694" s="139"/>
      <c r="AD694" s="138"/>
      <c r="AE694" s="138"/>
      <c r="AF694" s="138"/>
      <c r="AG694" s="139"/>
      <c r="AH694" s="138"/>
      <c r="AI694" s="139"/>
      <c r="AJ694" s="138"/>
      <c r="AK694" s="138"/>
      <c r="AL694" s="138"/>
      <c r="AM694" s="139"/>
      <c r="AN694" s="138"/>
      <c r="AO694" s="139"/>
      <c r="AP694" s="138"/>
      <c r="AQ694" s="138"/>
      <c r="AR694" s="138"/>
      <c r="AS694" s="139"/>
      <c r="AT694" s="138"/>
      <c r="AU694" s="139"/>
      <c r="AV694" s="138"/>
      <c r="AW694" s="138"/>
      <c r="AX694" s="138"/>
      <c r="AY694" s="139"/>
      <c r="AZ694" s="138"/>
      <c r="BA694" s="139"/>
      <c r="BB694" s="138"/>
      <c r="BC694" s="138"/>
      <c r="BD694" s="49"/>
      <c r="BE694" s="49"/>
      <c r="BF694" s="49"/>
      <c r="BG694" s="49"/>
      <c r="BH694" s="49"/>
      <c r="BI694" s="47"/>
      <c r="BJ694" s="49"/>
      <c r="BK694" s="49"/>
      <c r="BL694" s="49"/>
      <c r="BM694" s="49"/>
    </row>
    <row r="695" spans="4:65" ht="70.5" customHeight="1" x14ac:dyDescent="0.2">
      <c r="D695" s="47"/>
      <c r="E695" s="49"/>
      <c r="F695" s="49"/>
      <c r="G695" s="49"/>
      <c r="H695" s="49"/>
      <c r="I695" s="49"/>
      <c r="J695" s="49"/>
      <c r="K695" s="49"/>
      <c r="L695" s="49"/>
      <c r="M695" s="49"/>
      <c r="N695" s="49"/>
      <c r="O695" s="138"/>
      <c r="P695" s="49"/>
      <c r="Q695" s="138"/>
      <c r="R695" s="49"/>
      <c r="S695" s="138"/>
      <c r="T695" s="49"/>
      <c r="U695" s="138"/>
      <c r="V695" s="138"/>
      <c r="W695" s="138"/>
      <c r="X695" s="138"/>
      <c r="Y695" s="138"/>
      <c r="Z695" s="138"/>
      <c r="AA695" s="139"/>
      <c r="AB695" s="138"/>
      <c r="AC695" s="139"/>
      <c r="AD695" s="138"/>
      <c r="AE695" s="138"/>
      <c r="AF695" s="138"/>
      <c r="AG695" s="139"/>
      <c r="AH695" s="138"/>
      <c r="AI695" s="139"/>
      <c r="AJ695" s="138"/>
      <c r="AK695" s="138"/>
      <c r="AL695" s="138"/>
      <c r="AM695" s="139"/>
      <c r="AN695" s="138"/>
      <c r="AO695" s="139"/>
      <c r="AP695" s="138"/>
      <c r="AQ695" s="138"/>
      <c r="AR695" s="138"/>
      <c r="AS695" s="139"/>
      <c r="AT695" s="138"/>
      <c r="AU695" s="139"/>
      <c r="AV695" s="138"/>
      <c r="AW695" s="138"/>
      <c r="AX695" s="138"/>
      <c r="AY695" s="139"/>
      <c r="AZ695" s="138"/>
      <c r="BA695" s="139"/>
      <c r="BB695" s="138"/>
      <c r="BC695" s="138"/>
      <c r="BD695" s="49"/>
      <c r="BE695" s="49"/>
      <c r="BF695" s="49"/>
      <c r="BG695" s="49"/>
      <c r="BH695" s="49"/>
      <c r="BI695" s="47"/>
      <c r="BJ695" s="49"/>
      <c r="BK695" s="49"/>
      <c r="BL695" s="49"/>
      <c r="BM695" s="49"/>
    </row>
    <row r="696" spans="4:65" ht="70.5" customHeight="1" x14ac:dyDescent="0.2">
      <c r="D696" s="47"/>
      <c r="E696" s="49"/>
      <c r="F696" s="49"/>
      <c r="G696" s="49"/>
      <c r="H696" s="49"/>
      <c r="I696" s="49"/>
      <c r="J696" s="49"/>
      <c r="K696" s="49"/>
      <c r="L696" s="49"/>
      <c r="M696" s="49"/>
      <c r="N696" s="49"/>
      <c r="O696" s="138"/>
      <c r="P696" s="49"/>
      <c r="Q696" s="138"/>
      <c r="R696" s="49"/>
      <c r="S696" s="138"/>
      <c r="T696" s="49"/>
      <c r="U696" s="138"/>
      <c r="V696" s="138"/>
      <c r="W696" s="138"/>
      <c r="X696" s="138"/>
      <c r="Y696" s="138"/>
      <c r="Z696" s="138"/>
      <c r="AA696" s="139"/>
      <c r="AB696" s="138"/>
      <c r="AC696" s="139"/>
      <c r="AD696" s="138"/>
      <c r="AE696" s="138"/>
      <c r="AF696" s="138"/>
      <c r="AG696" s="139"/>
      <c r="AH696" s="138"/>
      <c r="AI696" s="139"/>
      <c r="AJ696" s="138"/>
      <c r="AK696" s="138"/>
      <c r="AL696" s="138"/>
      <c r="AM696" s="139"/>
      <c r="AN696" s="138"/>
      <c r="AO696" s="139"/>
      <c r="AP696" s="138"/>
      <c r="AQ696" s="138"/>
      <c r="AR696" s="138"/>
      <c r="AS696" s="139"/>
      <c r="AT696" s="138"/>
      <c r="AU696" s="139"/>
      <c r="AV696" s="138"/>
      <c r="AW696" s="138"/>
      <c r="AX696" s="138"/>
      <c r="AY696" s="139"/>
      <c r="AZ696" s="138"/>
      <c r="BA696" s="139"/>
      <c r="BB696" s="138"/>
      <c r="BC696" s="138"/>
      <c r="BD696" s="49"/>
      <c r="BE696" s="49"/>
      <c r="BF696" s="49"/>
      <c r="BG696" s="49"/>
      <c r="BH696" s="49"/>
      <c r="BI696" s="47"/>
      <c r="BJ696" s="49"/>
      <c r="BK696" s="49"/>
      <c r="BL696" s="49"/>
      <c r="BM696" s="49"/>
    </row>
    <row r="697" spans="4:65" ht="70.5" customHeight="1" x14ac:dyDescent="0.2">
      <c r="D697" s="47"/>
      <c r="E697" s="49"/>
      <c r="F697" s="49"/>
      <c r="G697" s="49"/>
      <c r="H697" s="49"/>
      <c r="I697" s="49"/>
      <c r="J697" s="49"/>
      <c r="K697" s="49"/>
      <c r="L697" s="49"/>
      <c r="M697" s="49"/>
      <c r="N697" s="49"/>
      <c r="O697" s="138"/>
      <c r="P697" s="49"/>
      <c r="Q697" s="138"/>
      <c r="R697" s="49"/>
      <c r="S697" s="138"/>
      <c r="T697" s="49"/>
      <c r="U697" s="138"/>
      <c r="V697" s="138"/>
      <c r="W697" s="138"/>
      <c r="X697" s="138"/>
      <c r="Y697" s="138"/>
      <c r="Z697" s="138"/>
      <c r="AA697" s="139"/>
      <c r="AB697" s="138"/>
      <c r="AC697" s="139"/>
      <c r="AD697" s="138"/>
      <c r="AE697" s="138"/>
      <c r="AF697" s="138"/>
      <c r="AG697" s="139"/>
      <c r="AH697" s="138"/>
      <c r="AI697" s="139"/>
      <c r="AJ697" s="138"/>
      <c r="AK697" s="138"/>
      <c r="AL697" s="138"/>
      <c r="AM697" s="139"/>
      <c r="AN697" s="138"/>
      <c r="AO697" s="139"/>
      <c r="AP697" s="138"/>
      <c r="AQ697" s="138"/>
      <c r="AR697" s="138"/>
      <c r="AS697" s="139"/>
      <c r="AT697" s="138"/>
      <c r="AU697" s="139"/>
      <c r="AV697" s="138"/>
      <c r="AW697" s="138"/>
      <c r="AX697" s="138"/>
      <c r="AY697" s="139"/>
      <c r="AZ697" s="138"/>
      <c r="BA697" s="139"/>
      <c r="BB697" s="138"/>
      <c r="BC697" s="138"/>
      <c r="BD697" s="49"/>
      <c r="BE697" s="49"/>
      <c r="BF697" s="49"/>
      <c r="BG697" s="49"/>
      <c r="BH697" s="49"/>
      <c r="BI697" s="47"/>
      <c r="BJ697" s="49"/>
      <c r="BK697" s="49"/>
      <c r="BL697" s="49"/>
      <c r="BM697" s="49"/>
    </row>
    <row r="698" spans="4:65" ht="70.5" customHeight="1" x14ac:dyDescent="0.2">
      <c r="D698" s="47"/>
      <c r="E698" s="49"/>
      <c r="F698" s="49"/>
      <c r="G698" s="49"/>
      <c r="H698" s="49"/>
      <c r="I698" s="49"/>
      <c r="J698" s="49"/>
      <c r="K698" s="49"/>
      <c r="L698" s="49"/>
      <c r="M698" s="49"/>
      <c r="N698" s="49"/>
      <c r="O698" s="138"/>
      <c r="P698" s="49"/>
      <c r="Q698" s="138"/>
      <c r="R698" s="49"/>
      <c r="S698" s="138"/>
      <c r="T698" s="49"/>
      <c r="U698" s="138"/>
      <c r="V698" s="138"/>
      <c r="W698" s="138"/>
      <c r="X698" s="138"/>
      <c r="Y698" s="138"/>
      <c r="Z698" s="138"/>
      <c r="AA698" s="139"/>
      <c r="AB698" s="138"/>
      <c r="AC698" s="139"/>
      <c r="AD698" s="138"/>
      <c r="AE698" s="138"/>
      <c r="AF698" s="138"/>
      <c r="AG698" s="139"/>
      <c r="AH698" s="138"/>
      <c r="AI698" s="139"/>
      <c r="AJ698" s="138"/>
      <c r="AK698" s="138"/>
      <c r="AL698" s="138"/>
      <c r="AM698" s="139"/>
      <c r="AN698" s="138"/>
      <c r="AO698" s="139"/>
      <c r="AP698" s="138"/>
      <c r="AQ698" s="138"/>
      <c r="AR698" s="138"/>
      <c r="AS698" s="139"/>
      <c r="AT698" s="138"/>
      <c r="AU698" s="139"/>
      <c r="AV698" s="138"/>
      <c r="AW698" s="138"/>
      <c r="AX698" s="138"/>
      <c r="AY698" s="139"/>
      <c r="AZ698" s="138"/>
      <c r="BA698" s="139"/>
      <c r="BB698" s="138"/>
      <c r="BC698" s="138"/>
      <c r="BD698" s="49"/>
      <c r="BE698" s="49"/>
      <c r="BF698" s="49"/>
      <c r="BG698" s="49"/>
      <c r="BH698" s="49"/>
      <c r="BI698" s="47"/>
      <c r="BJ698" s="49"/>
      <c r="BK698" s="49"/>
      <c r="BL698" s="49"/>
      <c r="BM698" s="49"/>
    </row>
    <row r="699" spans="4:65" ht="70.5" customHeight="1" x14ac:dyDescent="0.2">
      <c r="D699" s="47"/>
      <c r="E699" s="49"/>
      <c r="F699" s="49"/>
      <c r="G699" s="49"/>
      <c r="H699" s="49"/>
      <c r="I699" s="49"/>
      <c r="J699" s="49"/>
      <c r="K699" s="49"/>
      <c r="L699" s="49"/>
      <c r="M699" s="49"/>
      <c r="N699" s="49"/>
      <c r="O699" s="138"/>
      <c r="P699" s="49"/>
      <c r="Q699" s="138"/>
      <c r="R699" s="49"/>
      <c r="S699" s="138"/>
      <c r="T699" s="49"/>
      <c r="U699" s="138"/>
      <c r="V699" s="138"/>
      <c r="W699" s="138"/>
      <c r="X699" s="138"/>
      <c r="Y699" s="138"/>
      <c r="Z699" s="138"/>
      <c r="AA699" s="139"/>
      <c r="AB699" s="138"/>
      <c r="AC699" s="139"/>
      <c r="AD699" s="138"/>
      <c r="AE699" s="138"/>
      <c r="AF699" s="138"/>
      <c r="AG699" s="139"/>
      <c r="AH699" s="138"/>
      <c r="AI699" s="139"/>
      <c r="AJ699" s="138"/>
      <c r="AK699" s="138"/>
      <c r="AL699" s="138"/>
      <c r="AM699" s="139"/>
      <c r="AN699" s="138"/>
      <c r="AO699" s="139"/>
      <c r="AP699" s="138"/>
      <c r="AQ699" s="138"/>
      <c r="AR699" s="138"/>
      <c r="AS699" s="139"/>
      <c r="AT699" s="138"/>
      <c r="AU699" s="139"/>
      <c r="AV699" s="138"/>
      <c r="AW699" s="138"/>
      <c r="AX699" s="138"/>
      <c r="AY699" s="139"/>
      <c r="AZ699" s="138"/>
      <c r="BA699" s="139"/>
      <c r="BB699" s="138"/>
      <c r="BC699" s="138"/>
      <c r="BD699" s="49"/>
      <c r="BE699" s="49"/>
      <c r="BF699" s="49"/>
      <c r="BG699" s="49"/>
      <c r="BH699" s="49"/>
      <c r="BI699" s="47"/>
      <c r="BJ699" s="49"/>
      <c r="BK699" s="49"/>
      <c r="BL699" s="49"/>
      <c r="BM699" s="49"/>
    </row>
    <row r="700" spans="4:65" ht="70.5" customHeight="1" x14ac:dyDescent="0.2">
      <c r="D700" s="47"/>
      <c r="E700" s="49"/>
      <c r="F700" s="49"/>
      <c r="G700" s="49"/>
      <c r="H700" s="49"/>
      <c r="I700" s="49"/>
      <c r="J700" s="49"/>
      <c r="K700" s="49"/>
      <c r="L700" s="49"/>
      <c r="M700" s="49"/>
      <c r="N700" s="49"/>
      <c r="O700" s="138"/>
      <c r="P700" s="49"/>
      <c r="Q700" s="138"/>
      <c r="R700" s="49"/>
      <c r="S700" s="138"/>
      <c r="T700" s="49"/>
      <c r="U700" s="138"/>
      <c r="V700" s="138"/>
      <c r="W700" s="138"/>
      <c r="X700" s="138"/>
      <c r="Y700" s="138"/>
      <c r="Z700" s="138"/>
      <c r="AA700" s="139"/>
      <c r="AB700" s="138"/>
      <c r="AC700" s="139"/>
      <c r="AD700" s="138"/>
      <c r="AE700" s="138"/>
      <c r="AF700" s="138"/>
      <c r="AG700" s="139"/>
      <c r="AH700" s="138"/>
      <c r="AI700" s="139"/>
      <c r="AJ700" s="138"/>
      <c r="AK700" s="138"/>
      <c r="AL700" s="138"/>
      <c r="AM700" s="139"/>
      <c r="AN700" s="138"/>
      <c r="AO700" s="139"/>
      <c r="AP700" s="138"/>
      <c r="AQ700" s="138"/>
      <c r="AR700" s="138"/>
      <c r="AS700" s="139"/>
      <c r="AT700" s="138"/>
      <c r="AU700" s="139"/>
      <c r="AV700" s="138"/>
      <c r="AW700" s="138"/>
      <c r="AX700" s="138"/>
      <c r="AY700" s="139"/>
      <c r="AZ700" s="138"/>
      <c r="BA700" s="139"/>
      <c r="BB700" s="138"/>
      <c r="BC700" s="138"/>
      <c r="BD700" s="49"/>
      <c r="BE700" s="49"/>
      <c r="BF700" s="49"/>
      <c r="BG700" s="49"/>
      <c r="BH700" s="49"/>
      <c r="BI700" s="47"/>
      <c r="BJ700" s="49"/>
      <c r="BK700" s="49"/>
      <c r="BL700" s="49"/>
      <c r="BM700" s="49"/>
    </row>
    <row r="701" spans="4:65" ht="70.5" customHeight="1" x14ac:dyDescent="0.2">
      <c r="D701" s="47"/>
      <c r="E701" s="49"/>
      <c r="F701" s="49"/>
      <c r="G701" s="49"/>
      <c r="H701" s="49"/>
      <c r="I701" s="49"/>
      <c r="J701" s="49"/>
      <c r="K701" s="49"/>
      <c r="L701" s="49"/>
      <c r="M701" s="49"/>
      <c r="N701" s="49"/>
      <c r="O701" s="138"/>
      <c r="P701" s="49"/>
      <c r="Q701" s="138"/>
      <c r="R701" s="49"/>
      <c r="S701" s="138"/>
      <c r="T701" s="49"/>
      <c r="U701" s="138"/>
      <c r="V701" s="138"/>
      <c r="W701" s="138"/>
      <c r="X701" s="138"/>
      <c r="Y701" s="138"/>
      <c r="Z701" s="138"/>
      <c r="AA701" s="139"/>
      <c r="AB701" s="138"/>
      <c r="AC701" s="139"/>
      <c r="AD701" s="138"/>
      <c r="AE701" s="138"/>
      <c r="AF701" s="138"/>
      <c r="AG701" s="139"/>
      <c r="AH701" s="138"/>
      <c r="AI701" s="139"/>
      <c r="AJ701" s="138"/>
      <c r="AK701" s="138"/>
      <c r="AL701" s="138"/>
      <c r="AM701" s="139"/>
      <c r="AN701" s="138"/>
      <c r="AO701" s="139"/>
      <c r="AP701" s="138"/>
      <c r="AQ701" s="138"/>
      <c r="AR701" s="138"/>
      <c r="AS701" s="139"/>
      <c r="AT701" s="138"/>
      <c r="AU701" s="139"/>
      <c r="AV701" s="138"/>
      <c r="AW701" s="138"/>
      <c r="AX701" s="138"/>
      <c r="AY701" s="139"/>
      <c r="AZ701" s="138"/>
      <c r="BA701" s="139"/>
      <c r="BB701" s="138"/>
      <c r="BC701" s="138"/>
      <c r="BD701" s="49"/>
      <c r="BE701" s="49"/>
      <c r="BF701" s="49"/>
      <c r="BG701" s="49"/>
      <c r="BH701" s="49"/>
      <c r="BI701" s="47"/>
      <c r="BJ701" s="49"/>
      <c r="BK701" s="49"/>
      <c r="BL701" s="49"/>
      <c r="BM701" s="49"/>
    </row>
    <row r="702" spans="4:65" ht="70.5" customHeight="1" x14ac:dyDescent="0.2">
      <c r="D702" s="47"/>
      <c r="E702" s="49"/>
      <c r="F702" s="49"/>
      <c r="G702" s="49"/>
      <c r="H702" s="49"/>
      <c r="I702" s="49"/>
      <c r="J702" s="49"/>
      <c r="K702" s="49"/>
      <c r="L702" s="49"/>
      <c r="M702" s="49"/>
      <c r="N702" s="49"/>
      <c r="O702" s="138"/>
      <c r="P702" s="49"/>
      <c r="Q702" s="138"/>
      <c r="R702" s="49"/>
      <c r="S702" s="138"/>
      <c r="T702" s="49"/>
      <c r="U702" s="138"/>
      <c r="V702" s="138"/>
      <c r="W702" s="138"/>
      <c r="X702" s="138"/>
      <c r="Y702" s="138"/>
      <c r="Z702" s="138"/>
      <c r="AA702" s="139"/>
      <c r="AB702" s="138"/>
      <c r="AC702" s="139"/>
      <c r="AD702" s="138"/>
      <c r="AE702" s="138"/>
      <c r="AF702" s="138"/>
      <c r="AG702" s="139"/>
      <c r="AH702" s="138"/>
      <c r="AI702" s="139"/>
      <c r="AJ702" s="138"/>
      <c r="AK702" s="138"/>
      <c r="AL702" s="138"/>
      <c r="AM702" s="139"/>
      <c r="AN702" s="138"/>
      <c r="AO702" s="139"/>
      <c r="AP702" s="138"/>
      <c r="AQ702" s="138"/>
      <c r="AR702" s="138"/>
      <c r="AS702" s="139"/>
      <c r="AT702" s="138"/>
      <c r="AU702" s="139"/>
      <c r="AV702" s="138"/>
      <c r="AW702" s="138"/>
      <c r="AX702" s="138"/>
      <c r="AY702" s="139"/>
      <c r="AZ702" s="138"/>
      <c r="BA702" s="139"/>
      <c r="BB702" s="138"/>
      <c r="BC702" s="138"/>
      <c r="BD702" s="49"/>
      <c r="BE702" s="49"/>
      <c r="BF702" s="49"/>
      <c r="BG702" s="49"/>
      <c r="BH702" s="49"/>
      <c r="BI702" s="47"/>
      <c r="BJ702" s="49"/>
      <c r="BK702" s="49"/>
      <c r="BL702" s="49"/>
      <c r="BM702" s="49"/>
    </row>
    <row r="703" spans="4:65" ht="70.5" customHeight="1" x14ac:dyDescent="0.2">
      <c r="D703" s="47"/>
      <c r="E703" s="49"/>
      <c r="F703" s="49"/>
      <c r="G703" s="49"/>
      <c r="H703" s="49"/>
      <c r="I703" s="49"/>
      <c r="J703" s="49"/>
      <c r="K703" s="49"/>
      <c r="L703" s="49"/>
      <c r="M703" s="49"/>
      <c r="N703" s="49"/>
      <c r="O703" s="138"/>
      <c r="P703" s="49"/>
      <c r="Q703" s="138"/>
      <c r="R703" s="49"/>
      <c r="S703" s="138"/>
      <c r="T703" s="49"/>
      <c r="U703" s="138"/>
      <c r="V703" s="138"/>
      <c r="W703" s="138"/>
      <c r="X703" s="138"/>
      <c r="Y703" s="138"/>
      <c r="Z703" s="138"/>
      <c r="AA703" s="139"/>
      <c r="AB703" s="138"/>
      <c r="AC703" s="139"/>
      <c r="AD703" s="138"/>
      <c r="AE703" s="138"/>
      <c r="AF703" s="138"/>
      <c r="AG703" s="139"/>
      <c r="AH703" s="138"/>
      <c r="AI703" s="139"/>
      <c r="AJ703" s="138"/>
      <c r="AK703" s="138"/>
      <c r="AL703" s="138"/>
      <c r="AM703" s="139"/>
      <c r="AN703" s="138"/>
      <c r="AO703" s="139"/>
      <c r="AP703" s="138"/>
      <c r="AQ703" s="138"/>
      <c r="AR703" s="138"/>
      <c r="AS703" s="139"/>
      <c r="AT703" s="138"/>
      <c r="AU703" s="139"/>
      <c r="AV703" s="138"/>
      <c r="AW703" s="138"/>
      <c r="AX703" s="138"/>
      <c r="AY703" s="139"/>
      <c r="AZ703" s="138"/>
      <c r="BA703" s="139"/>
      <c r="BB703" s="138"/>
      <c r="BC703" s="138"/>
      <c r="BD703" s="49"/>
      <c r="BE703" s="49"/>
      <c r="BF703" s="49"/>
      <c r="BG703" s="49"/>
      <c r="BH703" s="49"/>
      <c r="BI703" s="47"/>
      <c r="BJ703" s="49"/>
      <c r="BK703" s="49"/>
      <c r="BL703" s="49"/>
      <c r="BM703" s="49"/>
    </row>
    <row r="704" spans="4:65" ht="70.5" customHeight="1" x14ac:dyDescent="0.2">
      <c r="D704" s="47"/>
      <c r="E704" s="49"/>
      <c r="F704" s="49"/>
      <c r="G704" s="49"/>
      <c r="H704" s="49"/>
      <c r="I704" s="49"/>
      <c r="J704" s="49"/>
      <c r="K704" s="49"/>
      <c r="L704" s="49"/>
      <c r="M704" s="49"/>
      <c r="N704" s="49"/>
      <c r="O704" s="138"/>
      <c r="P704" s="49"/>
      <c r="Q704" s="138"/>
      <c r="R704" s="49"/>
      <c r="S704" s="138"/>
      <c r="T704" s="49"/>
      <c r="U704" s="138"/>
      <c r="V704" s="138"/>
      <c r="W704" s="138"/>
      <c r="X704" s="138"/>
      <c r="Y704" s="138"/>
      <c r="Z704" s="138"/>
      <c r="AA704" s="139"/>
      <c r="AB704" s="138"/>
      <c r="AC704" s="139"/>
      <c r="AD704" s="138"/>
      <c r="AE704" s="138"/>
      <c r="AF704" s="138"/>
      <c r="AG704" s="139"/>
      <c r="AH704" s="138"/>
      <c r="AI704" s="139"/>
      <c r="AJ704" s="138"/>
      <c r="AK704" s="138"/>
      <c r="AL704" s="138"/>
      <c r="AM704" s="139"/>
      <c r="AN704" s="138"/>
      <c r="AO704" s="139"/>
      <c r="AP704" s="138"/>
      <c r="AQ704" s="138"/>
      <c r="AR704" s="138"/>
      <c r="AS704" s="139"/>
      <c r="AT704" s="138"/>
      <c r="AU704" s="139"/>
      <c r="AV704" s="138"/>
      <c r="AW704" s="138"/>
      <c r="AX704" s="138"/>
      <c r="AY704" s="139"/>
      <c r="AZ704" s="138"/>
      <c r="BA704" s="139"/>
      <c r="BB704" s="138"/>
      <c r="BC704" s="138"/>
      <c r="BD704" s="49"/>
      <c r="BE704" s="49"/>
      <c r="BF704" s="49"/>
      <c r="BG704" s="49"/>
      <c r="BH704" s="49"/>
      <c r="BI704" s="47"/>
      <c r="BJ704" s="49"/>
      <c r="BK704" s="49"/>
      <c r="BL704" s="49"/>
      <c r="BM704" s="49"/>
    </row>
    <row r="705" spans="4:65" ht="70.5" customHeight="1" x14ac:dyDescent="0.2">
      <c r="D705" s="47"/>
      <c r="E705" s="49"/>
      <c r="F705" s="49"/>
      <c r="G705" s="49"/>
      <c r="H705" s="49"/>
      <c r="I705" s="49"/>
      <c r="J705" s="49"/>
      <c r="K705" s="49"/>
      <c r="L705" s="49"/>
      <c r="M705" s="49"/>
      <c r="N705" s="49"/>
      <c r="O705" s="138"/>
      <c r="P705" s="49"/>
      <c r="Q705" s="138"/>
      <c r="R705" s="49"/>
      <c r="S705" s="138"/>
      <c r="T705" s="49"/>
      <c r="U705" s="138"/>
      <c r="V705" s="138"/>
      <c r="W705" s="138"/>
      <c r="X705" s="138"/>
      <c r="Y705" s="138"/>
      <c r="Z705" s="138"/>
      <c r="AA705" s="139"/>
      <c r="AB705" s="138"/>
      <c r="AC705" s="139"/>
      <c r="AD705" s="138"/>
      <c r="AE705" s="138"/>
      <c r="AF705" s="138"/>
      <c r="AG705" s="139"/>
      <c r="AH705" s="138"/>
      <c r="AI705" s="139"/>
      <c r="AJ705" s="138"/>
      <c r="AK705" s="138"/>
      <c r="AL705" s="138"/>
      <c r="AM705" s="139"/>
      <c r="AN705" s="138"/>
      <c r="AO705" s="139"/>
      <c r="AP705" s="138"/>
      <c r="AQ705" s="138"/>
      <c r="AR705" s="138"/>
      <c r="AS705" s="139"/>
      <c r="AT705" s="138"/>
      <c r="AU705" s="139"/>
      <c r="AV705" s="138"/>
      <c r="AW705" s="138"/>
      <c r="AX705" s="138"/>
      <c r="AY705" s="139"/>
      <c r="AZ705" s="138"/>
      <c r="BA705" s="139"/>
      <c r="BB705" s="138"/>
      <c r="BC705" s="138"/>
      <c r="BD705" s="49"/>
      <c r="BE705" s="49"/>
      <c r="BF705" s="49"/>
      <c r="BG705" s="49"/>
      <c r="BH705" s="49"/>
      <c r="BI705" s="47"/>
      <c r="BJ705" s="49"/>
      <c r="BK705" s="49"/>
      <c r="BL705" s="49"/>
      <c r="BM705" s="49"/>
    </row>
    <row r="706" spans="4:65" ht="70.5" customHeight="1" x14ac:dyDescent="0.2">
      <c r="D706" s="47"/>
      <c r="E706" s="49"/>
      <c r="F706" s="49"/>
      <c r="G706" s="49"/>
      <c r="H706" s="49"/>
      <c r="I706" s="49"/>
      <c r="J706" s="49"/>
      <c r="K706" s="49"/>
      <c r="L706" s="49"/>
      <c r="M706" s="49"/>
      <c r="N706" s="49"/>
      <c r="O706" s="138"/>
      <c r="P706" s="49"/>
      <c r="Q706" s="138"/>
      <c r="R706" s="49"/>
      <c r="S706" s="138"/>
      <c r="T706" s="49"/>
      <c r="U706" s="138"/>
      <c r="V706" s="138"/>
      <c r="W706" s="138"/>
      <c r="X706" s="138"/>
      <c r="Y706" s="138"/>
      <c r="Z706" s="138"/>
      <c r="AA706" s="139"/>
      <c r="AB706" s="138"/>
      <c r="AC706" s="139"/>
      <c r="AD706" s="138"/>
      <c r="AE706" s="138"/>
      <c r="AF706" s="138"/>
      <c r="AG706" s="139"/>
      <c r="AH706" s="138"/>
      <c r="AI706" s="139"/>
      <c r="AJ706" s="138"/>
      <c r="AK706" s="138"/>
      <c r="AL706" s="138"/>
      <c r="AM706" s="139"/>
      <c r="AN706" s="138"/>
      <c r="AO706" s="139"/>
      <c r="AP706" s="138"/>
      <c r="AQ706" s="138"/>
      <c r="AR706" s="138"/>
      <c r="AS706" s="139"/>
      <c r="AT706" s="138"/>
      <c r="AU706" s="139"/>
      <c r="AV706" s="138"/>
      <c r="AW706" s="138"/>
      <c r="AX706" s="138"/>
      <c r="AY706" s="139"/>
      <c r="AZ706" s="138"/>
      <c r="BA706" s="139"/>
      <c r="BB706" s="138"/>
      <c r="BC706" s="138"/>
      <c r="BD706" s="49"/>
      <c r="BE706" s="49"/>
      <c r="BF706" s="49"/>
      <c r="BG706" s="49"/>
      <c r="BH706" s="49"/>
      <c r="BI706" s="47"/>
      <c r="BJ706" s="49"/>
      <c r="BK706" s="49"/>
      <c r="BL706" s="49"/>
      <c r="BM706" s="49"/>
    </row>
    <row r="707" spans="4:65" ht="70.5" customHeight="1" x14ac:dyDescent="0.2">
      <c r="D707" s="47"/>
      <c r="E707" s="49"/>
      <c r="F707" s="49"/>
      <c r="G707" s="49"/>
      <c r="H707" s="49"/>
      <c r="I707" s="49"/>
      <c r="J707" s="49"/>
      <c r="K707" s="49"/>
      <c r="L707" s="49"/>
      <c r="M707" s="49"/>
      <c r="N707" s="49"/>
      <c r="O707" s="138"/>
      <c r="P707" s="49"/>
      <c r="Q707" s="138"/>
      <c r="R707" s="49"/>
      <c r="S707" s="138"/>
      <c r="T707" s="49"/>
      <c r="U707" s="138"/>
      <c r="V707" s="138"/>
      <c r="W707" s="138"/>
      <c r="X707" s="138"/>
      <c r="Y707" s="138"/>
      <c r="Z707" s="138"/>
      <c r="AA707" s="139"/>
      <c r="AB707" s="138"/>
      <c r="AC707" s="139"/>
      <c r="AD707" s="138"/>
      <c r="AE707" s="138"/>
      <c r="AF707" s="138"/>
      <c r="AG707" s="139"/>
      <c r="AH707" s="138"/>
      <c r="AI707" s="139"/>
      <c r="AJ707" s="138"/>
      <c r="AK707" s="138"/>
      <c r="AL707" s="138"/>
      <c r="AM707" s="139"/>
      <c r="AN707" s="138"/>
      <c r="AO707" s="139"/>
      <c r="AP707" s="138"/>
      <c r="AQ707" s="138"/>
      <c r="AR707" s="138"/>
      <c r="AS707" s="139"/>
      <c r="AT707" s="138"/>
      <c r="AU707" s="139"/>
      <c r="AV707" s="138"/>
      <c r="AW707" s="138"/>
      <c r="AX707" s="138"/>
      <c r="AY707" s="139"/>
      <c r="AZ707" s="138"/>
      <c r="BA707" s="139"/>
      <c r="BB707" s="138"/>
      <c r="BC707" s="138"/>
      <c r="BD707" s="49"/>
      <c r="BE707" s="49"/>
      <c r="BF707" s="49"/>
      <c r="BG707" s="49"/>
      <c r="BH707" s="49"/>
      <c r="BI707" s="47"/>
      <c r="BJ707" s="49"/>
      <c r="BK707" s="49"/>
      <c r="BL707" s="49"/>
      <c r="BM707" s="49"/>
    </row>
    <row r="708" spans="4:65" ht="70.5" customHeight="1" x14ac:dyDescent="0.2">
      <c r="D708" s="47"/>
      <c r="E708" s="49"/>
      <c r="F708" s="49"/>
      <c r="G708" s="49"/>
      <c r="H708" s="49"/>
      <c r="I708" s="49"/>
      <c r="J708" s="49"/>
      <c r="K708" s="49"/>
      <c r="L708" s="49"/>
      <c r="M708" s="49"/>
      <c r="N708" s="49"/>
      <c r="O708" s="138"/>
      <c r="P708" s="49"/>
      <c r="Q708" s="138"/>
      <c r="R708" s="49"/>
      <c r="S708" s="138"/>
      <c r="T708" s="49"/>
      <c r="U708" s="138"/>
      <c r="V708" s="138"/>
      <c r="W708" s="138"/>
      <c r="X708" s="138"/>
      <c r="Y708" s="138"/>
      <c r="Z708" s="138"/>
      <c r="AA708" s="139"/>
      <c r="AB708" s="138"/>
      <c r="AC708" s="139"/>
      <c r="AD708" s="138"/>
      <c r="AE708" s="138"/>
      <c r="AF708" s="138"/>
      <c r="AG708" s="139"/>
      <c r="AH708" s="138"/>
      <c r="AI708" s="139"/>
      <c r="AJ708" s="138"/>
      <c r="AK708" s="138"/>
      <c r="AL708" s="138"/>
      <c r="AM708" s="139"/>
      <c r="AN708" s="138"/>
      <c r="AO708" s="139"/>
      <c r="AP708" s="138"/>
      <c r="AQ708" s="138"/>
      <c r="AR708" s="138"/>
      <c r="AS708" s="139"/>
      <c r="AT708" s="138"/>
      <c r="AU708" s="139"/>
      <c r="AV708" s="138"/>
      <c r="AW708" s="138"/>
      <c r="AX708" s="138"/>
      <c r="AY708" s="139"/>
      <c r="AZ708" s="138"/>
      <c r="BA708" s="139"/>
      <c r="BB708" s="138"/>
      <c r="BC708" s="138"/>
      <c r="BD708" s="49"/>
      <c r="BE708" s="49"/>
      <c r="BF708" s="49"/>
      <c r="BG708" s="49"/>
      <c r="BH708" s="49"/>
      <c r="BI708" s="47"/>
      <c r="BJ708" s="49"/>
      <c r="BK708" s="49"/>
      <c r="BL708" s="49"/>
      <c r="BM708" s="49"/>
    </row>
    <row r="709" spans="4:65" ht="70.5" customHeight="1" x14ac:dyDescent="0.2">
      <c r="D709" s="47"/>
      <c r="E709" s="49"/>
      <c r="F709" s="49"/>
      <c r="G709" s="49"/>
      <c r="H709" s="49"/>
      <c r="I709" s="49"/>
      <c r="J709" s="49"/>
      <c r="K709" s="49"/>
      <c r="L709" s="49"/>
      <c r="M709" s="49"/>
      <c r="N709" s="49"/>
      <c r="O709" s="138"/>
      <c r="P709" s="49"/>
      <c r="Q709" s="138"/>
      <c r="R709" s="49"/>
      <c r="S709" s="138"/>
      <c r="T709" s="49"/>
      <c r="U709" s="138"/>
      <c r="V709" s="138"/>
      <c r="W709" s="138"/>
      <c r="X709" s="138"/>
      <c r="Y709" s="138"/>
      <c r="Z709" s="138"/>
      <c r="AA709" s="139"/>
      <c r="AB709" s="138"/>
      <c r="AC709" s="139"/>
      <c r="AD709" s="138"/>
      <c r="AE709" s="138"/>
      <c r="AF709" s="138"/>
      <c r="AG709" s="139"/>
      <c r="AH709" s="138"/>
      <c r="AI709" s="139"/>
      <c r="AJ709" s="138"/>
      <c r="AK709" s="138"/>
      <c r="AL709" s="138"/>
      <c r="AM709" s="139"/>
      <c r="AN709" s="138"/>
      <c r="AO709" s="139"/>
      <c r="AP709" s="138"/>
      <c r="AQ709" s="138"/>
      <c r="AR709" s="138"/>
      <c r="AS709" s="139"/>
      <c r="AT709" s="138"/>
      <c r="AU709" s="139"/>
      <c r="AV709" s="138"/>
      <c r="AW709" s="138"/>
      <c r="AX709" s="138"/>
      <c r="AY709" s="139"/>
      <c r="AZ709" s="138"/>
      <c r="BA709" s="139"/>
      <c r="BB709" s="138"/>
      <c r="BC709" s="138"/>
      <c r="BD709" s="49"/>
      <c r="BE709" s="49"/>
      <c r="BF709" s="49"/>
      <c r="BG709" s="49"/>
      <c r="BH709" s="49"/>
      <c r="BI709" s="47"/>
      <c r="BJ709" s="49"/>
      <c r="BK709" s="49"/>
      <c r="BL709" s="49"/>
      <c r="BM709" s="49"/>
    </row>
    <row r="710" spans="4:65" ht="70.5" customHeight="1" x14ac:dyDescent="0.2">
      <c r="D710" s="47"/>
      <c r="E710" s="49"/>
      <c r="F710" s="49"/>
      <c r="G710" s="49"/>
      <c r="H710" s="49"/>
      <c r="I710" s="49"/>
      <c r="J710" s="49"/>
      <c r="K710" s="49"/>
      <c r="L710" s="49"/>
      <c r="M710" s="49"/>
      <c r="N710" s="49"/>
      <c r="O710" s="138"/>
      <c r="P710" s="49"/>
      <c r="Q710" s="138"/>
      <c r="R710" s="49"/>
      <c r="S710" s="138"/>
      <c r="T710" s="49"/>
      <c r="U710" s="138"/>
      <c r="V710" s="138"/>
      <c r="W710" s="138"/>
      <c r="X710" s="138"/>
      <c r="Y710" s="138"/>
      <c r="Z710" s="138"/>
      <c r="AA710" s="139"/>
      <c r="AB710" s="138"/>
      <c r="AC710" s="139"/>
      <c r="AD710" s="138"/>
      <c r="AE710" s="138"/>
      <c r="AF710" s="138"/>
      <c r="AG710" s="139"/>
      <c r="AH710" s="138"/>
      <c r="AI710" s="139"/>
      <c r="AJ710" s="138"/>
      <c r="AK710" s="138"/>
      <c r="AL710" s="138"/>
      <c r="AM710" s="139"/>
      <c r="AN710" s="138"/>
      <c r="AO710" s="139"/>
      <c r="AP710" s="138"/>
      <c r="AQ710" s="138"/>
      <c r="AR710" s="138"/>
      <c r="AS710" s="139"/>
      <c r="AT710" s="138"/>
      <c r="AU710" s="139"/>
      <c r="AV710" s="138"/>
      <c r="AW710" s="138"/>
      <c r="AX710" s="138"/>
      <c r="AY710" s="139"/>
      <c r="AZ710" s="138"/>
      <c r="BA710" s="139"/>
      <c r="BB710" s="138"/>
      <c r="BC710" s="138"/>
      <c r="BD710" s="49"/>
      <c r="BE710" s="49"/>
      <c r="BF710" s="49"/>
      <c r="BG710" s="49"/>
      <c r="BH710" s="49"/>
      <c r="BI710" s="47"/>
      <c r="BJ710" s="49"/>
      <c r="BK710" s="49"/>
      <c r="BL710" s="49"/>
      <c r="BM710" s="49"/>
    </row>
    <row r="711" spans="4:65" ht="70.5" customHeight="1" x14ac:dyDescent="0.2">
      <c r="D711" s="47"/>
      <c r="E711" s="49"/>
      <c r="F711" s="49"/>
      <c r="G711" s="49"/>
      <c r="H711" s="49"/>
      <c r="I711" s="49"/>
      <c r="J711" s="49"/>
      <c r="K711" s="49"/>
      <c r="L711" s="49"/>
      <c r="M711" s="49"/>
      <c r="N711" s="49"/>
      <c r="O711" s="138"/>
      <c r="P711" s="49"/>
      <c r="Q711" s="138"/>
      <c r="R711" s="49"/>
      <c r="S711" s="138"/>
      <c r="T711" s="49"/>
      <c r="U711" s="138"/>
      <c r="V711" s="138"/>
      <c r="W711" s="138"/>
      <c r="X711" s="138"/>
      <c r="Y711" s="138"/>
      <c r="Z711" s="138"/>
      <c r="AA711" s="139"/>
      <c r="AB711" s="138"/>
      <c r="AC711" s="139"/>
      <c r="AD711" s="138"/>
      <c r="AE711" s="138"/>
      <c r="AF711" s="138"/>
      <c r="AG711" s="139"/>
      <c r="AH711" s="138"/>
      <c r="AI711" s="139"/>
      <c r="AJ711" s="138"/>
      <c r="AK711" s="138"/>
      <c r="AL711" s="138"/>
      <c r="AM711" s="139"/>
      <c r="AN711" s="138"/>
      <c r="AO711" s="139"/>
      <c r="AP711" s="138"/>
      <c r="AQ711" s="138"/>
      <c r="AR711" s="138"/>
      <c r="AS711" s="139"/>
      <c r="AT711" s="138"/>
      <c r="AU711" s="139"/>
      <c r="AV711" s="138"/>
      <c r="AW711" s="138"/>
      <c r="AX711" s="138"/>
      <c r="AY711" s="139"/>
      <c r="AZ711" s="138"/>
      <c r="BA711" s="139"/>
      <c r="BB711" s="138"/>
      <c r="BC711" s="138"/>
      <c r="BD711" s="49"/>
      <c r="BE711" s="49"/>
      <c r="BF711" s="49"/>
      <c r="BG711" s="49"/>
      <c r="BH711" s="49"/>
      <c r="BI711" s="47"/>
      <c r="BJ711" s="49"/>
      <c r="BK711" s="49"/>
      <c r="BL711" s="49"/>
      <c r="BM711" s="49"/>
    </row>
    <row r="712" spans="4:65" ht="70.5" customHeight="1" x14ac:dyDescent="0.2">
      <c r="D712" s="47"/>
      <c r="E712" s="49"/>
      <c r="F712" s="49"/>
      <c r="G712" s="49"/>
      <c r="H712" s="49"/>
      <c r="I712" s="49"/>
      <c r="J712" s="49"/>
      <c r="K712" s="49"/>
      <c r="L712" s="49"/>
      <c r="M712" s="49"/>
      <c r="N712" s="49"/>
      <c r="O712" s="138"/>
      <c r="P712" s="49"/>
      <c r="Q712" s="138"/>
      <c r="R712" s="49"/>
      <c r="S712" s="138"/>
      <c r="T712" s="49"/>
      <c r="U712" s="138"/>
      <c r="V712" s="138"/>
      <c r="W712" s="138"/>
      <c r="X712" s="138"/>
      <c r="Y712" s="138"/>
      <c r="Z712" s="138"/>
      <c r="AA712" s="139"/>
      <c r="AB712" s="138"/>
      <c r="AC712" s="139"/>
      <c r="AD712" s="138"/>
      <c r="AE712" s="138"/>
      <c r="AF712" s="138"/>
      <c r="AG712" s="139"/>
      <c r="AH712" s="138"/>
      <c r="AI712" s="139"/>
      <c r="AJ712" s="138"/>
      <c r="AK712" s="138"/>
      <c r="AL712" s="138"/>
      <c r="AM712" s="139"/>
      <c r="AN712" s="138"/>
      <c r="AO712" s="139"/>
      <c r="AP712" s="138"/>
      <c r="AQ712" s="138"/>
      <c r="AR712" s="138"/>
      <c r="AS712" s="139"/>
      <c r="AT712" s="138"/>
      <c r="AU712" s="139"/>
      <c r="AV712" s="138"/>
      <c r="AW712" s="138"/>
      <c r="AX712" s="138"/>
      <c r="AY712" s="139"/>
      <c r="AZ712" s="138"/>
      <c r="BA712" s="139"/>
      <c r="BB712" s="138"/>
      <c r="BC712" s="138"/>
      <c r="BD712" s="49"/>
      <c r="BE712" s="49"/>
      <c r="BF712" s="49"/>
      <c r="BG712" s="49"/>
      <c r="BH712" s="49"/>
      <c r="BI712" s="47"/>
      <c r="BJ712" s="49"/>
      <c r="BK712" s="49"/>
      <c r="BL712" s="49"/>
      <c r="BM712" s="49"/>
    </row>
    <row r="713" spans="4:65" ht="70.5" customHeight="1" x14ac:dyDescent="0.2">
      <c r="D713" s="47"/>
      <c r="E713" s="49"/>
      <c r="F713" s="49"/>
      <c r="G713" s="49"/>
      <c r="H713" s="49"/>
      <c r="I713" s="49"/>
      <c r="J713" s="49"/>
      <c r="K713" s="49"/>
      <c r="L713" s="49"/>
      <c r="M713" s="49"/>
      <c r="N713" s="49"/>
      <c r="O713" s="138"/>
      <c r="P713" s="49"/>
      <c r="Q713" s="138"/>
      <c r="R713" s="49"/>
      <c r="S713" s="138"/>
      <c r="T713" s="49"/>
      <c r="U713" s="138"/>
      <c r="V713" s="138"/>
      <c r="W713" s="138"/>
      <c r="X713" s="138"/>
      <c r="Y713" s="138"/>
      <c r="Z713" s="138"/>
      <c r="AA713" s="139"/>
      <c r="AB713" s="138"/>
      <c r="AC713" s="139"/>
      <c r="AD713" s="138"/>
      <c r="AE713" s="138"/>
      <c r="AF713" s="138"/>
      <c r="AG713" s="139"/>
      <c r="AH713" s="138"/>
      <c r="AI713" s="139"/>
      <c r="AJ713" s="138"/>
      <c r="AK713" s="138"/>
      <c r="AL713" s="138"/>
      <c r="AM713" s="139"/>
      <c r="AN713" s="138"/>
      <c r="AO713" s="139"/>
      <c r="AP713" s="138"/>
      <c r="AQ713" s="138"/>
      <c r="AR713" s="138"/>
      <c r="AS713" s="139"/>
      <c r="AT713" s="138"/>
      <c r="AU713" s="139"/>
      <c r="AV713" s="138"/>
      <c r="AW713" s="138"/>
      <c r="AX713" s="138"/>
      <c r="AY713" s="139"/>
      <c r="AZ713" s="138"/>
      <c r="BA713" s="139"/>
      <c r="BB713" s="138"/>
      <c r="BC713" s="138"/>
      <c r="BD713" s="49"/>
      <c r="BE713" s="49"/>
      <c r="BF713" s="49"/>
      <c r="BG713" s="49"/>
      <c r="BH713" s="49"/>
      <c r="BI713" s="47"/>
      <c r="BJ713" s="49"/>
      <c r="BK713" s="49"/>
      <c r="BL713" s="49"/>
      <c r="BM713" s="49"/>
    </row>
    <row r="714" spans="4:65" ht="70.5" customHeight="1" x14ac:dyDescent="0.2">
      <c r="D714" s="47"/>
      <c r="E714" s="49"/>
      <c r="F714" s="49"/>
      <c r="G714" s="49"/>
      <c r="H714" s="49"/>
      <c r="I714" s="49"/>
      <c r="J714" s="49"/>
      <c r="K714" s="49"/>
      <c r="L714" s="49"/>
      <c r="M714" s="49"/>
      <c r="N714" s="49"/>
      <c r="O714" s="138"/>
      <c r="P714" s="49"/>
      <c r="Q714" s="138"/>
      <c r="R714" s="49"/>
      <c r="S714" s="138"/>
      <c r="T714" s="49"/>
      <c r="U714" s="138"/>
      <c r="V714" s="138"/>
      <c r="W714" s="138"/>
      <c r="X714" s="138"/>
      <c r="Y714" s="138"/>
      <c r="Z714" s="138"/>
      <c r="AA714" s="139"/>
      <c r="AB714" s="138"/>
      <c r="AC714" s="139"/>
      <c r="AD714" s="138"/>
      <c r="AE714" s="138"/>
      <c r="AF714" s="138"/>
      <c r="AG714" s="139"/>
      <c r="AH714" s="138"/>
      <c r="AI714" s="139"/>
      <c r="AJ714" s="138"/>
      <c r="AK714" s="138"/>
      <c r="AL714" s="138"/>
      <c r="AM714" s="139"/>
      <c r="AN714" s="138"/>
      <c r="AO714" s="139"/>
      <c r="AP714" s="138"/>
      <c r="AQ714" s="138"/>
      <c r="AR714" s="138"/>
      <c r="AS714" s="139"/>
      <c r="AT714" s="138"/>
      <c r="AU714" s="139"/>
      <c r="AV714" s="138"/>
      <c r="AW714" s="138"/>
      <c r="AX714" s="138"/>
      <c r="AY714" s="139"/>
      <c r="AZ714" s="138"/>
      <c r="BA714" s="139"/>
      <c r="BB714" s="138"/>
      <c r="BC714" s="138"/>
      <c r="BD714" s="49"/>
      <c r="BE714" s="49"/>
      <c r="BF714" s="49"/>
      <c r="BG714" s="49"/>
      <c r="BH714" s="49"/>
      <c r="BI714" s="47"/>
      <c r="BJ714" s="49"/>
      <c r="BK714" s="49"/>
      <c r="BL714" s="49"/>
      <c r="BM714" s="49"/>
    </row>
    <row r="715" spans="4:65" ht="70.5" customHeight="1" x14ac:dyDescent="0.2">
      <c r="D715" s="47"/>
      <c r="E715" s="49"/>
      <c r="F715" s="49"/>
      <c r="G715" s="49"/>
      <c r="H715" s="49"/>
      <c r="I715" s="49"/>
      <c r="J715" s="49"/>
      <c r="K715" s="49"/>
      <c r="L715" s="49"/>
      <c r="M715" s="49"/>
      <c r="N715" s="49"/>
      <c r="O715" s="138"/>
      <c r="P715" s="49"/>
      <c r="Q715" s="138"/>
      <c r="R715" s="49"/>
      <c r="S715" s="138"/>
      <c r="T715" s="49"/>
      <c r="U715" s="138"/>
      <c r="V715" s="138"/>
      <c r="W715" s="138"/>
      <c r="X715" s="138"/>
      <c r="Y715" s="138"/>
      <c r="Z715" s="138"/>
      <c r="AA715" s="139"/>
      <c r="AB715" s="138"/>
      <c r="AC715" s="139"/>
      <c r="AD715" s="138"/>
      <c r="AE715" s="138"/>
      <c r="AF715" s="138"/>
      <c r="AG715" s="139"/>
      <c r="AH715" s="138"/>
      <c r="AI715" s="139"/>
      <c r="AJ715" s="138"/>
      <c r="AK715" s="138"/>
      <c r="AL715" s="138"/>
      <c r="AM715" s="139"/>
      <c r="AN715" s="138"/>
      <c r="AO715" s="139"/>
      <c r="AP715" s="138"/>
      <c r="AQ715" s="138"/>
      <c r="AR715" s="138"/>
      <c r="AS715" s="139"/>
      <c r="AT715" s="138"/>
      <c r="AU715" s="139"/>
      <c r="AV715" s="138"/>
      <c r="AW715" s="138"/>
      <c r="AX715" s="138"/>
      <c r="AY715" s="139"/>
      <c r="AZ715" s="138"/>
      <c r="BA715" s="139"/>
      <c r="BB715" s="138"/>
      <c r="BC715" s="138"/>
      <c r="BD715" s="49"/>
      <c r="BE715" s="49"/>
      <c r="BF715" s="49"/>
      <c r="BG715" s="49"/>
      <c r="BH715" s="49"/>
      <c r="BI715" s="47"/>
      <c r="BJ715" s="49"/>
      <c r="BK715" s="49"/>
      <c r="BL715" s="49"/>
      <c r="BM715" s="49"/>
    </row>
    <row r="716" spans="4:65" ht="70.5" customHeight="1" x14ac:dyDescent="0.2">
      <c r="D716" s="47"/>
      <c r="E716" s="49"/>
      <c r="F716" s="49"/>
      <c r="G716" s="49"/>
      <c r="H716" s="49"/>
      <c r="I716" s="49"/>
      <c r="J716" s="49"/>
      <c r="K716" s="49"/>
      <c r="L716" s="49"/>
      <c r="M716" s="49"/>
      <c r="N716" s="49"/>
      <c r="O716" s="138"/>
      <c r="P716" s="49"/>
      <c r="Q716" s="138"/>
      <c r="R716" s="49"/>
      <c r="S716" s="138"/>
      <c r="T716" s="49"/>
      <c r="U716" s="138"/>
      <c r="V716" s="138"/>
      <c r="W716" s="138"/>
      <c r="X716" s="138"/>
      <c r="Y716" s="138"/>
      <c r="Z716" s="138"/>
      <c r="AA716" s="139"/>
      <c r="AB716" s="138"/>
      <c r="AC716" s="139"/>
      <c r="AD716" s="138"/>
      <c r="AE716" s="138"/>
      <c r="AF716" s="138"/>
      <c r="AG716" s="139"/>
      <c r="AH716" s="138"/>
      <c r="AI716" s="139"/>
      <c r="AJ716" s="138"/>
      <c r="AK716" s="138"/>
      <c r="AL716" s="138"/>
      <c r="AM716" s="139"/>
      <c r="AN716" s="138"/>
      <c r="AO716" s="139"/>
      <c r="AP716" s="138"/>
      <c r="AQ716" s="138"/>
      <c r="AR716" s="138"/>
      <c r="AS716" s="139"/>
      <c r="AT716" s="138"/>
      <c r="AU716" s="139"/>
      <c r="AV716" s="138"/>
      <c r="AW716" s="138"/>
      <c r="AX716" s="138"/>
      <c r="AY716" s="139"/>
      <c r="AZ716" s="138"/>
      <c r="BA716" s="139"/>
      <c r="BB716" s="138"/>
      <c r="BC716" s="138"/>
      <c r="BD716" s="49"/>
      <c r="BE716" s="49"/>
      <c r="BF716" s="49"/>
      <c r="BG716" s="49"/>
      <c r="BH716" s="49"/>
      <c r="BI716" s="47"/>
      <c r="BJ716" s="49"/>
      <c r="BK716" s="49"/>
      <c r="BL716" s="49"/>
      <c r="BM716" s="49"/>
    </row>
    <row r="717" spans="4:65" ht="70.5" customHeight="1" x14ac:dyDescent="0.2">
      <c r="D717" s="47"/>
      <c r="E717" s="49"/>
      <c r="F717" s="49"/>
      <c r="G717" s="49"/>
      <c r="H717" s="49"/>
      <c r="I717" s="49"/>
      <c r="J717" s="49"/>
      <c r="K717" s="49"/>
      <c r="L717" s="49"/>
      <c r="M717" s="49"/>
      <c r="N717" s="49"/>
      <c r="O717" s="138"/>
      <c r="P717" s="49"/>
      <c r="Q717" s="138"/>
      <c r="R717" s="49"/>
      <c r="S717" s="138"/>
      <c r="T717" s="49"/>
      <c r="U717" s="138"/>
      <c r="V717" s="138"/>
      <c r="W717" s="138"/>
      <c r="X717" s="138"/>
      <c r="Y717" s="138"/>
      <c r="Z717" s="138"/>
      <c r="AA717" s="139"/>
      <c r="AB717" s="138"/>
      <c r="AC717" s="139"/>
      <c r="AD717" s="138"/>
      <c r="AE717" s="138"/>
      <c r="AF717" s="138"/>
      <c r="AG717" s="139"/>
      <c r="AH717" s="138"/>
      <c r="AI717" s="139"/>
      <c r="AJ717" s="138"/>
      <c r="AK717" s="138"/>
      <c r="AL717" s="138"/>
      <c r="AM717" s="139"/>
      <c r="AN717" s="138"/>
      <c r="AO717" s="139"/>
      <c r="AP717" s="138"/>
      <c r="AQ717" s="138"/>
      <c r="AR717" s="138"/>
      <c r="AS717" s="139"/>
      <c r="AT717" s="138"/>
      <c r="AU717" s="139"/>
      <c r="AV717" s="138"/>
      <c r="AW717" s="138"/>
      <c r="AX717" s="138"/>
      <c r="AY717" s="139"/>
      <c r="AZ717" s="138"/>
      <c r="BA717" s="139"/>
      <c r="BB717" s="138"/>
      <c r="BC717" s="138"/>
      <c r="BD717" s="49"/>
      <c r="BE717" s="49"/>
      <c r="BF717" s="49"/>
      <c r="BG717" s="49"/>
      <c r="BH717" s="49"/>
      <c r="BI717" s="47"/>
      <c r="BJ717" s="49"/>
      <c r="BK717" s="49"/>
      <c r="BL717" s="49"/>
      <c r="BM717" s="49"/>
    </row>
    <row r="718" spans="4:65" ht="70.5" customHeight="1" x14ac:dyDescent="0.2">
      <c r="D718" s="47"/>
      <c r="E718" s="49"/>
      <c r="F718" s="49"/>
      <c r="G718" s="49"/>
      <c r="H718" s="49"/>
      <c r="I718" s="49"/>
      <c r="J718" s="49"/>
      <c r="K718" s="49"/>
      <c r="L718" s="49"/>
      <c r="M718" s="49"/>
      <c r="N718" s="49"/>
      <c r="O718" s="138"/>
      <c r="P718" s="49"/>
      <c r="Q718" s="138"/>
      <c r="R718" s="49"/>
      <c r="S718" s="138"/>
      <c r="T718" s="49"/>
      <c r="U718" s="138"/>
      <c r="V718" s="138"/>
      <c r="W718" s="138"/>
      <c r="X718" s="138"/>
      <c r="Y718" s="138"/>
      <c r="Z718" s="138"/>
      <c r="AA718" s="139"/>
      <c r="AB718" s="138"/>
      <c r="AC718" s="139"/>
      <c r="AD718" s="138"/>
      <c r="AE718" s="138"/>
      <c r="AF718" s="138"/>
      <c r="AG718" s="139"/>
      <c r="AH718" s="138"/>
      <c r="AI718" s="139"/>
      <c r="AJ718" s="138"/>
      <c r="AK718" s="138"/>
      <c r="AL718" s="138"/>
      <c r="AM718" s="139"/>
      <c r="AN718" s="138"/>
      <c r="AO718" s="139"/>
      <c r="AP718" s="138"/>
      <c r="AQ718" s="138"/>
      <c r="AR718" s="138"/>
      <c r="AS718" s="139"/>
      <c r="AT718" s="138"/>
      <c r="AU718" s="139"/>
      <c r="AV718" s="138"/>
      <c r="AW718" s="138"/>
      <c r="AX718" s="138"/>
      <c r="AY718" s="139"/>
      <c r="AZ718" s="138"/>
      <c r="BA718" s="139"/>
      <c r="BB718" s="138"/>
      <c r="BC718" s="138"/>
      <c r="BD718" s="49"/>
      <c r="BE718" s="49"/>
      <c r="BF718" s="49"/>
      <c r="BG718" s="49"/>
      <c r="BH718" s="49"/>
      <c r="BI718" s="47"/>
      <c r="BJ718" s="49"/>
      <c r="BK718" s="49"/>
      <c r="BL718" s="49"/>
      <c r="BM718" s="49"/>
    </row>
    <row r="719" spans="4:65" ht="70.5" customHeight="1" x14ac:dyDescent="0.2">
      <c r="D719" s="47"/>
      <c r="E719" s="49"/>
      <c r="F719" s="49"/>
      <c r="G719" s="49"/>
      <c r="H719" s="49"/>
      <c r="I719" s="49"/>
      <c r="J719" s="49"/>
      <c r="K719" s="49"/>
      <c r="L719" s="49"/>
      <c r="M719" s="49"/>
      <c r="N719" s="49"/>
      <c r="O719" s="138"/>
      <c r="P719" s="49"/>
      <c r="Q719" s="138"/>
      <c r="R719" s="49"/>
      <c r="S719" s="138"/>
      <c r="T719" s="49"/>
      <c r="U719" s="138"/>
      <c r="V719" s="138"/>
      <c r="W719" s="138"/>
      <c r="X719" s="138"/>
      <c r="Y719" s="138"/>
      <c r="Z719" s="138"/>
      <c r="AA719" s="139"/>
      <c r="AB719" s="138"/>
      <c r="AC719" s="139"/>
      <c r="AD719" s="138"/>
      <c r="AE719" s="138"/>
      <c r="AF719" s="138"/>
      <c r="AG719" s="139"/>
      <c r="AH719" s="138"/>
      <c r="AI719" s="139"/>
      <c r="AJ719" s="138"/>
      <c r="AK719" s="138"/>
      <c r="AL719" s="138"/>
      <c r="AM719" s="139"/>
      <c r="AN719" s="138"/>
      <c r="AO719" s="139"/>
      <c r="AP719" s="138"/>
      <c r="AQ719" s="138"/>
      <c r="AR719" s="138"/>
      <c r="AS719" s="139"/>
      <c r="AT719" s="138"/>
      <c r="AU719" s="139"/>
      <c r="AV719" s="138"/>
      <c r="AW719" s="138"/>
      <c r="AX719" s="138"/>
      <c r="AY719" s="139"/>
      <c r="AZ719" s="138"/>
      <c r="BA719" s="139"/>
      <c r="BB719" s="138"/>
      <c r="BC719" s="138"/>
      <c r="BD719" s="49"/>
      <c r="BE719" s="49"/>
      <c r="BF719" s="49"/>
      <c r="BG719" s="49"/>
      <c r="BH719" s="49"/>
      <c r="BI719" s="47"/>
      <c r="BJ719" s="49"/>
      <c r="BK719" s="49"/>
      <c r="BL719" s="49"/>
      <c r="BM719" s="49"/>
    </row>
    <row r="720" spans="4:65" ht="70.5" customHeight="1" x14ac:dyDescent="0.2">
      <c r="D720" s="47"/>
      <c r="E720" s="49"/>
      <c r="F720" s="49"/>
      <c r="G720" s="49"/>
      <c r="H720" s="49"/>
      <c r="I720" s="49"/>
      <c r="J720" s="49"/>
      <c r="K720" s="49"/>
      <c r="L720" s="49"/>
      <c r="M720" s="49"/>
      <c r="N720" s="49"/>
      <c r="O720" s="138"/>
      <c r="P720" s="49"/>
      <c r="Q720" s="138"/>
      <c r="R720" s="49"/>
      <c r="S720" s="138"/>
      <c r="T720" s="49"/>
      <c r="U720" s="138"/>
      <c r="V720" s="138"/>
      <c r="W720" s="138"/>
      <c r="X720" s="138"/>
      <c r="Y720" s="138"/>
      <c r="Z720" s="138"/>
      <c r="AA720" s="139"/>
      <c r="AB720" s="138"/>
      <c r="AC720" s="139"/>
      <c r="AD720" s="138"/>
      <c r="AE720" s="138"/>
      <c r="AF720" s="138"/>
      <c r="AG720" s="139"/>
      <c r="AH720" s="138"/>
      <c r="AI720" s="139"/>
      <c r="AJ720" s="138"/>
      <c r="AK720" s="138"/>
      <c r="AL720" s="138"/>
      <c r="AM720" s="139"/>
      <c r="AN720" s="138"/>
      <c r="AO720" s="139"/>
      <c r="AP720" s="138"/>
      <c r="AQ720" s="138"/>
      <c r="AR720" s="138"/>
      <c r="AS720" s="139"/>
      <c r="AT720" s="138"/>
      <c r="AU720" s="139"/>
      <c r="AV720" s="138"/>
      <c r="AW720" s="138"/>
      <c r="AX720" s="138"/>
      <c r="AY720" s="139"/>
      <c r="AZ720" s="138"/>
      <c r="BA720" s="139"/>
      <c r="BB720" s="138"/>
      <c r="BC720" s="138"/>
      <c r="BD720" s="49"/>
      <c r="BE720" s="49"/>
      <c r="BF720" s="49"/>
      <c r="BG720" s="49"/>
      <c r="BH720" s="49"/>
      <c r="BI720" s="47"/>
      <c r="BJ720" s="49"/>
      <c r="BK720" s="49"/>
      <c r="BL720" s="49"/>
      <c r="BM720" s="49"/>
    </row>
    <row r="721" spans="4:65" ht="70.5" customHeight="1" x14ac:dyDescent="0.2">
      <c r="D721" s="47"/>
      <c r="E721" s="49"/>
      <c r="F721" s="49"/>
      <c r="G721" s="49"/>
      <c r="H721" s="49"/>
      <c r="I721" s="49"/>
      <c r="J721" s="49"/>
      <c r="K721" s="49"/>
      <c r="L721" s="49"/>
      <c r="M721" s="49"/>
      <c r="N721" s="49"/>
      <c r="O721" s="138"/>
      <c r="P721" s="49"/>
      <c r="Q721" s="138"/>
      <c r="R721" s="49"/>
      <c r="S721" s="138"/>
      <c r="T721" s="49"/>
      <c r="U721" s="138"/>
      <c r="V721" s="138"/>
      <c r="W721" s="138"/>
      <c r="X721" s="138"/>
      <c r="Y721" s="138"/>
      <c r="Z721" s="138"/>
      <c r="AA721" s="139"/>
      <c r="AB721" s="138"/>
      <c r="AC721" s="139"/>
      <c r="AD721" s="138"/>
      <c r="AE721" s="138"/>
      <c r="AF721" s="138"/>
      <c r="AG721" s="139"/>
      <c r="AH721" s="138"/>
      <c r="AI721" s="139"/>
      <c r="AJ721" s="138"/>
      <c r="AK721" s="138"/>
      <c r="AL721" s="138"/>
      <c r="AM721" s="139"/>
      <c r="AN721" s="138"/>
      <c r="AO721" s="139"/>
      <c r="AP721" s="138"/>
      <c r="AQ721" s="138"/>
      <c r="AR721" s="138"/>
      <c r="AS721" s="139"/>
      <c r="AT721" s="138"/>
      <c r="AU721" s="139"/>
      <c r="AV721" s="138"/>
      <c r="AW721" s="138"/>
      <c r="AX721" s="138"/>
      <c r="AY721" s="139"/>
      <c r="AZ721" s="138"/>
      <c r="BA721" s="139"/>
      <c r="BB721" s="138"/>
      <c r="BC721" s="138"/>
      <c r="BD721" s="49"/>
      <c r="BE721" s="49"/>
      <c r="BF721" s="49"/>
      <c r="BG721" s="49"/>
      <c r="BH721" s="49"/>
      <c r="BI721" s="47"/>
      <c r="BJ721" s="49"/>
      <c r="BK721" s="49"/>
      <c r="BL721" s="49"/>
      <c r="BM721" s="49"/>
    </row>
    <row r="722" spans="4:65" ht="70.5" customHeight="1" x14ac:dyDescent="0.2">
      <c r="D722" s="47"/>
      <c r="E722" s="49"/>
      <c r="F722" s="49"/>
      <c r="G722" s="49"/>
      <c r="H722" s="49"/>
      <c r="I722" s="49"/>
      <c r="J722" s="49"/>
      <c r="K722" s="49"/>
      <c r="L722" s="49"/>
      <c r="M722" s="49"/>
      <c r="N722" s="49"/>
      <c r="O722" s="138"/>
      <c r="P722" s="49"/>
      <c r="Q722" s="138"/>
      <c r="R722" s="49"/>
      <c r="S722" s="138"/>
      <c r="T722" s="49"/>
      <c r="U722" s="138"/>
      <c r="V722" s="138"/>
      <c r="W722" s="138"/>
      <c r="X722" s="138"/>
      <c r="Y722" s="138"/>
      <c r="Z722" s="138"/>
      <c r="AA722" s="139"/>
      <c r="AB722" s="138"/>
      <c r="AC722" s="139"/>
      <c r="AD722" s="138"/>
      <c r="AE722" s="138"/>
      <c r="AF722" s="138"/>
      <c r="AG722" s="139"/>
      <c r="AH722" s="138"/>
      <c r="AI722" s="139"/>
      <c r="AJ722" s="138"/>
      <c r="AK722" s="138"/>
      <c r="AL722" s="138"/>
      <c r="AM722" s="139"/>
      <c r="AN722" s="138"/>
      <c r="AO722" s="139"/>
      <c r="AP722" s="138"/>
      <c r="AQ722" s="138"/>
      <c r="AR722" s="138"/>
      <c r="AS722" s="139"/>
      <c r="AT722" s="138"/>
      <c r="AU722" s="139"/>
      <c r="AV722" s="138"/>
      <c r="AW722" s="138"/>
      <c r="AX722" s="138"/>
      <c r="AY722" s="139"/>
      <c r="AZ722" s="138"/>
      <c r="BA722" s="139"/>
      <c r="BB722" s="138"/>
      <c r="BC722" s="138"/>
      <c r="BD722" s="49"/>
      <c r="BE722" s="49"/>
      <c r="BF722" s="49"/>
      <c r="BG722" s="49"/>
      <c r="BH722" s="49"/>
      <c r="BI722" s="47"/>
      <c r="BJ722" s="49"/>
      <c r="BK722" s="49"/>
      <c r="BL722" s="49"/>
      <c r="BM722" s="49"/>
    </row>
    <row r="723" spans="4:65" ht="70.5" customHeight="1" x14ac:dyDescent="0.2">
      <c r="D723" s="47"/>
      <c r="E723" s="49"/>
      <c r="F723" s="49"/>
      <c r="G723" s="49"/>
      <c r="H723" s="49"/>
      <c r="I723" s="49"/>
      <c r="J723" s="49"/>
      <c r="K723" s="49"/>
      <c r="L723" s="49"/>
      <c r="M723" s="49"/>
      <c r="N723" s="49"/>
      <c r="O723" s="138"/>
      <c r="P723" s="49"/>
      <c r="Q723" s="138"/>
      <c r="R723" s="49"/>
      <c r="S723" s="138"/>
      <c r="T723" s="49"/>
      <c r="U723" s="138"/>
      <c r="V723" s="138"/>
      <c r="W723" s="138"/>
      <c r="X723" s="138"/>
      <c r="Y723" s="138"/>
      <c r="Z723" s="138"/>
      <c r="AA723" s="139"/>
      <c r="AB723" s="138"/>
      <c r="AC723" s="139"/>
      <c r="AD723" s="138"/>
      <c r="AE723" s="138"/>
      <c r="AF723" s="138"/>
      <c r="AG723" s="139"/>
      <c r="AH723" s="138"/>
      <c r="AI723" s="139"/>
      <c r="AJ723" s="138"/>
      <c r="AK723" s="138"/>
      <c r="AL723" s="138"/>
      <c r="AM723" s="139"/>
      <c r="AN723" s="138"/>
      <c r="AO723" s="139"/>
      <c r="AP723" s="138"/>
      <c r="AQ723" s="138"/>
      <c r="AR723" s="138"/>
      <c r="AS723" s="139"/>
      <c r="AT723" s="138"/>
      <c r="AU723" s="139"/>
      <c r="AV723" s="138"/>
      <c r="AW723" s="138"/>
      <c r="AX723" s="138"/>
      <c r="AY723" s="139"/>
      <c r="AZ723" s="138"/>
      <c r="BA723" s="139"/>
      <c r="BB723" s="138"/>
      <c r="BC723" s="138"/>
      <c r="BD723" s="49"/>
      <c r="BE723" s="49"/>
      <c r="BF723" s="49"/>
      <c r="BG723" s="49"/>
      <c r="BH723" s="49"/>
      <c r="BI723" s="47"/>
      <c r="BJ723" s="49"/>
      <c r="BK723" s="49"/>
      <c r="BL723" s="49"/>
      <c r="BM723" s="49"/>
    </row>
    <row r="724" spans="4:65" ht="70.5" customHeight="1" x14ac:dyDescent="0.2">
      <c r="D724" s="47"/>
      <c r="E724" s="49"/>
      <c r="F724" s="49"/>
      <c r="G724" s="49"/>
      <c r="H724" s="49"/>
      <c r="I724" s="49"/>
      <c r="J724" s="49"/>
      <c r="K724" s="49"/>
      <c r="L724" s="49"/>
      <c r="M724" s="49"/>
      <c r="N724" s="49"/>
      <c r="O724" s="138"/>
      <c r="P724" s="49"/>
      <c r="Q724" s="138"/>
      <c r="R724" s="49"/>
      <c r="S724" s="138"/>
      <c r="T724" s="49"/>
      <c r="U724" s="138"/>
      <c r="V724" s="138"/>
      <c r="W724" s="138"/>
      <c r="X724" s="138"/>
      <c r="Y724" s="138"/>
      <c r="Z724" s="138"/>
      <c r="AA724" s="139"/>
      <c r="AB724" s="138"/>
      <c r="AC724" s="139"/>
      <c r="AD724" s="138"/>
      <c r="AE724" s="138"/>
      <c r="AF724" s="138"/>
      <c r="AG724" s="139"/>
      <c r="AH724" s="138"/>
      <c r="AI724" s="139"/>
      <c r="AJ724" s="138"/>
      <c r="AK724" s="138"/>
      <c r="AL724" s="138"/>
      <c r="AM724" s="139"/>
      <c r="AN724" s="138"/>
      <c r="AO724" s="139"/>
      <c r="AP724" s="138"/>
      <c r="AQ724" s="138"/>
      <c r="AR724" s="138"/>
      <c r="AS724" s="139"/>
      <c r="AT724" s="138"/>
      <c r="AU724" s="139"/>
      <c r="AV724" s="138"/>
      <c r="AW724" s="138"/>
      <c r="AX724" s="138"/>
      <c r="AY724" s="139"/>
      <c r="AZ724" s="138"/>
      <c r="BA724" s="139"/>
      <c r="BB724" s="138"/>
      <c r="BC724" s="138"/>
      <c r="BD724" s="49"/>
      <c r="BE724" s="49"/>
      <c r="BF724" s="49"/>
      <c r="BG724" s="49"/>
      <c r="BH724" s="49"/>
      <c r="BI724" s="47"/>
      <c r="BJ724" s="49"/>
      <c r="BK724" s="49"/>
      <c r="BL724" s="49"/>
      <c r="BM724" s="49"/>
    </row>
    <row r="725" spans="4:65" ht="70.5" customHeight="1" x14ac:dyDescent="0.2">
      <c r="D725" s="47"/>
      <c r="E725" s="49"/>
      <c r="F725" s="49"/>
      <c r="G725" s="49"/>
      <c r="H725" s="49"/>
      <c r="I725" s="49"/>
      <c r="J725" s="49"/>
      <c r="K725" s="49"/>
      <c r="L725" s="49"/>
      <c r="M725" s="49"/>
      <c r="N725" s="49"/>
      <c r="O725" s="138"/>
      <c r="P725" s="49"/>
      <c r="Q725" s="138"/>
      <c r="R725" s="49"/>
      <c r="S725" s="138"/>
      <c r="T725" s="49"/>
      <c r="U725" s="138"/>
      <c r="V725" s="138"/>
      <c r="W725" s="138"/>
      <c r="X725" s="138"/>
      <c r="Y725" s="138"/>
      <c r="Z725" s="138"/>
      <c r="AA725" s="139"/>
      <c r="AB725" s="138"/>
      <c r="AC725" s="139"/>
      <c r="AD725" s="138"/>
      <c r="AE725" s="138"/>
      <c r="AF725" s="138"/>
      <c r="AG725" s="139"/>
      <c r="AH725" s="138"/>
      <c r="AI725" s="139"/>
      <c r="AJ725" s="138"/>
      <c r="AK725" s="138"/>
      <c r="AL725" s="138"/>
      <c r="AM725" s="139"/>
      <c r="AN725" s="138"/>
      <c r="AO725" s="139"/>
      <c r="AP725" s="138"/>
      <c r="AQ725" s="138"/>
      <c r="AR725" s="138"/>
      <c r="AS725" s="139"/>
      <c r="AT725" s="138"/>
      <c r="AU725" s="139"/>
      <c r="AV725" s="138"/>
      <c r="AW725" s="138"/>
      <c r="AX725" s="138"/>
      <c r="AY725" s="139"/>
      <c r="AZ725" s="138"/>
      <c r="BA725" s="139"/>
      <c r="BB725" s="138"/>
      <c r="BC725" s="138"/>
      <c r="BD725" s="49"/>
      <c r="BE725" s="49"/>
      <c r="BF725" s="49"/>
      <c r="BG725" s="49"/>
      <c r="BH725" s="49"/>
      <c r="BI725" s="47"/>
      <c r="BJ725" s="49"/>
      <c r="BK725" s="49"/>
      <c r="BL725" s="49"/>
      <c r="BM725" s="49"/>
    </row>
    <row r="726" spans="4:65" ht="70.5" customHeight="1" x14ac:dyDescent="0.2">
      <c r="D726" s="47"/>
      <c r="E726" s="49"/>
      <c r="F726" s="49"/>
      <c r="G726" s="49"/>
      <c r="H726" s="49"/>
      <c r="I726" s="49"/>
      <c r="J726" s="49"/>
      <c r="K726" s="49"/>
      <c r="L726" s="49"/>
      <c r="M726" s="49"/>
      <c r="N726" s="49"/>
      <c r="O726" s="138"/>
      <c r="P726" s="49"/>
      <c r="Q726" s="138"/>
      <c r="R726" s="49"/>
      <c r="S726" s="138"/>
      <c r="T726" s="49"/>
      <c r="U726" s="138"/>
      <c r="V726" s="138"/>
      <c r="W726" s="138"/>
      <c r="X726" s="138"/>
      <c r="Y726" s="138"/>
      <c r="Z726" s="138"/>
      <c r="AA726" s="139"/>
      <c r="AB726" s="138"/>
      <c r="AC726" s="139"/>
      <c r="AD726" s="138"/>
      <c r="AE726" s="138"/>
      <c r="AF726" s="138"/>
      <c r="AG726" s="139"/>
      <c r="AH726" s="138"/>
      <c r="AI726" s="139"/>
      <c r="AJ726" s="138"/>
      <c r="AK726" s="138"/>
      <c r="AL726" s="138"/>
      <c r="AM726" s="139"/>
      <c r="AN726" s="138"/>
      <c r="AO726" s="139"/>
      <c r="AP726" s="138"/>
      <c r="AQ726" s="138"/>
      <c r="AR726" s="138"/>
      <c r="AS726" s="139"/>
      <c r="AT726" s="138"/>
      <c r="AU726" s="139"/>
      <c r="AV726" s="138"/>
      <c r="AW726" s="138"/>
      <c r="AX726" s="138"/>
      <c r="AY726" s="139"/>
      <c r="AZ726" s="138"/>
      <c r="BA726" s="139"/>
      <c r="BB726" s="138"/>
      <c r="BC726" s="138"/>
      <c r="BD726" s="49"/>
      <c r="BE726" s="49"/>
      <c r="BF726" s="49"/>
      <c r="BG726" s="49"/>
      <c r="BH726" s="49"/>
      <c r="BI726" s="47"/>
      <c r="BJ726" s="49"/>
      <c r="BK726" s="49"/>
      <c r="BL726" s="49"/>
      <c r="BM726" s="49"/>
    </row>
    <row r="727" spans="4:65" ht="70.5" customHeight="1" x14ac:dyDescent="0.2">
      <c r="D727" s="47"/>
      <c r="E727" s="49"/>
      <c r="F727" s="49"/>
      <c r="G727" s="49"/>
      <c r="H727" s="49"/>
      <c r="I727" s="49"/>
      <c r="J727" s="49"/>
      <c r="K727" s="49"/>
      <c r="L727" s="49"/>
      <c r="M727" s="49"/>
      <c r="N727" s="49"/>
      <c r="O727" s="138"/>
      <c r="P727" s="49"/>
      <c r="Q727" s="138"/>
      <c r="R727" s="49"/>
      <c r="S727" s="138"/>
      <c r="T727" s="49"/>
      <c r="U727" s="138"/>
      <c r="V727" s="138"/>
      <c r="W727" s="138"/>
      <c r="X727" s="138"/>
      <c r="Y727" s="138"/>
      <c r="Z727" s="138"/>
      <c r="AA727" s="139"/>
      <c r="AB727" s="138"/>
      <c r="AC727" s="139"/>
      <c r="AD727" s="138"/>
      <c r="AE727" s="138"/>
      <c r="AF727" s="138"/>
      <c r="AG727" s="139"/>
      <c r="AH727" s="138"/>
      <c r="AI727" s="139"/>
      <c r="AJ727" s="138"/>
      <c r="AK727" s="138"/>
      <c r="AL727" s="138"/>
      <c r="AM727" s="139"/>
      <c r="AN727" s="138"/>
      <c r="AO727" s="139"/>
      <c r="AP727" s="138"/>
      <c r="AQ727" s="138"/>
      <c r="AR727" s="138"/>
      <c r="AS727" s="139"/>
      <c r="AT727" s="138"/>
      <c r="AU727" s="139"/>
      <c r="AV727" s="138"/>
      <c r="AW727" s="138"/>
      <c r="AX727" s="138"/>
      <c r="AY727" s="139"/>
      <c r="AZ727" s="138"/>
      <c r="BA727" s="139"/>
      <c r="BB727" s="138"/>
      <c r="BC727" s="138"/>
      <c r="BD727" s="49"/>
      <c r="BE727" s="49"/>
      <c r="BF727" s="49"/>
      <c r="BG727" s="49"/>
      <c r="BH727" s="49"/>
      <c r="BI727" s="47"/>
      <c r="BJ727" s="49"/>
      <c r="BK727" s="49"/>
      <c r="BL727" s="49"/>
      <c r="BM727" s="49"/>
    </row>
    <row r="728" spans="4:65" ht="70.5" customHeight="1" x14ac:dyDescent="0.2">
      <c r="D728" s="47"/>
      <c r="E728" s="49"/>
      <c r="F728" s="49"/>
      <c r="G728" s="49"/>
      <c r="H728" s="49"/>
      <c r="I728" s="49"/>
      <c r="J728" s="49"/>
      <c r="K728" s="49"/>
      <c r="L728" s="49"/>
      <c r="M728" s="49"/>
      <c r="N728" s="49"/>
      <c r="O728" s="138"/>
      <c r="P728" s="49"/>
      <c r="Q728" s="138"/>
      <c r="R728" s="49"/>
      <c r="S728" s="138"/>
      <c r="T728" s="49"/>
      <c r="U728" s="138"/>
      <c r="V728" s="138"/>
      <c r="W728" s="138"/>
      <c r="X728" s="138"/>
      <c r="Y728" s="138"/>
      <c r="Z728" s="138"/>
      <c r="AA728" s="139"/>
      <c r="AB728" s="138"/>
      <c r="AC728" s="139"/>
      <c r="AD728" s="138"/>
      <c r="AE728" s="138"/>
      <c r="AF728" s="138"/>
      <c r="AG728" s="139"/>
      <c r="AH728" s="138"/>
      <c r="AI728" s="139"/>
      <c r="AJ728" s="138"/>
      <c r="AK728" s="138"/>
      <c r="AL728" s="138"/>
      <c r="AM728" s="139"/>
      <c r="AN728" s="138"/>
      <c r="AO728" s="139"/>
      <c r="AP728" s="138"/>
      <c r="AQ728" s="138"/>
      <c r="AR728" s="138"/>
      <c r="AS728" s="139"/>
      <c r="AT728" s="138"/>
      <c r="AU728" s="139"/>
      <c r="AV728" s="138"/>
      <c r="AW728" s="138"/>
      <c r="AX728" s="138"/>
      <c r="AY728" s="139"/>
      <c r="AZ728" s="138"/>
      <c r="BA728" s="139"/>
      <c r="BB728" s="138"/>
      <c r="BC728" s="138"/>
      <c r="BD728" s="49"/>
      <c r="BE728" s="49"/>
      <c r="BF728" s="49"/>
      <c r="BG728" s="49"/>
      <c r="BH728" s="49"/>
      <c r="BI728" s="47"/>
      <c r="BJ728" s="49"/>
      <c r="BK728" s="49"/>
      <c r="BL728" s="49"/>
      <c r="BM728" s="49"/>
    </row>
    <row r="729" spans="4:65" ht="70.5" customHeight="1" x14ac:dyDescent="0.2">
      <c r="D729" s="47"/>
      <c r="E729" s="49"/>
      <c r="F729" s="49"/>
      <c r="G729" s="49"/>
      <c r="H729" s="49"/>
      <c r="I729" s="49"/>
      <c r="J729" s="49"/>
      <c r="K729" s="49"/>
      <c r="L729" s="49"/>
      <c r="M729" s="49"/>
      <c r="N729" s="49"/>
      <c r="O729" s="138"/>
      <c r="P729" s="49"/>
      <c r="Q729" s="138"/>
      <c r="R729" s="49"/>
      <c r="S729" s="138"/>
      <c r="T729" s="49"/>
      <c r="U729" s="138"/>
      <c r="V729" s="138"/>
      <c r="W729" s="138"/>
      <c r="X729" s="138"/>
      <c r="Y729" s="138"/>
      <c r="Z729" s="138"/>
      <c r="AA729" s="139"/>
      <c r="AB729" s="138"/>
      <c r="AC729" s="139"/>
      <c r="AD729" s="138"/>
      <c r="AE729" s="138"/>
      <c r="AF729" s="138"/>
      <c r="AG729" s="139"/>
      <c r="AH729" s="138"/>
      <c r="AI729" s="139"/>
      <c r="AJ729" s="138"/>
      <c r="AK729" s="138"/>
      <c r="AL729" s="138"/>
      <c r="AM729" s="139"/>
      <c r="AN729" s="138"/>
      <c r="AO729" s="139"/>
      <c r="AP729" s="138"/>
      <c r="AQ729" s="138"/>
      <c r="AR729" s="138"/>
      <c r="AS729" s="139"/>
      <c r="AT729" s="138"/>
      <c r="AU729" s="139"/>
      <c r="AV729" s="138"/>
      <c r="AW729" s="138"/>
      <c r="AX729" s="138"/>
      <c r="AY729" s="139"/>
      <c r="AZ729" s="138"/>
      <c r="BA729" s="139"/>
      <c r="BB729" s="138"/>
      <c r="BC729" s="138"/>
      <c r="BD729" s="49"/>
      <c r="BE729" s="49"/>
      <c r="BF729" s="49"/>
      <c r="BG729" s="49"/>
      <c r="BH729" s="49"/>
      <c r="BI729" s="47"/>
      <c r="BJ729" s="49"/>
      <c r="BK729" s="49"/>
      <c r="BL729" s="49"/>
      <c r="BM729" s="49"/>
    </row>
    <row r="730" spans="4:65" ht="70.5" customHeight="1" x14ac:dyDescent="0.2">
      <c r="D730" s="47"/>
      <c r="E730" s="49"/>
      <c r="F730" s="49"/>
      <c r="G730" s="49"/>
      <c r="H730" s="49"/>
      <c r="I730" s="49"/>
      <c r="J730" s="49"/>
      <c r="K730" s="49"/>
      <c r="L730" s="49"/>
      <c r="M730" s="49"/>
      <c r="N730" s="49"/>
      <c r="O730" s="138"/>
      <c r="P730" s="49"/>
      <c r="Q730" s="138"/>
      <c r="R730" s="49"/>
      <c r="S730" s="138"/>
      <c r="T730" s="49"/>
      <c r="U730" s="138"/>
      <c r="V730" s="138"/>
      <c r="W730" s="138"/>
      <c r="X730" s="138"/>
      <c r="Y730" s="138"/>
      <c r="Z730" s="138"/>
      <c r="AA730" s="139"/>
      <c r="AB730" s="138"/>
      <c r="AC730" s="139"/>
      <c r="AD730" s="138"/>
      <c r="AE730" s="138"/>
      <c r="AF730" s="138"/>
      <c r="AG730" s="139"/>
      <c r="AH730" s="138"/>
      <c r="AI730" s="139"/>
      <c r="AJ730" s="138"/>
      <c r="AK730" s="138"/>
      <c r="AL730" s="138"/>
      <c r="AM730" s="139"/>
      <c r="AN730" s="138"/>
      <c r="AO730" s="139"/>
      <c r="AP730" s="138"/>
      <c r="AQ730" s="138"/>
      <c r="AR730" s="138"/>
      <c r="AS730" s="139"/>
      <c r="AT730" s="138"/>
      <c r="AU730" s="139"/>
      <c r="AV730" s="138"/>
      <c r="AW730" s="138"/>
      <c r="AX730" s="138"/>
      <c r="AY730" s="139"/>
      <c r="AZ730" s="138"/>
      <c r="BA730" s="139"/>
      <c r="BB730" s="138"/>
      <c r="BC730" s="138"/>
      <c r="BD730" s="49"/>
      <c r="BE730" s="49"/>
      <c r="BF730" s="49"/>
      <c r="BG730" s="49"/>
      <c r="BH730" s="49"/>
      <c r="BI730" s="47"/>
      <c r="BJ730" s="49"/>
      <c r="BK730" s="49"/>
      <c r="BL730" s="49"/>
      <c r="BM730" s="49"/>
    </row>
    <row r="731" spans="4:65" ht="70.5" customHeight="1" x14ac:dyDescent="0.2">
      <c r="D731" s="47"/>
      <c r="E731" s="49"/>
      <c r="F731" s="49"/>
      <c r="G731" s="49"/>
      <c r="H731" s="49"/>
      <c r="I731" s="49"/>
      <c r="J731" s="49"/>
      <c r="K731" s="49"/>
      <c r="L731" s="49"/>
      <c r="M731" s="49"/>
      <c r="N731" s="49"/>
      <c r="O731" s="138"/>
      <c r="P731" s="49"/>
      <c r="Q731" s="138"/>
      <c r="R731" s="49"/>
      <c r="S731" s="138"/>
      <c r="T731" s="49"/>
      <c r="U731" s="138"/>
      <c r="V731" s="138"/>
      <c r="W731" s="138"/>
      <c r="X731" s="138"/>
      <c r="Y731" s="138"/>
      <c r="Z731" s="138"/>
      <c r="AA731" s="139"/>
      <c r="AB731" s="138"/>
      <c r="AC731" s="139"/>
      <c r="AD731" s="138"/>
      <c r="AE731" s="138"/>
      <c r="AF731" s="138"/>
      <c r="AG731" s="139"/>
      <c r="AH731" s="138"/>
      <c r="AI731" s="139"/>
      <c r="AJ731" s="138"/>
      <c r="AK731" s="138"/>
      <c r="AL731" s="138"/>
      <c r="AM731" s="139"/>
      <c r="AN731" s="138"/>
      <c r="AO731" s="139"/>
      <c r="AP731" s="138"/>
      <c r="AQ731" s="138"/>
      <c r="AR731" s="138"/>
      <c r="AS731" s="139"/>
      <c r="AT731" s="138"/>
      <c r="AU731" s="139"/>
      <c r="AV731" s="138"/>
      <c r="AW731" s="138"/>
      <c r="AX731" s="138"/>
      <c r="AY731" s="139"/>
      <c r="AZ731" s="138"/>
      <c r="BA731" s="139"/>
      <c r="BB731" s="138"/>
      <c r="BC731" s="138"/>
      <c r="BD731" s="49"/>
      <c r="BE731" s="49"/>
      <c r="BF731" s="49"/>
      <c r="BG731" s="49"/>
      <c r="BH731" s="49"/>
      <c r="BI731" s="47"/>
      <c r="BJ731" s="49"/>
      <c r="BK731" s="49"/>
      <c r="BL731" s="49"/>
      <c r="BM731" s="49"/>
    </row>
    <row r="732" spans="4:65" ht="70.5" customHeight="1" x14ac:dyDescent="0.2">
      <c r="D732" s="47"/>
      <c r="E732" s="49"/>
      <c r="F732" s="49"/>
      <c r="G732" s="49"/>
      <c r="H732" s="49"/>
      <c r="I732" s="49"/>
      <c r="J732" s="49"/>
      <c r="K732" s="49"/>
      <c r="L732" s="49"/>
      <c r="M732" s="49"/>
      <c r="N732" s="49"/>
      <c r="O732" s="138"/>
      <c r="P732" s="49"/>
      <c r="Q732" s="138"/>
      <c r="R732" s="49"/>
      <c r="S732" s="138"/>
      <c r="T732" s="49"/>
      <c r="U732" s="138"/>
      <c r="V732" s="138"/>
      <c r="W732" s="138"/>
      <c r="X732" s="138"/>
      <c r="Y732" s="138"/>
      <c r="Z732" s="138"/>
      <c r="AA732" s="139"/>
      <c r="AB732" s="138"/>
      <c r="AC732" s="139"/>
      <c r="AD732" s="138"/>
      <c r="AE732" s="138"/>
      <c r="AF732" s="138"/>
      <c r="AG732" s="139"/>
      <c r="AH732" s="138"/>
      <c r="AI732" s="139"/>
      <c r="AJ732" s="138"/>
      <c r="AK732" s="138"/>
      <c r="AL732" s="138"/>
      <c r="AM732" s="139"/>
      <c r="AN732" s="138"/>
      <c r="AO732" s="139"/>
      <c r="AP732" s="138"/>
      <c r="AQ732" s="138"/>
      <c r="AR732" s="138"/>
      <c r="AS732" s="139"/>
      <c r="AT732" s="138"/>
      <c r="AU732" s="139"/>
      <c r="AV732" s="138"/>
      <c r="AW732" s="138"/>
      <c r="AX732" s="138"/>
      <c r="AY732" s="139"/>
      <c r="AZ732" s="138"/>
      <c r="BA732" s="139"/>
      <c r="BB732" s="138"/>
      <c r="BC732" s="138"/>
      <c r="BD732" s="49"/>
      <c r="BE732" s="49"/>
      <c r="BF732" s="49"/>
      <c r="BG732" s="49"/>
      <c r="BH732" s="49"/>
      <c r="BI732" s="47"/>
      <c r="BJ732" s="49"/>
      <c r="BK732" s="49"/>
      <c r="BL732" s="49"/>
      <c r="BM732" s="49"/>
    </row>
    <row r="733" spans="4:65" ht="70.5" customHeight="1" x14ac:dyDescent="0.2">
      <c r="D733" s="47"/>
      <c r="E733" s="49"/>
      <c r="F733" s="49"/>
      <c r="G733" s="49"/>
      <c r="H733" s="49"/>
      <c r="I733" s="49"/>
      <c r="J733" s="49"/>
      <c r="K733" s="49"/>
      <c r="L733" s="49"/>
      <c r="M733" s="49"/>
      <c r="N733" s="49"/>
      <c r="O733" s="138"/>
      <c r="P733" s="49"/>
      <c r="Q733" s="138"/>
      <c r="R733" s="49"/>
      <c r="S733" s="138"/>
      <c r="T733" s="49"/>
      <c r="U733" s="138"/>
      <c r="V733" s="138"/>
      <c r="W733" s="138"/>
      <c r="X733" s="138"/>
      <c r="Y733" s="138"/>
      <c r="Z733" s="138"/>
      <c r="AA733" s="139"/>
      <c r="AB733" s="138"/>
      <c r="AC733" s="139"/>
      <c r="AD733" s="138"/>
      <c r="AE733" s="138"/>
      <c r="AF733" s="138"/>
      <c r="AG733" s="139"/>
      <c r="AH733" s="138"/>
      <c r="AI733" s="139"/>
      <c r="AJ733" s="138"/>
      <c r="AK733" s="138"/>
      <c r="AL733" s="138"/>
      <c r="AM733" s="139"/>
      <c r="AN733" s="138"/>
      <c r="AO733" s="139"/>
      <c r="AP733" s="138"/>
      <c r="AQ733" s="138"/>
      <c r="AR733" s="138"/>
      <c r="AS733" s="139"/>
      <c r="AT733" s="138"/>
      <c r="AU733" s="139"/>
      <c r="AV733" s="138"/>
      <c r="AW733" s="138"/>
      <c r="AX733" s="138"/>
      <c r="AY733" s="139"/>
      <c r="AZ733" s="138"/>
      <c r="BA733" s="139"/>
      <c r="BB733" s="138"/>
      <c r="BC733" s="138"/>
      <c r="BD733" s="49"/>
      <c r="BE733" s="49"/>
      <c r="BF733" s="49"/>
      <c r="BG733" s="49"/>
      <c r="BH733" s="49"/>
      <c r="BI733" s="47"/>
      <c r="BJ733" s="49"/>
      <c r="BK733" s="49"/>
      <c r="BL733" s="49"/>
      <c r="BM733" s="49"/>
    </row>
    <row r="734" spans="4:65" ht="70.5" customHeight="1" x14ac:dyDescent="0.2">
      <c r="D734" s="47"/>
      <c r="E734" s="49"/>
      <c r="F734" s="49"/>
      <c r="G734" s="49"/>
      <c r="H734" s="49"/>
      <c r="I734" s="49"/>
      <c r="J734" s="49"/>
      <c r="K734" s="49"/>
      <c r="L734" s="49"/>
      <c r="M734" s="49"/>
      <c r="N734" s="49"/>
      <c r="O734" s="138"/>
      <c r="P734" s="49"/>
      <c r="Q734" s="138"/>
      <c r="R734" s="49"/>
      <c r="S734" s="138"/>
      <c r="T734" s="49"/>
      <c r="U734" s="138"/>
      <c r="V734" s="138"/>
      <c r="W734" s="138"/>
      <c r="X734" s="138"/>
      <c r="Y734" s="138"/>
      <c r="Z734" s="138"/>
      <c r="AA734" s="139"/>
      <c r="AB734" s="138"/>
      <c r="AC734" s="139"/>
      <c r="AD734" s="138"/>
      <c r="AE734" s="138"/>
      <c r="AF734" s="138"/>
      <c r="AG734" s="139"/>
      <c r="AH734" s="138"/>
      <c r="AI734" s="139"/>
      <c r="AJ734" s="138"/>
      <c r="AK734" s="138"/>
      <c r="AL734" s="138"/>
      <c r="AM734" s="139"/>
      <c r="AN734" s="138"/>
      <c r="AO734" s="139"/>
      <c r="AP734" s="138"/>
      <c r="AQ734" s="138"/>
      <c r="AR734" s="138"/>
      <c r="AS734" s="139"/>
      <c r="AT734" s="138"/>
      <c r="AU734" s="139"/>
      <c r="AV734" s="138"/>
      <c r="AW734" s="138"/>
      <c r="AX734" s="138"/>
      <c r="AY734" s="139"/>
      <c r="AZ734" s="138"/>
      <c r="BA734" s="139"/>
      <c r="BB734" s="138"/>
      <c r="BC734" s="138"/>
      <c r="BD734" s="49"/>
      <c r="BE734" s="49"/>
      <c r="BF734" s="49"/>
      <c r="BG734" s="49"/>
      <c r="BH734" s="49"/>
      <c r="BI734" s="47"/>
      <c r="BJ734" s="49"/>
      <c r="BK734" s="49"/>
      <c r="BL734" s="49"/>
      <c r="BM734" s="49"/>
    </row>
    <row r="735" spans="4:65" ht="70.5" customHeight="1" x14ac:dyDescent="0.2">
      <c r="D735" s="47"/>
      <c r="E735" s="49"/>
      <c r="F735" s="49"/>
      <c r="G735" s="49"/>
      <c r="H735" s="49"/>
      <c r="I735" s="49"/>
      <c r="J735" s="49"/>
      <c r="K735" s="49"/>
      <c r="L735" s="49"/>
      <c r="M735" s="49"/>
      <c r="N735" s="49"/>
      <c r="O735" s="138"/>
      <c r="P735" s="49"/>
      <c r="Q735" s="138"/>
      <c r="R735" s="49"/>
      <c r="S735" s="138"/>
      <c r="T735" s="49"/>
      <c r="U735" s="138"/>
      <c r="V735" s="138"/>
      <c r="W735" s="138"/>
      <c r="X735" s="138"/>
      <c r="Y735" s="138"/>
      <c r="Z735" s="138"/>
      <c r="AA735" s="139"/>
      <c r="AB735" s="138"/>
      <c r="AC735" s="139"/>
      <c r="AD735" s="138"/>
      <c r="AE735" s="138"/>
      <c r="AF735" s="138"/>
      <c r="AG735" s="139"/>
      <c r="AH735" s="138"/>
      <c r="AI735" s="139"/>
      <c r="AJ735" s="138"/>
      <c r="AK735" s="138"/>
      <c r="AL735" s="138"/>
      <c r="AM735" s="139"/>
      <c r="AN735" s="138"/>
      <c r="AO735" s="139"/>
      <c r="AP735" s="138"/>
      <c r="AQ735" s="138"/>
      <c r="AR735" s="138"/>
      <c r="AS735" s="139"/>
      <c r="AT735" s="138"/>
      <c r="AU735" s="139"/>
      <c r="AV735" s="138"/>
      <c r="AW735" s="138"/>
      <c r="AX735" s="138"/>
      <c r="AY735" s="139"/>
      <c r="AZ735" s="138"/>
      <c r="BA735" s="139"/>
      <c r="BB735" s="138"/>
      <c r="BC735" s="138"/>
      <c r="BD735" s="49"/>
      <c r="BE735" s="49"/>
      <c r="BF735" s="49"/>
      <c r="BG735" s="49"/>
      <c r="BH735" s="49"/>
      <c r="BI735" s="47"/>
      <c r="BJ735" s="49"/>
      <c r="BK735" s="49"/>
      <c r="BL735" s="49"/>
      <c r="BM735" s="49"/>
    </row>
    <row r="736" spans="4:65" ht="70.5" customHeight="1" x14ac:dyDescent="0.2">
      <c r="D736" s="47"/>
      <c r="E736" s="49"/>
      <c r="F736" s="49"/>
      <c r="G736" s="49"/>
      <c r="H736" s="49"/>
      <c r="I736" s="49"/>
      <c r="J736" s="49"/>
      <c r="K736" s="49"/>
      <c r="L736" s="49"/>
      <c r="M736" s="49"/>
      <c r="N736" s="49"/>
      <c r="O736" s="138"/>
      <c r="P736" s="49"/>
      <c r="Q736" s="138"/>
      <c r="R736" s="49"/>
      <c r="S736" s="138"/>
      <c r="T736" s="49"/>
      <c r="U736" s="138"/>
      <c r="V736" s="138"/>
      <c r="W736" s="138"/>
      <c r="X736" s="138"/>
      <c r="Y736" s="138"/>
      <c r="Z736" s="138"/>
      <c r="AA736" s="139"/>
      <c r="AB736" s="138"/>
      <c r="AC736" s="139"/>
      <c r="AD736" s="138"/>
      <c r="AE736" s="138"/>
      <c r="AF736" s="138"/>
      <c r="AG736" s="139"/>
      <c r="AH736" s="138"/>
      <c r="AI736" s="139"/>
      <c r="AJ736" s="138"/>
      <c r="AK736" s="138"/>
      <c r="AL736" s="138"/>
      <c r="AM736" s="139"/>
      <c r="AN736" s="138"/>
      <c r="AO736" s="139"/>
      <c r="AP736" s="138"/>
      <c r="AQ736" s="138"/>
      <c r="AR736" s="138"/>
      <c r="AS736" s="139"/>
      <c r="AT736" s="138"/>
      <c r="AU736" s="139"/>
      <c r="AV736" s="138"/>
      <c r="AW736" s="138"/>
      <c r="AX736" s="138"/>
      <c r="AY736" s="139"/>
      <c r="AZ736" s="138"/>
      <c r="BA736" s="139"/>
      <c r="BB736" s="138"/>
      <c r="BC736" s="138"/>
      <c r="BD736" s="49"/>
      <c r="BE736" s="49"/>
      <c r="BF736" s="49"/>
      <c r="BG736" s="49"/>
      <c r="BH736" s="49"/>
      <c r="BI736" s="47"/>
      <c r="BJ736" s="49"/>
      <c r="BK736" s="49"/>
      <c r="BL736" s="49"/>
      <c r="BM736" s="49"/>
    </row>
    <row r="737" spans="4:65" ht="70.5" customHeight="1" x14ac:dyDescent="0.2">
      <c r="D737" s="47"/>
      <c r="E737" s="49"/>
      <c r="F737" s="49"/>
      <c r="G737" s="49"/>
      <c r="H737" s="49"/>
      <c r="I737" s="49"/>
      <c r="J737" s="49"/>
      <c r="K737" s="49"/>
      <c r="L737" s="49"/>
      <c r="M737" s="49"/>
      <c r="N737" s="49"/>
      <c r="O737" s="138"/>
      <c r="P737" s="49"/>
      <c r="Q737" s="138"/>
      <c r="R737" s="49"/>
      <c r="S737" s="138"/>
      <c r="T737" s="49"/>
      <c r="U737" s="138"/>
      <c r="V737" s="138"/>
      <c r="W737" s="138"/>
      <c r="X737" s="138"/>
      <c r="Y737" s="138"/>
      <c r="Z737" s="138"/>
      <c r="AA737" s="139"/>
      <c r="AB737" s="138"/>
      <c r="AC737" s="139"/>
      <c r="AD737" s="138"/>
      <c r="AE737" s="138"/>
      <c r="AF737" s="138"/>
      <c r="AG737" s="139"/>
      <c r="AH737" s="138"/>
      <c r="AI737" s="139"/>
      <c r="AJ737" s="138"/>
      <c r="AK737" s="138"/>
      <c r="AL737" s="138"/>
      <c r="AM737" s="139"/>
      <c r="AN737" s="138"/>
      <c r="AO737" s="139"/>
      <c r="AP737" s="138"/>
      <c r="AQ737" s="138"/>
      <c r="AR737" s="138"/>
      <c r="AS737" s="139"/>
      <c r="AT737" s="138"/>
      <c r="AU737" s="139"/>
      <c r="AV737" s="138"/>
      <c r="AW737" s="138"/>
      <c r="AX737" s="138"/>
      <c r="AY737" s="139"/>
      <c r="AZ737" s="138"/>
      <c r="BA737" s="139"/>
      <c r="BB737" s="138"/>
      <c r="BC737" s="138"/>
      <c r="BD737" s="49"/>
      <c r="BE737" s="49"/>
      <c r="BF737" s="49"/>
      <c r="BG737" s="49"/>
      <c r="BH737" s="49"/>
      <c r="BI737" s="47"/>
      <c r="BJ737" s="49"/>
      <c r="BK737" s="49"/>
      <c r="BL737" s="49"/>
      <c r="BM737" s="49"/>
    </row>
    <row r="738" spans="4:65" ht="70.5" customHeight="1" x14ac:dyDescent="0.2">
      <c r="D738" s="47"/>
      <c r="E738" s="49"/>
      <c r="F738" s="49"/>
      <c r="G738" s="49"/>
      <c r="H738" s="49"/>
      <c r="I738" s="49"/>
      <c r="J738" s="49"/>
      <c r="K738" s="49"/>
      <c r="L738" s="49"/>
      <c r="M738" s="49"/>
      <c r="N738" s="49"/>
      <c r="O738" s="138"/>
      <c r="P738" s="49"/>
      <c r="Q738" s="138"/>
      <c r="R738" s="49"/>
      <c r="S738" s="138"/>
      <c r="T738" s="49"/>
      <c r="U738" s="138"/>
      <c r="V738" s="138"/>
      <c r="W738" s="138"/>
      <c r="X738" s="138"/>
      <c r="Y738" s="138"/>
      <c r="Z738" s="138"/>
      <c r="AA738" s="139"/>
      <c r="AB738" s="138"/>
      <c r="AC738" s="139"/>
      <c r="AD738" s="138"/>
      <c r="AE738" s="138"/>
      <c r="AF738" s="138"/>
      <c r="AG738" s="139"/>
      <c r="AH738" s="138"/>
      <c r="AI738" s="139"/>
      <c r="AJ738" s="138"/>
      <c r="AK738" s="138"/>
      <c r="AL738" s="138"/>
      <c r="AM738" s="139"/>
      <c r="AN738" s="138"/>
      <c r="AO738" s="139"/>
      <c r="AP738" s="138"/>
      <c r="AQ738" s="138"/>
      <c r="AR738" s="138"/>
      <c r="AS738" s="139"/>
      <c r="AT738" s="138"/>
      <c r="AU738" s="139"/>
      <c r="AV738" s="138"/>
      <c r="AW738" s="138"/>
      <c r="AX738" s="138"/>
      <c r="AY738" s="139"/>
      <c r="AZ738" s="138"/>
      <c r="BA738" s="139"/>
      <c r="BB738" s="138"/>
      <c r="BC738" s="138"/>
      <c r="BD738" s="49"/>
      <c r="BE738" s="49"/>
      <c r="BF738" s="49"/>
      <c r="BG738" s="49"/>
      <c r="BH738" s="49"/>
      <c r="BI738" s="47"/>
      <c r="BJ738" s="49"/>
      <c r="BK738" s="49"/>
      <c r="BL738" s="49"/>
      <c r="BM738" s="49"/>
    </row>
    <row r="739" spans="4:65" ht="70.5" customHeight="1" x14ac:dyDescent="0.2">
      <c r="D739" s="47"/>
      <c r="E739" s="49"/>
      <c r="F739" s="49"/>
      <c r="G739" s="49"/>
      <c r="H739" s="49"/>
      <c r="I739" s="49"/>
      <c r="J739" s="49"/>
      <c r="K739" s="49"/>
      <c r="L739" s="49"/>
      <c r="M739" s="49"/>
      <c r="N739" s="49"/>
      <c r="O739" s="138"/>
      <c r="P739" s="49"/>
      <c r="Q739" s="138"/>
      <c r="R739" s="49"/>
      <c r="S739" s="138"/>
      <c r="T739" s="49"/>
      <c r="U739" s="138"/>
      <c r="V739" s="138"/>
      <c r="W739" s="138"/>
      <c r="X739" s="138"/>
      <c r="Y739" s="138"/>
      <c r="Z739" s="138"/>
      <c r="AA739" s="139"/>
      <c r="AB739" s="138"/>
      <c r="AC739" s="139"/>
      <c r="AD739" s="138"/>
      <c r="AE739" s="138"/>
      <c r="AF739" s="138"/>
      <c r="AG739" s="139"/>
      <c r="AH739" s="138"/>
      <c r="AI739" s="139"/>
      <c r="AJ739" s="138"/>
      <c r="AK739" s="138"/>
      <c r="AL739" s="138"/>
      <c r="AM739" s="139"/>
      <c r="AN739" s="138"/>
      <c r="AO739" s="139"/>
      <c r="AP739" s="138"/>
      <c r="AQ739" s="138"/>
      <c r="AR739" s="138"/>
      <c r="AS739" s="139"/>
      <c r="AT739" s="138"/>
      <c r="AU739" s="139"/>
      <c r="AV739" s="138"/>
      <c r="AW739" s="138"/>
      <c r="AX739" s="138"/>
      <c r="AY739" s="139"/>
      <c r="AZ739" s="138"/>
      <c r="BA739" s="139"/>
      <c r="BB739" s="138"/>
      <c r="BC739" s="138"/>
      <c r="BD739" s="49"/>
      <c r="BE739" s="49"/>
      <c r="BF739" s="49"/>
      <c r="BG739" s="49"/>
      <c r="BH739" s="49"/>
      <c r="BI739" s="47"/>
      <c r="BJ739" s="49"/>
      <c r="BK739" s="49"/>
      <c r="BL739" s="49"/>
      <c r="BM739" s="49"/>
    </row>
    <row r="740" spans="4:65" ht="70.5" customHeight="1" x14ac:dyDescent="0.2">
      <c r="D740" s="47"/>
      <c r="E740" s="49"/>
      <c r="F740" s="49"/>
      <c r="G740" s="49"/>
      <c r="H740" s="49"/>
      <c r="I740" s="49"/>
      <c r="J740" s="49"/>
      <c r="K740" s="49"/>
      <c r="L740" s="49"/>
      <c r="M740" s="49"/>
      <c r="N740" s="49"/>
      <c r="O740" s="138"/>
      <c r="P740" s="49"/>
      <c r="Q740" s="138"/>
      <c r="R740" s="49"/>
      <c r="S740" s="138"/>
      <c r="T740" s="49"/>
      <c r="U740" s="138"/>
      <c r="V740" s="138"/>
      <c r="W740" s="138"/>
      <c r="X740" s="138"/>
      <c r="Y740" s="138"/>
      <c r="Z740" s="138"/>
      <c r="AA740" s="139"/>
      <c r="AB740" s="138"/>
      <c r="AC740" s="139"/>
      <c r="AD740" s="138"/>
      <c r="AE740" s="138"/>
      <c r="AF740" s="138"/>
      <c r="AG740" s="139"/>
      <c r="AH740" s="138"/>
      <c r="AI740" s="139"/>
      <c r="AJ740" s="138"/>
      <c r="AK740" s="138"/>
      <c r="AL740" s="138"/>
      <c r="AM740" s="139"/>
      <c r="AN740" s="138"/>
      <c r="AO740" s="139"/>
      <c r="AP740" s="138"/>
      <c r="AQ740" s="138"/>
      <c r="AR740" s="138"/>
      <c r="AS740" s="139"/>
      <c r="AT740" s="138"/>
      <c r="AU740" s="139"/>
      <c r="AV740" s="138"/>
      <c r="AW740" s="138"/>
      <c r="AX740" s="138"/>
      <c r="AY740" s="139"/>
      <c r="AZ740" s="138"/>
      <c r="BA740" s="139"/>
      <c r="BB740" s="138"/>
      <c r="BC740" s="138"/>
      <c r="BD740" s="49"/>
      <c r="BE740" s="49"/>
      <c r="BF740" s="49"/>
      <c r="BG740" s="49"/>
      <c r="BH740" s="49"/>
      <c r="BI740" s="47"/>
      <c r="BJ740" s="49"/>
      <c r="BK740" s="49"/>
      <c r="BL740" s="49"/>
      <c r="BM740" s="49"/>
    </row>
    <row r="741" spans="4:65" ht="70.5" customHeight="1" x14ac:dyDescent="0.2">
      <c r="D741" s="47"/>
      <c r="E741" s="49"/>
      <c r="F741" s="49"/>
      <c r="G741" s="49"/>
      <c r="H741" s="49"/>
      <c r="I741" s="49"/>
      <c r="J741" s="49"/>
      <c r="K741" s="49"/>
      <c r="L741" s="49"/>
      <c r="M741" s="49"/>
      <c r="N741" s="49"/>
      <c r="O741" s="138"/>
      <c r="P741" s="49"/>
      <c r="Q741" s="138"/>
      <c r="R741" s="49"/>
      <c r="S741" s="138"/>
      <c r="T741" s="49"/>
      <c r="U741" s="138"/>
      <c r="V741" s="138"/>
      <c r="W741" s="138"/>
      <c r="X741" s="138"/>
      <c r="Y741" s="138"/>
      <c r="Z741" s="138"/>
      <c r="AA741" s="139"/>
      <c r="AB741" s="138"/>
      <c r="AC741" s="139"/>
      <c r="AD741" s="138"/>
      <c r="AE741" s="138"/>
      <c r="AF741" s="138"/>
      <c r="AG741" s="139"/>
      <c r="AH741" s="138"/>
      <c r="AI741" s="139"/>
      <c r="AJ741" s="138"/>
      <c r="AK741" s="138"/>
      <c r="AL741" s="138"/>
      <c r="AM741" s="139"/>
      <c r="AN741" s="138"/>
      <c r="AO741" s="139"/>
      <c r="AP741" s="138"/>
      <c r="AQ741" s="138"/>
      <c r="AR741" s="138"/>
      <c r="AS741" s="139"/>
      <c r="AT741" s="138"/>
      <c r="AU741" s="139"/>
      <c r="AV741" s="138"/>
      <c r="AW741" s="138"/>
      <c r="AX741" s="138"/>
      <c r="AY741" s="139"/>
      <c r="AZ741" s="138"/>
      <c r="BA741" s="139"/>
      <c r="BB741" s="138"/>
      <c r="BC741" s="138"/>
      <c r="BD741" s="49"/>
      <c r="BE741" s="49"/>
      <c r="BF741" s="49"/>
      <c r="BG741" s="49"/>
      <c r="BH741" s="49"/>
      <c r="BI741" s="47"/>
      <c r="BJ741" s="49"/>
      <c r="BK741" s="49"/>
      <c r="BL741" s="49"/>
      <c r="BM741" s="49"/>
    </row>
    <row r="742" spans="4:65" ht="70.5" customHeight="1" x14ac:dyDescent="0.2">
      <c r="D742" s="47"/>
      <c r="E742" s="49"/>
      <c r="F742" s="49"/>
      <c r="G742" s="49"/>
      <c r="H742" s="49"/>
      <c r="I742" s="49"/>
      <c r="J742" s="49"/>
      <c r="K742" s="49"/>
      <c r="L742" s="49"/>
      <c r="M742" s="49"/>
      <c r="N742" s="49"/>
      <c r="O742" s="138"/>
      <c r="P742" s="49"/>
      <c r="Q742" s="138"/>
      <c r="R742" s="49"/>
      <c r="S742" s="138"/>
      <c r="T742" s="49"/>
      <c r="U742" s="138"/>
      <c r="V742" s="138"/>
      <c r="W742" s="138"/>
      <c r="X742" s="138"/>
      <c r="Y742" s="138"/>
      <c r="Z742" s="138"/>
      <c r="AA742" s="139"/>
      <c r="AB742" s="138"/>
      <c r="AC742" s="139"/>
      <c r="AD742" s="138"/>
      <c r="AE742" s="138"/>
      <c r="AF742" s="138"/>
      <c r="AG742" s="139"/>
      <c r="AH742" s="138"/>
      <c r="AI742" s="139"/>
      <c r="AJ742" s="138"/>
      <c r="AK742" s="138"/>
      <c r="AL742" s="138"/>
      <c r="AM742" s="139"/>
      <c r="AN742" s="138"/>
      <c r="AO742" s="139"/>
      <c r="AP742" s="138"/>
      <c r="AQ742" s="138"/>
      <c r="AR742" s="138"/>
      <c r="AS742" s="139"/>
      <c r="AT742" s="138"/>
      <c r="AU742" s="139"/>
      <c r="AV742" s="138"/>
      <c r="AW742" s="138"/>
      <c r="AX742" s="138"/>
      <c r="AY742" s="139"/>
      <c r="AZ742" s="138"/>
      <c r="BA742" s="139"/>
      <c r="BB742" s="138"/>
      <c r="BC742" s="138"/>
      <c r="BD742" s="49"/>
      <c r="BE742" s="49"/>
      <c r="BF742" s="49"/>
      <c r="BG742" s="49"/>
      <c r="BH742" s="49"/>
      <c r="BI742" s="47"/>
      <c r="BJ742" s="49"/>
      <c r="BK742" s="49"/>
      <c r="BL742" s="49"/>
      <c r="BM742" s="49"/>
    </row>
    <row r="743" spans="4:65" ht="70.5" customHeight="1" x14ac:dyDescent="0.2">
      <c r="D743" s="47"/>
      <c r="E743" s="49"/>
      <c r="F743" s="49"/>
      <c r="G743" s="49"/>
      <c r="H743" s="49"/>
      <c r="I743" s="49"/>
      <c r="J743" s="49"/>
      <c r="K743" s="49"/>
      <c r="L743" s="49"/>
      <c r="M743" s="49"/>
      <c r="N743" s="49"/>
      <c r="O743" s="138"/>
      <c r="P743" s="49"/>
      <c r="Q743" s="138"/>
      <c r="R743" s="49"/>
      <c r="S743" s="138"/>
      <c r="T743" s="49"/>
      <c r="U743" s="138"/>
      <c r="V743" s="138"/>
      <c r="W743" s="138"/>
      <c r="X743" s="138"/>
      <c r="Y743" s="138"/>
      <c r="Z743" s="138"/>
      <c r="AA743" s="139"/>
      <c r="AB743" s="138"/>
      <c r="AC743" s="139"/>
      <c r="AD743" s="138"/>
      <c r="AE743" s="138"/>
      <c r="AF743" s="138"/>
      <c r="AG743" s="139"/>
      <c r="AH743" s="138"/>
      <c r="AI743" s="139"/>
      <c r="AJ743" s="138"/>
      <c r="AK743" s="138"/>
      <c r="AL743" s="138"/>
      <c r="AM743" s="139"/>
      <c r="AN743" s="138"/>
      <c r="AO743" s="139"/>
      <c r="AP743" s="138"/>
      <c r="AQ743" s="138"/>
      <c r="AR743" s="138"/>
      <c r="AS743" s="139"/>
      <c r="AT743" s="138"/>
      <c r="AU743" s="139"/>
      <c r="AV743" s="138"/>
      <c r="AW743" s="138"/>
      <c r="AX743" s="138"/>
      <c r="AY743" s="139"/>
      <c r="AZ743" s="138"/>
      <c r="BA743" s="139"/>
      <c r="BB743" s="138"/>
      <c r="BC743" s="138"/>
      <c r="BD743" s="49"/>
      <c r="BE743" s="49"/>
      <c r="BF743" s="49"/>
      <c r="BG743" s="49"/>
      <c r="BH743" s="49"/>
      <c r="BI743" s="47"/>
      <c r="BJ743" s="49"/>
      <c r="BK743" s="49"/>
      <c r="BL743" s="49"/>
      <c r="BM743" s="49"/>
    </row>
    <row r="744" spans="4:65" ht="70.5" customHeight="1" x14ac:dyDescent="0.2">
      <c r="D744" s="47"/>
      <c r="E744" s="49"/>
      <c r="F744" s="49"/>
      <c r="G744" s="49"/>
      <c r="H744" s="49"/>
      <c r="I744" s="49"/>
      <c r="J744" s="49"/>
      <c r="K744" s="49"/>
      <c r="L744" s="49"/>
      <c r="M744" s="49"/>
      <c r="N744" s="49"/>
      <c r="O744" s="138"/>
      <c r="P744" s="49"/>
      <c r="Q744" s="138"/>
      <c r="R744" s="49"/>
      <c r="S744" s="138"/>
      <c r="T744" s="49"/>
      <c r="U744" s="138"/>
      <c r="V744" s="138"/>
      <c r="W744" s="138"/>
      <c r="X744" s="138"/>
      <c r="Y744" s="138"/>
      <c r="Z744" s="138"/>
      <c r="AA744" s="139"/>
      <c r="AB744" s="138"/>
      <c r="AC744" s="139"/>
      <c r="AD744" s="138"/>
      <c r="AE744" s="138"/>
      <c r="AF744" s="138"/>
      <c r="AG744" s="139"/>
      <c r="AH744" s="138"/>
      <c r="AI744" s="139"/>
      <c r="AJ744" s="138"/>
      <c r="AK744" s="138"/>
      <c r="AL744" s="138"/>
      <c r="AM744" s="139"/>
      <c r="AN744" s="138"/>
      <c r="AO744" s="139"/>
      <c r="AP744" s="138"/>
      <c r="AQ744" s="138"/>
      <c r="AR744" s="138"/>
      <c r="AS744" s="139"/>
      <c r="AT744" s="138"/>
      <c r="AU744" s="139"/>
      <c r="AV744" s="138"/>
      <c r="AW744" s="138"/>
      <c r="AX744" s="138"/>
      <c r="AY744" s="139"/>
      <c r="AZ744" s="138"/>
      <c r="BA744" s="139"/>
      <c r="BB744" s="138"/>
      <c r="BC744" s="138"/>
      <c r="BD744" s="49"/>
      <c r="BE744" s="49"/>
      <c r="BF744" s="49"/>
      <c r="BG744" s="49"/>
      <c r="BH744" s="49"/>
      <c r="BI744" s="47"/>
      <c r="BJ744" s="49"/>
      <c r="BK744" s="49"/>
      <c r="BL744" s="49"/>
      <c r="BM744" s="49"/>
    </row>
    <row r="745" spans="4:65" ht="70.5" customHeight="1" x14ac:dyDescent="0.2">
      <c r="D745" s="47"/>
      <c r="E745" s="49"/>
      <c r="F745" s="49"/>
      <c r="G745" s="49"/>
      <c r="H745" s="49"/>
      <c r="I745" s="49"/>
      <c r="J745" s="49"/>
      <c r="K745" s="49"/>
      <c r="L745" s="49"/>
      <c r="M745" s="49"/>
      <c r="N745" s="49"/>
      <c r="O745" s="138"/>
      <c r="P745" s="49"/>
      <c r="Q745" s="138"/>
      <c r="R745" s="49"/>
      <c r="S745" s="138"/>
      <c r="T745" s="49"/>
      <c r="U745" s="138"/>
      <c r="V745" s="138"/>
      <c r="W745" s="138"/>
      <c r="X745" s="138"/>
      <c r="Y745" s="138"/>
      <c r="Z745" s="138"/>
      <c r="AA745" s="139"/>
      <c r="AB745" s="138"/>
      <c r="AC745" s="139"/>
      <c r="AD745" s="138"/>
      <c r="AE745" s="138"/>
      <c r="AF745" s="138"/>
      <c r="AG745" s="139"/>
      <c r="AH745" s="138"/>
      <c r="AI745" s="139"/>
      <c r="AJ745" s="138"/>
      <c r="AK745" s="138"/>
      <c r="AL745" s="138"/>
      <c r="AM745" s="139"/>
      <c r="AN745" s="138"/>
      <c r="AO745" s="139"/>
      <c r="AP745" s="138"/>
      <c r="AQ745" s="138"/>
      <c r="AR745" s="138"/>
      <c r="AS745" s="139"/>
      <c r="AT745" s="138"/>
      <c r="AU745" s="139"/>
      <c r="AV745" s="138"/>
      <c r="AW745" s="138"/>
      <c r="AX745" s="138"/>
      <c r="AY745" s="139"/>
      <c r="AZ745" s="138"/>
      <c r="BA745" s="139"/>
      <c r="BB745" s="138"/>
      <c r="BC745" s="138"/>
      <c r="BD745" s="49"/>
      <c r="BE745" s="49"/>
      <c r="BF745" s="49"/>
      <c r="BG745" s="49"/>
      <c r="BH745" s="49"/>
      <c r="BI745" s="47"/>
      <c r="BJ745" s="49"/>
      <c r="BK745" s="49"/>
      <c r="BL745" s="49"/>
      <c r="BM745" s="49"/>
    </row>
    <row r="746" spans="4:65" ht="70.5" customHeight="1" x14ac:dyDescent="0.2">
      <c r="D746" s="47"/>
      <c r="E746" s="49"/>
      <c r="F746" s="49"/>
      <c r="G746" s="49"/>
      <c r="H746" s="49"/>
      <c r="I746" s="49"/>
      <c r="J746" s="49"/>
      <c r="K746" s="49"/>
      <c r="L746" s="49"/>
      <c r="M746" s="49"/>
      <c r="N746" s="49"/>
      <c r="O746" s="138"/>
      <c r="P746" s="49"/>
      <c r="Q746" s="138"/>
      <c r="R746" s="49"/>
      <c r="S746" s="138"/>
      <c r="T746" s="49"/>
      <c r="U746" s="138"/>
      <c r="V746" s="138"/>
      <c r="W746" s="138"/>
      <c r="X746" s="138"/>
      <c r="Y746" s="138"/>
      <c r="Z746" s="138"/>
      <c r="AA746" s="139"/>
      <c r="AB746" s="138"/>
      <c r="AC746" s="139"/>
      <c r="AD746" s="138"/>
      <c r="AE746" s="138"/>
      <c r="AF746" s="138"/>
      <c r="AG746" s="139"/>
      <c r="AH746" s="138"/>
      <c r="AI746" s="139"/>
      <c r="AJ746" s="138"/>
      <c r="AK746" s="138"/>
      <c r="AL746" s="138"/>
      <c r="AM746" s="139"/>
      <c r="AN746" s="138"/>
      <c r="AO746" s="139"/>
      <c r="AP746" s="138"/>
      <c r="AQ746" s="138"/>
      <c r="AR746" s="138"/>
      <c r="AS746" s="139"/>
      <c r="AT746" s="138"/>
      <c r="AU746" s="139"/>
      <c r="AV746" s="138"/>
      <c r="AW746" s="138"/>
      <c r="AX746" s="138"/>
      <c r="AY746" s="139"/>
      <c r="AZ746" s="138"/>
      <c r="BA746" s="139"/>
      <c r="BB746" s="138"/>
      <c r="BC746" s="138"/>
      <c r="BD746" s="49"/>
      <c r="BE746" s="49"/>
      <c r="BF746" s="49"/>
      <c r="BG746" s="49"/>
      <c r="BH746" s="49"/>
      <c r="BI746" s="47"/>
      <c r="BJ746" s="49"/>
      <c r="BK746" s="49"/>
      <c r="BL746" s="49"/>
      <c r="BM746" s="49"/>
    </row>
    <row r="747" spans="4:65" ht="70.5" customHeight="1" x14ac:dyDescent="0.2">
      <c r="D747" s="47"/>
      <c r="E747" s="49"/>
      <c r="F747" s="49"/>
      <c r="G747" s="49"/>
      <c r="H747" s="49"/>
      <c r="I747" s="49"/>
      <c r="J747" s="49"/>
      <c r="K747" s="49"/>
      <c r="L747" s="49"/>
      <c r="M747" s="49"/>
      <c r="N747" s="49"/>
      <c r="O747" s="138"/>
      <c r="P747" s="49"/>
      <c r="Q747" s="138"/>
      <c r="R747" s="49"/>
      <c r="S747" s="138"/>
      <c r="T747" s="49"/>
      <c r="U747" s="138"/>
      <c r="V747" s="138"/>
      <c r="W747" s="138"/>
      <c r="X747" s="138"/>
      <c r="Y747" s="138"/>
      <c r="Z747" s="138"/>
      <c r="AA747" s="139"/>
      <c r="AB747" s="138"/>
      <c r="AC747" s="139"/>
      <c r="AD747" s="138"/>
      <c r="AE747" s="138"/>
      <c r="AF747" s="138"/>
      <c r="AG747" s="139"/>
      <c r="AH747" s="138"/>
      <c r="AI747" s="139"/>
      <c r="AJ747" s="138"/>
      <c r="AK747" s="138"/>
      <c r="AL747" s="138"/>
      <c r="AM747" s="139"/>
      <c r="AN747" s="138"/>
      <c r="AO747" s="139"/>
      <c r="AP747" s="138"/>
      <c r="AQ747" s="138"/>
      <c r="AR747" s="138"/>
      <c r="AS747" s="139"/>
      <c r="AT747" s="138"/>
      <c r="AU747" s="139"/>
      <c r="AV747" s="138"/>
      <c r="AW747" s="138"/>
      <c r="AX747" s="138"/>
      <c r="AY747" s="139"/>
      <c r="AZ747" s="138"/>
      <c r="BA747" s="139"/>
      <c r="BB747" s="138"/>
      <c r="BC747" s="138"/>
      <c r="BD747" s="49"/>
      <c r="BE747" s="49"/>
      <c r="BF747" s="49"/>
      <c r="BG747" s="49"/>
      <c r="BH747" s="49"/>
      <c r="BI747" s="47"/>
      <c r="BJ747" s="49"/>
      <c r="BK747" s="49"/>
      <c r="BL747" s="49"/>
      <c r="BM747" s="49"/>
    </row>
    <row r="748" spans="4:65" ht="70.5" customHeight="1" x14ac:dyDescent="0.2">
      <c r="D748" s="47"/>
      <c r="E748" s="49"/>
      <c r="F748" s="49"/>
      <c r="G748" s="49"/>
      <c r="H748" s="49"/>
      <c r="I748" s="49"/>
      <c r="J748" s="49"/>
      <c r="K748" s="49"/>
      <c r="L748" s="49"/>
      <c r="M748" s="49"/>
      <c r="N748" s="49"/>
      <c r="O748" s="138"/>
      <c r="P748" s="49"/>
      <c r="Q748" s="138"/>
      <c r="R748" s="49"/>
      <c r="S748" s="138"/>
      <c r="T748" s="49"/>
      <c r="U748" s="138"/>
      <c r="V748" s="138"/>
      <c r="W748" s="138"/>
      <c r="X748" s="138"/>
      <c r="Y748" s="138"/>
      <c r="Z748" s="138"/>
      <c r="AA748" s="139"/>
      <c r="AB748" s="138"/>
      <c r="AC748" s="139"/>
      <c r="AD748" s="138"/>
      <c r="AE748" s="138"/>
      <c r="AF748" s="138"/>
      <c r="AG748" s="139"/>
      <c r="AH748" s="138"/>
      <c r="AI748" s="139"/>
      <c r="AJ748" s="138"/>
      <c r="AK748" s="138"/>
      <c r="AL748" s="138"/>
      <c r="AM748" s="139"/>
      <c r="AN748" s="138"/>
      <c r="AO748" s="139"/>
      <c r="AP748" s="138"/>
      <c r="AQ748" s="138"/>
      <c r="AR748" s="138"/>
      <c r="AS748" s="139"/>
      <c r="AT748" s="138"/>
      <c r="AU748" s="139"/>
      <c r="AV748" s="138"/>
      <c r="AW748" s="138"/>
      <c r="AX748" s="138"/>
      <c r="AY748" s="139"/>
      <c r="AZ748" s="138"/>
      <c r="BA748" s="139"/>
      <c r="BB748" s="138"/>
      <c r="BC748" s="138"/>
      <c r="BD748" s="49"/>
      <c r="BE748" s="49"/>
      <c r="BF748" s="49"/>
      <c r="BG748" s="49"/>
      <c r="BH748" s="49"/>
      <c r="BI748" s="47"/>
      <c r="BJ748" s="49"/>
      <c r="BK748" s="49"/>
      <c r="BL748" s="49"/>
      <c r="BM748" s="49"/>
    </row>
    <row r="749" spans="4:65" ht="70.5" customHeight="1" x14ac:dyDescent="0.2">
      <c r="D749" s="47"/>
      <c r="E749" s="49"/>
      <c r="F749" s="49"/>
      <c r="G749" s="49"/>
      <c r="H749" s="49"/>
      <c r="I749" s="49"/>
      <c r="J749" s="49"/>
      <c r="K749" s="49"/>
      <c r="L749" s="49"/>
      <c r="M749" s="49"/>
      <c r="N749" s="49"/>
      <c r="O749" s="138"/>
      <c r="P749" s="49"/>
      <c r="Q749" s="138"/>
      <c r="R749" s="49"/>
      <c r="S749" s="138"/>
      <c r="T749" s="49"/>
      <c r="U749" s="138"/>
      <c r="V749" s="138"/>
      <c r="W749" s="138"/>
      <c r="X749" s="138"/>
      <c r="Y749" s="138"/>
      <c r="Z749" s="138"/>
      <c r="AA749" s="139"/>
      <c r="AB749" s="138"/>
      <c r="AC749" s="139"/>
      <c r="AD749" s="138"/>
      <c r="AE749" s="138"/>
      <c r="AF749" s="138"/>
      <c r="AG749" s="139"/>
      <c r="AH749" s="138"/>
      <c r="AI749" s="139"/>
      <c r="AJ749" s="138"/>
      <c r="AK749" s="138"/>
      <c r="AL749" s="138"/>
      <c r="AM749" s="139"/>
      <c r="AN749" s="138"/>
      <c r="AO749" s="139"/>
      <c r="AP749" s="138"/>
      <c r="AQ749" s="138"/>
      <c r="AR749" s="138"/>
      <c r="AS749" s="139"/>
      <c r="AT749" s="138"/>
      <c r="AU749" s="139"/>
      <c r="AV749" s="138"/>
      <c r="AW749" s="138"/>
      <c r="AX749" s="138"/>
      <c r="AY749" s="139"/>
      <c r="AZ749" s="138"/>
      <c r="BA749" s="139"/>
      <c r="BB749" s="138"/>
      <c r="BC749" s="138"/>
      <c r="BD749" s="49"/>
      <c r="BE749" s="49"/>
      <c r="BF749" s="49"/>
      <c r="BG749" s="49"/>
      <c r="BH749" s="49"/>
      <c r="BI749" s="47"/>
      <c r="BJ749" s="49"/>
      <c r="BK749" s="49"/>
      <c r="BL749" s="49"/>
      <c r="BM749" s="49"/>
    </row>
    <row r="750" spans="4:65" ht="70.5" customHeight="1" x14ac:dyDescent="0.2">
      <c r="D750" s="47"/>
      <c r="E750" s="49"/>
      <c r="F750" s="49"/>
      <c r="G750" s="49"/>
      <c r="H750" s="49"/>
      <c r="I750" s="49"/>
      <c r="J750" s="49"/>
      <c r="K750" s="49"/>
      <c r="L750" s="49"/>
      <c r="M750" s="49"/>
      <c r="N750" s="49"/>
      <c r="O750" s="138"/>
      <c r="P750" s="49"/>
      <c r="Q750" s="138"/>
      <c r="R750" s="49"/>
      <c r="S750" s="138"/>
      <c r="T750" s="49"/>
      <c r="U750" s="138"/>
      <c r="V750" s="138"/>
      <c r="W750" s="138"/>
      <c r="X750" s="138"/>
      <c r="Y750" s="138"/>
      <c r="Z750" s="138"/>
      <c r="AA750" s="139"/>
      <c r="AB750" s="138"/>
      <c r="AC750" s="139"/>
      <c r="AD750" s="138"/>
      <c r="AE750" s="138"/>
      <c r="AF750" s="138"/>
      <c r="AG750" s="139"/>
      <c r="AH750" s="138"/>
      <c r="AI750" s="139"/>
      <c r="AJ750" s="138"/>
      <c r="AK750" s="138"/>
      <c r="AL750" s="138"/>
      <c r="AM750" s="139"/>
      <c r="AN750" s="138"/>
      <c r="AO750" s="139"/>
      <c r="AP750" s="138"/>
      <c r="AQ750" s="138"/>
      <c r="AR750" s="138"/>
      <c r="AS750" s="139"/>
      <c r="AT750" s="138"/>
      <c r="AU750" s="139"/>
      <c r="AV750" s="138"/>
      <c r="AW750" s="138"/>
      <c r="AX750" s="138"/>
      <c r="AY750" s="139"/>
      <c r="AZ750" s="138"/>
      <c r="BA750" s="139"/>
      <c r="BB750" s="138"/>
      <c r="BC750" s="138"/>
      <c r="BD750" s="49"/>
      <c r="BE750" s="49"/>
      <c r="BF750" s="49"/>
      <c r="BG750" s="49"/>
      <c r="BH750" s="49"/>
      <c r="BI750" s="47"/>
      <c r="BJ750" s="49"/>
      <c r="BK750" s="49"/>
      <c r="BL750" s="49"/>
      <c r="BM750" s="49"/>
    </row>
    <row r="751" spans="4:65" ht="70.5" customHeight="1" x14ac:dyDescent="0.2">
      <c r="D751" s="47"/>
      <c r="E751" s="49"/>
      <c r="F751" s="49"/>
      <c r="G751" s="49"/>
      <c r="H751" s="49"/>
      <c r="I751" s="49"/>
      <c r="J751" s="49"/>
      <c r="K751" s="49"/>
      <c r="L751" s="49"/>
      <c r="M751" s="49"/>
      <c r="N751" s="49"/>
      <c r="O751" s="138"/>
      <c r="P751" s="49"/>
      <c r="Q751" s="138"/>
      <c r="R751" s="49"/>
      <c r="S751" s="138"/>
      <c r="T751" s="49"/>
      <c r="U751" s="138"/>
      <c r="V751" s="138"/>
      <c r="W751" s="138"/>
      <c r="X751" s="138"/>
      <c r="Y751" s="138"/>
      <c r="Z751" s="138"/>
      <c r="AA751" s="139"/>
      <c r="AB751" s="138"/>
      <c r="AC751" s="139"/>
      <c r="AD751" s="138"/>
      <c r="AE751" s="138"/>
      <c r="AF751" s="138"/>
      <c r="AG751" s="139"/>
      <c r="AH751" s="138"/>
      <c r="AI751" s="139"/>
      <c r="AJ751" s="138"/>
      <c r="AK751" s="138"/>
      <c r="AL751" s="138"/>
      <c r="AM751" s="139"/>
      <c r="AN751" s="138"/>
      <c r="AO751" s="139"/>
      <c r="AP751" s="138"/>
      <c r="AQ751" s="138"/>
      <c r="AR751" s="138"/>
      <c r="AS751" s="139"/>
      <c r="AT751" s="138"/>
      <c r="AU751" s="139"/>
      <c r="AV751" s="138"/>
      <c r="AW751" s="138"/>
      <c r="AX751" s="138"/>
      <c r="AY751" s="139"/>
      <c r="AZ751" s="138"/>
      <c r="BA751" s="139"/>
      <c r="BB751" s="138"/>
      <c r="BC751" s="138"/>
      <c r="BD751" s="49"/>
      <c r="BE751" s="49"/>
      <c r="BF751" s="49"/>
      <c r="BG751" s="49"/>
      <c r="BH751" s="49"/>
      <c r="BI751" s="47"/>
      <c r="BJ751" s="49"/>
      <c r="BK751" s="49"/>
      <c r="BL751" s="49"/>
      <c r="BM751" s="49"/>
    </row>
    <row r="752" spans="4:65" ht="70.5" customHeight="1" x14ac:dyDescent="0.2">
      <c r="D752" s="47"/>
      <c r="E752" s="49"/>
      <c r="F752" s="49"/>
      <c r="G752" s="49"/>
      <c r="H752" s="49"/>
      <c r="I752" s="49"/>
      <c r="J752" s="49"/>
      <c r="K752" s="49"/>
      <c r="L752" s="49"/>
      <c r="M752" s="49"/>
      <c r="N752" s="49"/>
      <c r="O752" s="138"/>
      <c r="P752" s="49"/>
      <c r="Q752" s="138"/>
      <c r="R752" s="49"/>
      <c r="S752" s="138"/>
      <c r="T752" s="49"/>
      <c r="U752" s="138"/>
      <c r="V752" s="138"/>
      <c r="W752" s="138"/>
      <c r="X752" s="138"/>
      <c r="Y752" s="138"/>
      <c r="Z752" s="138"/>
      <c r="AA752" s="139"/>
      <c r="AB752" s="138"/>
      <c r="AC752" s="139"/>
      <c r="AD752" s="138"/>
      <c r="AE752" s="138"/>
      <c r="AF752" s="138"/>
      <c r="AG752" s="139"/>
      <c r="AH752" s="138"/>
      <c r="AI752" s="139"/>
      <c r="AJ752" s="138"/>
      <c r="AK752" s="138"/>
      <c r="AL752" s="138"/>
      <c r="AM752" s="139"/>
      <c r="AN752" s="138"/>
      <c r="AO752" s="139"/>
      <c r="AP752" s="138"/>
      <c r="AQ752" s="138"/>
      <c r="AR752" s="138"/>
      <c r="AS752" s="139"/>
      <c r="AT752" s="138"/>
      <c r="AU752" s="139"/>
      <c r="AV752" s="138"/>
      <c r="AW752" s="138"/>
      <c r="AX752" s="138"/>
      <c r="AY752" s="139"/>
      <c r="AZ752" s="138"/>
      <c r="BA752" s="139"/>
      <c r="BB752" s="138"/>
      <c r="BC752" s="138"/>
      <c r="BD752" s="49"/>
      <c r="BE752" s="49"/>
      <c r="BF752" s="49"/>
      <c r="BG752" s="49"/>
      <c r="BH752" s="49"/>
      <c r="BI752" s="47"/>
      <c r="BJ752" s="49"/>
      <c r="BK752" s="49"/>
      <c r="BL752" s="49"/>
      <c r="BM752" s="49"/>
    </row>
    <row r="753" spans="4:65" ht="70.5" customHeight="1" x14ac:dyDescent="0.2">
      <c r="D753" s="47"/>
      <c r="E753" s="49"/>
      <c r="F753" s="49"/>
      <c r="G753" s="49"/>
      <c r="H753" s="49"/>
      <c r="I753" s="49"/>
      <c r="J753" s="49"/>
      <c r="K753" s="49"/>
      <c r="L753" s="49"/>
      <c r="M753" s="49"/>
      <c r="N753" s="49"/>
      <c r="O753" s="138"/>
      <c r="P753" s="49"/>
      <c r="Q753" s="138"/>
      <c r="R753" s="49"/>
      <c r="S753" s="138"/>
      <c r="T753" s="49"/>
      <c r="U753" s="138"/>
      <c r="V753" s="138"/>
      <c r="W753" s="138"/>
      <c r="X753" s="138"/>
      <c r="Y753" s="138"/>
      <c r="Z753" s="138"/>
      <c r="AA753" s="139"/>
      <c r="AB753" s="138"/>
      <c r="AC753" s="139"/>
      <c r="AD753" s="138"/>
      <c r="AE753" s="138"/>
      <c r="AF753" s="138"/>
      <c r="AG753" s="139"/>
      <c r="AH753" s="138"/>
      <c r="AI753" s="139"/>
      <c r="AJ753" s="138"/>
      <c r="AK753" s="138"/>
      <c r="AL753" s="138"/>
      <c r="AM753" s="139"/>
      <c r="AN753" s="138"/>
      <c r="AO753" s="139"/>
      <c r="AP753" s="138"/>
      <c r="AQ753" s="138"/>
      <c r="AR753" s="138"/>
      <c r="AS753" s="139"/>
      <c r="AT753" s="138"/>
      <c r="AU753" s="139"/>
      <c r="AV753" s="138"/>
      <c r="AW753" s="138"/>
      <c r="AX753" s="138"/>
      <c r="AY753" s="139"/>
      <c r="AZ753" s="138"/>
      <c r="BA753" s="139"/>
      <c r="BB753" s="138"/>
      <c r="BC753" s="138"/>
      <c r="BD753" s="49"/>
      <c r="BE753" s="49"/>
      <c r="BF753" s="49"/>
      <c r="BG753" s="49"/>
      <c r="BH753" s="49"/>
      <c r="BI753" s="47"/>
      <c r="BJ753" s="49"/>
      <c r="BK753" s="49"/>
      <c r="BL753" s="49"/>
      <c r="BM753" s="49"/>
    </row>
    <row r="754" spans="4:65" ht="70.5" customHeight="1" x14ac:dyDescent="0.2">
      <c r="D754" s="47"/>
      <c r="E754" s="49"/>
      <c r="F754" s="49"/>
      <c r="G754" s="49"/>
      <c r="H754" s="49"/>
      <c r="I754" s="49"/>
      <c r="J754" s="49"/>
      <c r="K754" s="49"/>
      <c r="L754" s="49"/>
      <c r="M754" s="49"/>
      <c r="N754" s="49"/>
      <c r="O754" s="138"/>
      <c r="P754" s="49"/>
      <c r="Q754" s="138"/>
      <c r="R754" s="49"/>
      <c r="S754" s="138"/>
      <c r="T754" s="49"/>
      <c r="U754" s="138"/>
      <c r="V754" s="138"/>
      <c r="W754" s="138"/>
      <c r="X754" s="138"/>
      <c r="Y754" s="138"/>
      <c r="Z754" s="138"/>
      <c r="AA754" s="139"/>
      <c r="AB754" s="138"/>
      <c r="AC754" s="139"/>
      <c r="AD754" s="138"/>
      <c r="AE754" s="138"/>
      <c r="AF754" s="138"/>
      <c r="AG754" s="139"/>
      <c r="AH754" s="138"/>
      <c r="AI754" s="139"/>
      <c r="AJ754" s="138"/>
      <c r="AK754" s="138"/>
      <c r="AL754" s="138"/>
      <c r="AM754" s="139"/>
      <c r="AN754" s="138"/>
      <c r="AO754" s="139"/>
      <c r="AP754" s="138"/>
      <c r="AQ754" s="138"/>
      <c r="AR754" s="138"/>
      <c r="AS754" s="139"/>
      <c r="AT754" s="138"/>
      <c r="AU754" s="139"/>
      <c r="AV754" s="138"/>
      <c r="AW754" s="138"/>
      <c r="AX754" s="138"/>
      <c r="AY754" s="139"/>
      <c r="AZ754" s="138"/>
      <c r="BA754" s="139"/>
      <c r="BB754" s="138"/>
      <c r="BC754" s="138"/>
      <c r="BD754" s="49"/>
      <c r="BE754" s="49"/>
      <c r="BF754" s="49"/>
      <c r="BG754" s="49"/>
      <c r="BH754" s="49"/>
      <c r="BI754" s="47"/>
      <c r="BJ754" s="49"/>
      <c r="BK754" s="49"/>
      <c r="BL754" s="49"/>
      <c r="BM754" s="49"/>
    </row>
    <row r="755" spans="4:65" ht="70.5" customHeight="1" x14ac:dyDescent="0.2">
      <c r="D755" s="47"/>
      <c r="E755" s="49"/>
      <c r="F755" s="49"/>
      <c r="G755" s="49"/>
      <c r="H755" s="49"/>
      <c r="I755" s="49"/>
      <c r="J755" s="49"/>
      <c r="K755" s="49"/>
      <c r="L755" s="49"/>
      <c r="M755" s="49"/>
      <c r="N755" s="49"/>
      <c r="O755" s="138"/>
      <c r="P755" s="49"/>
      <c r="Q755" s="138"/>
      <c r="R755" s="49"/>
      <c r="S755" s="138"/>
      <c r="T755" s="49"/>
      <c r="U755" s="138"/>
      <c r="V755" s="138"/>
      <c r="W755" s="138"/>
      <c r="X755" s="138"/>
      <c r="Y755" s="138"/>
      <c r="Z755" s="138"/>
      <c r="AA755" s="139"/>
      <c r="AB755" s="138"/>
      <c r="AC755" s="139"/>
      <c r="AD755" s="138"/>
      <c r="AE755" s="138"/>
      <c r="AF755" s="138"/>
      <c r="AG755" s="139"/>
      <c r="AH755" s="138"/>
      <c r="AI755" s="139"/>
      <c r="AJ755" s="138"/>
      <c r="AK755" s="138"/>
      <c r="AL755" s="138"/>
      <c r="AM755" s="139"/>
      <c r="AN755" s="138"/>
      <c r="AO755" s="139"/>
      <c r="AP755" s="138"/>
      <c r="AQ755" s="138"/>
      <c r="AR755" s="138"/>
      <c r="AS755" s="139"/>
      <c r="AT755" s="138"/>
      <c r="AU755" s="139"/>
      <c r="AV755" s="138"/>
      <c r="AW755" s="138"/>
      <c r="AX755" s="138"/>
      <c r="AY755" s="139"/>
      <c r="AZ755" s="138"/>
      <c r="BA755" s="139"/>
      <c r="BB755" s="138"/>
      <c r="BC755" s="138"/>
      <c r="BD755" s="49"/>
      <c r="BE755" s="49"/>
      <c r="BF755" s="49"/>
      <c r="BG755" s="49"/>
      <c r="BH755" s="49"/>
      <c r="BI755" s="47"/>
      <c r="BJ755" s="49"/>
      <c r="BK755" s="49"/>
      <c r="BL755" s="49"/>
      <c r="BM755" s="49"/>
    </row>
    <row r="756" spans="4:65" ht="70.5" customHeight="1" x14ac:dyDescent="0.2">
      <c r="D756" s="47"/>
      <c r="E756" s="49"/>
      <c r="F756" s="49"/>
      <c r="G756" s="49"/>
      <c r="H756" s="49"/>
      <c r="I756" s="49"/>
      <c r="J756" s="49"/>
      <c r="K756" s="49"/>
      <c r="L756" s="49"/>
      <c r="M756" s="49"/>
      <c r="N756" s="49"/>
      <c r="O756" s="138"/>
      <c r="P756" s="49"/>
      <c r="Q756" s="138"/>
      <c r="R756" s="49"/>
      <c r="S756" s="138"/>
      <c r="T756" s="49"/>
      <c r="U756" s="138"/>
      <c r="V756" s="138"/>
      <c r="W756" s="138"/>
      <c r="X756" s="138"/>
      <c r="Y756" s="138"/>
      <c r="Z756" s="138"/>
      <c r="AA756" s="139"/>
      <c r="AB756" s="138"/>
      <c r="AC756" s="139"/>
      <c r="AD756" s="138"/>
      <c r="AE756" s="138"/>
      <c r="AF756" s="138"/>
      <c r="AG756" s="139"/>
      <c r="AH756" s="138"/>
      <c r="AI756" s="139"/>
      <c r="AJ756" s="138"/>
      <c r="AK756" s="138"/>
      <c r="AL756" s="138"/>
      <c r="AM756" s="139"/>
      <c r="AN756" s="138"/>
      <c r="AO756" s="139"/>
      <c r="AP756" s="138"/>
      <c r="AQ756" s="138"/>
      <c r="AR756" s="138"/>
      <c r="AS756" s="139"/>
      <c r="AT756" s="138"/>
      <c r="AU756" s="139"/>
      <c r="AV756" s="138"/>
      <c r="AW756" s="138"/>
      <c r="AX756" s="138"/>
      <c r="AY756" s="139"/>
      <c r="AZ756" s="138"/>
      <c r="BA756" s="139"/>
      <c r="BB756" s="138"/>
      <c r="BC756" s="138"/>
      <c r="BD756" s="49"/>
      <c r="BE756" s="49"/>
      <c r="BF756" s="49"/>
      <c r="BG756" s="49"/>
      <c r="BH756" s="49"/>
      <c r="BI756" s="47"/>
      <c r="BJ756" s="49"/>
      <c r="BK756" s="49"/>
      <c r="BL756" s="49"/>
      <c r="BM756" s="49"/>
    </row>
    <row r="757" spans="4:65" ht="70.5" customHeight="1" x14ac:dyDescent="0.2">
      <c r="D757" s="47"/>
      <c r="E757" s="49"/>
      <c r="F757" s="49"/>
      <c r="G757" s="49"/>
      <c r="H757" s="49"/>
      <c r="I757" s="49"/>
      <c r="J757" s="49"/>
      <c r="K757" s="49"/>
      <c r="L757" s="49"/>
      <c r="M757" s="49"/>
      <c r="N757" s="49"/>
      <c r="O757" s="138"/>
      <c r="P757" s="49"/>
      <c r="Q757" s="138"/>
      <c r="R757" s="49"/>
      <c r="S757" s="138"/>
      <c r="T757" s="49"/>
      <c r="U757" s="138"/>
      <c r="V757" s="138"/>
      <c r="W757" s="138"/>
      <c r="X757" s="138"/>
      <c r="Y757" s="138"/>
      <c r="Z757" s="138"/>
      <c r="AA757" s="139"/>
      <c r="AB757" s="138"/>
      <c r="AC757" s="139"/>
      <c r="AD757" s="138"/>
      <c r="AE757" s="138"/>
      <c r="AF757" s="138"/>
      <c r="AG757" s="139"/>
      <c r="AH757" s="138"/>
      <c r="AI757" s="139"/>
      <c r="AJ757" s="138"/>
      <c r="AK757" s="138"/>
      <c r="AL757" s="138"/>
      <c r="AM757" s="139"/>
      <c r="AN757" s="138"/>
      <c r="AO757" s="139"/>
      <c r="AP757" s="138"/>
      <c r="AQ757" s="138"/>
      <c r="AR757" s="138"/>
      <c r="AS757" s="139"/>
      <c r="AT757" s="138"/>
      <c r="AU757" s="139"/>
      <c r="AV757" s="138"/>
      <c r="AW757" s="138"/>
      <c r="AX757" s="138"/>
      <c r="AY757" s="139"/>
      <c r="AZ757" s="138"/>
      <c r="BA757" s="139"/>
      <c r="BB757" s="138"/>
      <c r="BC757" s="138"/>
      <c r="BD757" s="49"/>
      <c r="BE757" s="49"/>
      <c r="BF757" s="49"/>
      <c r="BG757" s="49"/>
      <c r="BH757" s="49"/>
      <c r="BI757" s="47"/>
      <c r="BJ757" s="49"/>
      <c r="BK757" s="49"/>
      <c r="BL757" s="49"/>
      <c r="BM757" s="49"/>
    </row>
    <row r="758" spans="4:65" ht="70.5" customHeight="1" x14ac:dyDescent="0.2">
      <c r="D758" s="47"/>
      <c r="E758" s="49"/>
      <c r="F758" s="49"/>
      <c r="G758" s="49"/>
      <c r="H758" s="49"/>
      <c r="I758" s="49"/>
      <c r="J758" s="49"/>
      <c r="K758" s="49"/>
      <c r="L758" s="49"/>
      <c r="M758" s="49"/>
      <c r="N758" s="49"/>
      <c r="O758" s="138"/>
      <c r="P758" s="49"/>
      <c r="Q758" s="138"/>
      <c r="R758" s="49"/>
      <c r="S758" s="138"/>
      <c r="T758" s="49"/>
      <c r="U758" s="138"/>
      <c r="V758" s="138"/>
      <c r="W758" s="138"/>
      <c r="X758" s="138"/>
      <c r="Y758" s="138"/>
      <c r="Z758" s="138"/>
      <c r="AA758" s="139"/>
      <c r="AB758" s="138"/>
      <c r="AC758" s="139"/>
      <c r="AD758" s="138"/>
      <c r="AE758" s="138"/>
      <c r="AF758" s="138"/>
      <c r="AG758" s="139"/>
      <c r="AH758" s="138"/>
      <c r="AI758" s="139"/>
      <c r="AJ758" s="138"/>
      <c r="AK758" s="138"/>
      <c r="AL758" s="138"/>
      <c r="AM758" s="139"/>
      <c r="AN758" s="138"/>
      <c r="AO758" s="139"/>
      <c r="AP758" s="138"/>
      <c r="AQ758" s="138"/>
      <c r="AR758" s="138"/>
      <c r="AS758" s="139"/>
      <c r="AT758" s="138"/>
      <c r="AU758" s="139"/>
      <c r="AV758" s="138"/>
      <c r="AW758" s="138"/>
      <c r="AX758" s="138"/>
      <c r="AY758" s="139"/>
      <c r="AZ758" s="138"/>
      <c r="BA758" s="139"/>
      <c r="BB758" s="138"/>
      <c r="BC758" s="138"/>
      <c r="BD758" s="49"/>
      <c r="BE758" s="49"/>
      <c r="BF758" s="49"/>
      <c r="BG758" s="49"/>
      <c r="BH758" s="49"/>
      <c r="BI758" s="47"/>
      <c r="BJ758" s="49"/>
      <c r="BK758" s="49"/>
      <c r="BL758" s="49"/>
      <c r="BM758" s="49"/>
    </row>
    <row r="759" spans="4:65" ht="70.5" customHeight="1" x14ac:dyDescent="0.2">
      <c r="D759" s="47"/>
      <c r="E759" s="49"/>
      <c r="F759" s="49"/>
      <c r="G759" s="49"/>
      <c r="H759" s="49"/>
      <c r="I759" s="49"/>
      <c r="J759" s="49"/>
      <c r="K759" s="49"/>
      <c r="L759" s="49"/>
      <c r="M759" s="49"/>
      <c r="N759" s="49"/>
      <c r="O759" s="138"/>
      <c r="P759" s="49"/>
      <c r="Q759" s="138"/>
      <c r="R759" s="49"/>
      <c r="S759" s="138"/>
      <c r="T759" s="49"/>
      <c r="U759" s="138"/>
      <c r="V759" s="138"/>
      <c r="W759" s="138"/>
      <c r="X759" s="138"/>
      <c r="Y759" s="138"/>
      <c r="Z759" s="138"/>
      <c r="AA759" s="139"/>
      <c r="AB759" s="138"/>
      <c r="AC759" s="139"/>
      <c r="AD759" s="138"/>
      <c r="AE759" s="138"/>
      <c r="AF759" s="138"/>
      <c r="AG759" s="139"/>
      <c r="AH759" s="138"/>
      <c r="AI759" s="139"/>
      <c r="AJ759" s="138"/>
      <c r="AK759" s="138"/>
      <c r="AL759" s="138"/>
      <c r="AM759" s="139"/>
      <c r="AN759" s="138"/>
      <c r="AO759" s="139"/>
      <c r="AP759" s="138"/>
      <c r="AQ759" s="138"/>
      <c r="AR759" s="138"/>
      <c r="AS759" s="139"/>
      <c r="AT759" s="138"/>
      <c r="AU759" s="139"/>
      <c r="AV759" s="138"/>
      <c r="AW759" s="138"/>
      <c r="AX759" s="138"/>
      <c r="AY759" s="139"/>
      <c r="AZ759" s="138"/>
      <c r="BA759" s="139"/>
      <c r="BB759" s="138"/>
      <c r="BC759" s="138"/>
      <c r="BD759" s="49"/>
      <c r="BE759" s="49"/>
      <c r="BF759" s="49"/>
      <c r="BG759" s="49"/>
      <c r="BH759" s="49"/>
      <c r="BI759" s="47"/>
      <c r="BJ759" s="49"/>
      <c r="BK759" s="49"/>
      <c r="BL759" s="49"/>
      <c r="BM759" s="49"/>
    </row>
    <row r="760" spans="4:65" ht="70.5" customHeight="1" x14ac:dyDescent="0.2">
      <c r="D760" s="47"/>
      <c r="E760" s="49"/>
      <c r="F760" s="49"/>
      <c r="G760" s="49"/>
      <c r="H760" s="49"/>
      <c r="I760" s="49"/>
      <c r="J760" s="49"/>
      <c r="K760" s="49"/>
      <c r="L760" s="49"/>
      <c r="M760" s="49"/>
      <c r="N760" s="49"/>
      <c r="O760" s="138"/>
      <c r="P760" s="49"/>
      <c r="Q760" s="138"/>
      <c r="R760" s="49"/>
      <c r="S760" s="138"/>
      <c r="T760" s="49"/>
      <c r="U760" s="138"/>
      <c r="V760" s="138"/>
      <c r="W760" s="138"/>
      <c r="X760" s="138"/>
      <c r="Y760" s="138"/>
      <c r="Z760" s="138"/>
      <c r="AA760" s="139"/>
      <c r="AB760" s="138"/>
      <c r="AC760" s="139"/>
      <c r="AD760" s="138"/>
      <c r="AE760" s="138"/>
      <c r="AF760" s="138"/>
      <c r="AG760" s="139"/>
      <c r="AH760" s="138"/>
      <c r="AI760" s="139"/>
      <c r="AJ760" s="138"/>
      <c r="AK760" s="138"/>
      <c r="AL760" s="138"/>
      <c r="AM760" s="139"/>
      <c r="AN760" s="138"/>
      <c r="AO760" s="139"/>
      <c r="AP760" s="138"/>
      <c r="AQ760" s="138"/>
      <c r="AR760" s="138"/>
      <c r="AS760" s="139"/>
      <c r="AT760" s="138"/>
      <c r="AU760" s="139"/>
      <c r="AV760" s="138"/>
      <c r="AW760" s="138"/>
      <c r="AX760" s="138"/>
      <c r="AY760" s="139"/>
      <c r="AZ760" s="138"/>
      <c r="BA760" s="139"/>
      <c r="BB760" s="138"/>
      <c r="BC760" s="138"/>
      <c r="BD760" s="49"/>
      <c r="BE760" s="49"/>
      <c r="BF760" s="49"/>
      <c r="BG760" s="49"/>
      <c r="BH760" s="49"/>
      <c r="BI760" s="47"/>
      <c r="BJ760" s="49"/>
      <c r="BK760" s="49"/>
      <c r="BL760" s="49"/>
      <c r="BM760" s="49"/>
    </row>
    <row r="761" spans="4:65" ht="70.5" customHeight="1" x14ac:dyDescent="0.2">
      <c r="D761" s="47"/>
      <c r="E761" s="49"/>
      <c r="F761" s="49"/>
      <c r="G761" s="49"/>
      <c r="H761" s="49"/>
      <c r="I761" s="49"/>
      <c r="J761" s="49"/>
      <c r="K761" s="49"/>
      <c r="L761" s="49"/>
      <c r="M761" s="49"/>
      <c r="N761" s="49"/>
      <c r="O761" s="138"/>
      <c r="P761" s="49"/>
      <c r="Q761" s="138"/>
      <c r="R761" s="49"/>
      <c r="S761" s="138"/>
      <c r="T761" s="49"/>
      <c r="U761" s="138"/>
      <c r="V761" s="138"/>
      <c r="W761" s="138"/>
      <c r="X761" s="138"/>
      <c r="Y761" s="138"/>
      <c r="Z761" s="138"/>
      <c r="AA761" s="139"/>
      <c r="AB761" s="138"/>
      <c r="AC761" s="139"/>
      <c r="AD761" s="138"/>
      <c r="AE761" s="138"/>
      <c r="AF761" s="138"/>
      <c r="AG761" s="139"/>
      <c r="AH761" s="138"/>
      <c r="AI761" s="139"/>
      <c r="AJ761" s="138"/>
      <c r="AK761" s="138"/>
      <c r="AL761" s="138"/>
      <c r="AM761" s="139"/>
      <c r="AN761" s="138"/>
      <c r="AO761" s="139"/>
      <c r="AP761" s="138"/>
      <c r="AQ761" s="138"/>
      <c r="AR761" s="138"/>
      <c r="AS761" s="139"/>
      <c r="AT761" s="138"/>
      <c r="AU761" s="139"/>
      <c r="AV761" s="138"/>
      <c r="AW761" s="138"/>
      <c r="AX761" s="138"/>
      <c r="AY761" s="139"/>
      <c r="AZ761" s="138"/>
      <c r="BA761" s="139"/>
      <c r="BB761" s="138"/>
      <c r="BC761" s="138"/>
      <c r="BD761" s="49"/>
      <c r="BE761" s="49"/>
      <c r="BF761" s="49"/>
      <c r="BG761" s="49"/>
      <c r="BH761" s="49"/>
      <c r="BI761" s="47"/>
      <c r="BJ761" s="49"/>
      <c r="BK761" s="49"/>
      <c r="BL761" s="49"/>
      <c r="BM761" s="49"/>
    </row>
    <row r="762" spans="4:65" ht="70.5" customHeight="1" x14ac:dyDescent="0.2">
      <c r="D762" s="47"/>
      <c r="E762" s="49"/>
      <c r="F762" s="49"/>
      <c r="G762" s="49"/>
      <c r="H762" s="49"/>
      <c r="I762" s="49"/>
      <c r="J762" s="49"/>
      <c r="K762" s="49"/>
      <c r="L762" s="49"/>
      <c r="M762" s="49"/>
      <c r="N762" s="49"/>
      <c r="O762" s="138"/>
      <c r="P762" s="49"/>
      <c r="Q762" s="138"/>
      <c r="R762" s="49"/>
      <c r="S762" s="138"/>
      <c r="T762" s="49"/>
      <c r="U762" s="138"/>
      <c r="V762" s="138"/>
      <c r="W762" s="138"/>
      <c r="X762" s="138"/>
      <c r="Y762" s="138"/>
      <c r="Z762" s="138"/>
      <c r="AA762" s="139"/>
      <c r="AB762" s="138"/>
      <c r="AC762" s="139"/>
      <c r="AD762" s="138"/>
      <c r="AE762" s="138"/>
      <c r="AF762" s="138"/>
      <c r="AG762" s="139"/>
      <c r="AH762" s="138"/>
      <c r="AI762" s="139"/>
      <c r="AJ762" s="138"/>
      <c r="AK762" s="138"/>
      <c r="AL762" s="138"/>
      <c r="AM762" s="139"/>
      <c r="AN762" s="138"/>
      <c r="AO762" s="139"/>
      <c r="AP762" s="138"/>
      <c r="AQ762" s="138"/>
      <c r="AR762" s="138"/>
      <c r="AS762" s="139"/>
      <c r="AT762" s="138"/>
      <c r="AU762" s="139"/>
      <c r="AV762" s="138"/>
      <c r="AW762" s="138"/>
      <c r="AX762" s="138"/>
      <c r="AY762" s="139"/>
      <c r="AZ762" s="138"/>
      <c r="BA762" s="139"/>
      <c r="BB762" s="138"/>
      <c r="BC762" s="138"/>
      <c r="BD762" s="49"/>
      <c r="BE762" s="49"/>
      <c r="BF762" s="49"/>
      <c r="BG762" s="49"/>
      <c r="BH762" s="49"/>
      <c r="BI762" s="47"/>
      <c r="BJ762" s="49"/>
      <c r="BK762" s="49"/>
      <c r="BL762" s="49"/>
      <c r="BM762" s="49"/>
    </row>
    <row r="763" spans="4:65" ht="70.5" customHeight="1" x14ac:dyDescent="0.2">
      <c r="D763" s="47"/>
      <c r="E763" s="49"/>
      <c r="F763" s="49"/>
      <c r="G763" s="49"/>
      <c r="H763" s="49"/>
      <c r="I763" s="49"/>
      <c r="J763" s="49"/>
      <c r="K763" s="49"/>
      <c r="L763" s="49"/>
      <c r="M763" s="49"/>
      <c r="N763" s="49"/>
      <c r="O763" s="138"/>
      <c r="P763" s="49"/>
      <c r="Q763" s="138"/>
      <c r="R763" s="49"/>
      <c r="S763" s="138"/>
      <c r="T763" s="49"/>
      <c r="U763" s="138"/>
      <c r="V763" s="138"/>
      <c r="W763" s="138"/>
      <c r="X763" s="138"/>
      <c r="Y763" s="138"/>
      <c r="Z763" s="138"/>
      <c r="AA763" s="139"/>
      <c r="AB763" s="138"/>
      <c r="AC763" s="139"/>
      <c r="AD763" s="138"/>
      <c r="AE763" s="138"/>
      <c r="AF763" s="138"/>
      <c r="AG763" s="139"/>
      <c r="AH763" s="138"/>
      <c r="AI763" s="139"/>
      <c r="AJ763" s="138"/>
      <c r="AK763" s="138"/>
      <c r="AL763" s="138"/>
      <c r="AM763" s="139"/>
      <c r="AN763" s="138"/>
      <c r="AO763" s="139"/>
      <c r="AP763" s="138"/>
      <c r="AQ763" s="138"/>
      <c r="AR763" s="138"/>
      <c r="AS763" s="139"/>
      <c r="AT763" s="138"/>
      <c r="AU763" s="139"/>
      <c r="AV763" s="138"/>
      <c r="AW763" s="138"/>
      <c r="AX763" s="138"/>
      <c r="AY763" s="139"/>
      <c r="AZ763" s="138"/>
      <c r="BA763" s="139"/>
      <c r="BB763" s="138"/>
      <c r="BC763" s="138"/>
      <c r="BD763" s="49"/>
      <c r="BE763" s="49"/>
      <c r="BF763" s="49"/>
      <c r="BG763" s="49"/>
      <c r="BH763" s="49"/>
      <c r="BI763" s="47"/>
      <c r="BJ763" s="49"/>
      <c r="BK763" s="49"/>
      <c r="BL763" s="49"/>
      <c r="BM763" s="49"/>
    </row>
    <row r="764" spans="4:65" ht="70.5" customHeight="1" x14ac:dyDescent="0.2">
      <c r="D764" s="47"/>
      <c r="E764" s="49"/>
      <c r="F764" s="49"/>
      <c r="G764" s="49"/>
      <c r="H764" s="49"/>
      <c r="I764" s="49"/>
      <c r="J764" s="49"/>
      <c r="K764" s="49"/>
      <c r="L764" s="49"/>
      <c r="M764" s="49"/>
      <c r="N764" s="49"/>
      <c r="O764" s="138"/>
      <c r="P764" s="49"/>
      <c r="Q764" s="138"/>
      <c r="R764" s="49"/>
      <c r="S764" s="138"/>
      <c r="T764" s="49"/>
      <c r="U764" s="138"/>
      <c r="V764" s="138"/>
      <c r="W764" s="138"/>
      <c r="X764" s="138"/>
      <c r="Y764" s="138"/>
      <c r="Z764" s="138"/>
      <c r="AA764" s="139"/>
      <c r="AB764" s="138"/>
      <c r="AC764" s="139"/>
      <c r="AD764" s="138"/>
      <c r="AE764" s="138"/>
      <c r="AF764" s="138"/>
      <c r="AG764" s="139"/>
      <c r="AH764" s="138"/>
      <c r="AI764" s="139"/>
      <c r="AJ764" s="138"/>
      <c r="AK764" s="138"/>
      <c r="AL764" s="138"/>
      <c r="AM764" s="139"/>
      <c r="AN764" s="138"/>
      <c r="AO764" s="139"/>
      <c r="AP764" s="138"/>
      <c r="AQ764" s="138"/>
      <c r="AR764" s="138"/>
      <c r="AS764" s="139"/>
      <c r="AT764" s="138"/>
      <c r="AU764" s="139"/>
      <c r="AV764" s="138"/>
      <c r="AW764" s="138"/>
      <c r="AX764" s="138"/>
      <c r="AY764" s="139"/>
      <c r="AZ764" s="138"/>
      <c r="BA764" s="139"/>
      <c r="BB764" s="138"/>
      <c r="BC764" s="138"/>
      <c r="BD764" s="49"/>
      <c r="BE764" s="49"/>
      <c r="BF764" s="49"/>
      <c r="BG764" s="49"/>
      <c r="BH764" s="49"/>
      <c r="BI764" s="47"/>
      <c r="BJ764" s="49"/>
      <c r="BK764" s="49"/>
      <c r="BL764" s="49"/>
      <c r="BM764" s="49"/>
    </row>
    <row r="765" spans="4:65" ht="70.5" customHeight="1" x14ac:dyDescent="0.2">
      <c r="D765" s="47"/>
      <c r="E765" s="49"/>
      <c r="F765" s="49"/>
      <c r="G765" s="49"/>
      <c r="H765" s="49"/>
      <c r="I765" s="49"/>
      <c r="J765" s="49"/>
      <c r="K765" s="49"/>
      <c r="L765" s="49"/>
      <c r="M765" s="49"/>
      <c r="N765" s="49"/>
      <c r="O765" s="138"/>
      <c r="P765" s="49"/>
      <c r="Q765" s="138"/>
      <c r="R765" s="49"/>
      <c r="S765" s="138"/>
      <c r="T765" s="49"/>
      <c r="U765" s="138"/>
      <c r="V765" s="138"/>
      <c r="W765" s="138"/>
      <c r="X765" s="138"/>
      <c r="Y765" s="138"/>
      <c r="Z765" s="138"/>
      <c r="AA765" s="139"/>
      <c r="AB765" s="138"/>
      <c r="AC765" s="139"/>
      <c r="AD765" s="138"/>
      <c r="AE765" s="138"/>
      <c r="AF765" s="138"/>
      <c r="AG765" s="139"/>
      <c r="AH765" s="138"/>
      <c r="AI765" s="139"/>
      <c r="AJ765" s="138"/>
      <c r="AK765" s="138"/>
      <c r="AL765" s="138"/>
      <c r="AM765" s="139"/>
      <c r="AN765" s="138"/>
      <c r="AO765" s="139"/>
      <c r="AP765" s="138"/>
      <c r="AQ765" s="138"/>
      <c r="AR765" s="138"/>
      <c r="AS765" s="139"/>
      <c r="AT765" s="138"/>
      <c r="AU765" s="139"/>
      <c r="AV765" s="138"/>
      <c r="AW765" s="138"/>
      <c r="AX765" s="138"/>
      <c r="AY765" s="139"/>
      <c r="AZ765" s="138"/>
      <c r="BA765" s="139"/>
      <c r="BB765" s="138"/>
      <c r="BC765" s="138"/>
      <c r="BD765" s="49"/>
      <c r="BE765" s="49"/>
      <c r="BF765" s="49"/>
      <c r="BG765" s="49"/>
      <c r="BH765" s="49"/>
      <c r="BI765" s="47"/>
      <c r="BJ765" s="49"/>
      <c r="BK765" s="49"/>
      <c r="BL765" s="49"/>
      <c r="BM765" s="49"/>
    </row>
    <row r="766" spans="4:65" ht="70.5" customHeight="1" x14ac:dyDescent="0.2">
      <c r="D766" s="47"/>
      <c r="E766" s="49"/>
      <c r="F766" s="49"/>
      <c r="G766" s="49"/>
      <c r="H766" s="49"/>
      <c r="I766" s="49"/>
      <c r="J766" s="49"/>
      <c r="K766" s="49"/>
      <c r="L766" s="49"/>
      <c r="M766" s="49"/>
      <c r="N766" s="49"/>
      <c r="O766" s="138"/>
      <c r="P766" s="49"/>
      <c r="Q766" s="138"/>
      <c r="R766" s="49"/>
      <c r="S766" s="138"/>
      <c r="T766" s="49"/>
      <c r="U766" s="138"/>
      <c r="V766" s="138"/>
      <c r="W766" s="138"/>
      <c r="X766" s="138"/>
      <c r="Y766" s="138"/>
      <c r="Z766" s="138"/>
      <c r="AA766" s="139"/>
      <c r="AB766" s="138"/>
      <c r="AC766" s="139"/>
      <c r="AD766" s="138"/>
      <c r="AE766" s="138"/>
      <c r="AF766" s="138"/>
      <c r="AG766" s="139"/>
      <c r="AH766" s="138"/>
      <c r="AI766" s="139"/>
      <c r="AJ766" s="138"/>
      <c r="AK766" s="138"/>
      <c r="AL766" s="138"/>
      <c r="AM766" s="139"/>
      <c r="AN766" s="138"/>
      <c r="AO766" s="139"/>
      <c r="AP766" s="138"/>
      <c r="AQ766" s="138"/>
      <c r="AR766" s="138"/>
      <c r="AS766" s="139"/>
      <c r="AT766" s="138"/>
      <c r="AU766" s="139"/>
      <c r="AV766" s="138"/>
      <c r="AW766" s="138"/>
      <c r="AX766" s="138"/>
      <c r="AY766" s="139"/>
      <c r="AZ766" s="138"/>
      <c r="BA766" s="139"/>
      <c r="BB766" s="138"/>
      <c r="BC766" s="138"/>
      <c r="BD766" s="49"/>
      <c r="BE766" s="49"/>
      <c r="BF766" s="49"/>
      <c r="BG766" s="49"/>
      <c r="BH766" s="49"/>
      <c r="BI766" s="47"/>
      <c r="BJ766" s="49"/>
      <c r="BK766" s="49"/>
      <c r="BL766" s="49"/>
      <c r="BM766" s="49"/>
    </row>
    <row r="767" spans="4:65" ht="70.5" customHeight="1" x14ac:dyDescent="0.2">
      <c r="D767" s="47"/>
      <c r="E767" s="49"/>
      <c r="F767" s="49"/>
      <c r="G767" s="49"/>
      <c r="H767" s="49"/>
      <c r="I767" s="49"/>
      <c r="J767" s="49"/>
      <c r="K767" s="49"/>
      <c r="L767" s="49"/>
      <c r="M767" s="49"/>
      <c r="N767" s="49"/>
      <c r="O767" s="138"/>
      <c r="P767" s="49"/>
      <c r="Q767" s="138"/>
      <c r="R767" s="49"/>
      <c r="S767" s="138"/>
      <c r="T767" s="49"/>
      <c r="U767" s="138"/>
      <c r="V767" s="138"/>
      <c r="W767" s="138"/>
      <c r="X767" s="138"/>
      <c r="Y767" s="138"/>
      <c r="Z767" s="138"/>
      <c r="AA767" s="139"/>
      <c r="AB767" s="138"/>
      <c r="AC767" s="139"/>
      <c r="AD767" s="138"/>
      <c r="AE767" s="138"/>
      <c r="AF767" s="138"/>
      <c r="AG767" s="139"/>
      <c r="AH767" s="138"/>
      <c r="AI767" s="139"/>
      <c r="AJ767" s="138"/>
      <c r="AK767" s="138"/>
      <c r="AL767" s="138"/>
      <c r="AM767" s="139"/>
      <c r="AN767" s="138"/>
      <c r="AO767" s="139"/>
      <c r="AP767" s="138"/>
      <c r="AQ767" s="138"/>
      <c r="AR767" s="138"/>
      <c r="AS767" s="139"/>
      <c r="AT767" s="138"/>
      <c r="AU767" s="139"/>
      <c r="AV767" s="138"/>
      <c r="AW767" s="138"/>
      <c r="AX767" s="138"/>
      <c r="AY767" s="139"/>
      <c r="AZ767" s="138"/>
      <c r="BA767" s="139"/>
      <c r="BB767" s="138"/>
      <c r="BC767" s="138"/>
      <c r="BD767" s="49"/>
      <c r="BE767" s="49"/>
      <c r="BF767" s="49"/>
      <c r="BG767" s="49"/>
      <c r="BH767" s="49"/>
      <c r="BI767" s="47"/>
      <c r="BJ767" s="49"/>
      <c r="BK767" s="49"/>
      <c r="BL767" s="49"/>
      <c r="BM767" s="49"/>
    </row>
    <row r="768" spans="4:65" ht="70.5" customHeight="1" x14ac:dyDescent="0.2">
      <c r="D768" s="47"/>
      <c r="E768" s="49"/>
      <c r="F768" s="49"/>
      <c r="G768" s="49"/>
      <c r="H768" s="49"/>
      <c r="I768" s="49"/>
      <c r="J768" s="49"/>
      <c r="K768" s="49"/>
      <c r="L768" s="49"/>
      <c r="M768" s="49"/>
      <c r="N768" s="49"/>
      <c r="O768" s="138"/>
      <c r="P768" s="49"/>
      <c r="Q768" s="138"/>
      <c r="R768" s="49"/>
      <c r="S768" s="138"/>
      <c r="T768" s="49"/>
      <c r="U768" s="138"/>
      <c r="V768" s="138"/>
      <c r="W768" s="138"/>
      <c r="X768" s="138"/>
      <c r="Y768" s="138"/>
      <c r="Z768" s="138"/>
      <c r="AA768" s="139"/>
      <c r="AB768" s="138"/>
      <c r="AC768" s="139"/>
      <c r="AD768" s="138"/>
      <c r="AE768" s="138"/>
      <c r="AF768" s="138"/>
      <c r="AG768" s="139"/>
      <c r="AH768" s="138"/>
      <c r="AI768" s="139"/>
      <c r="AJ768" s="138"/>
      <c r="AK768" s="138"/>
      <c r="AL768" s="138"/>
      <c r="AM768" s="139"/>
      <c r="AN768" s="138"/>
      <c r="AO768" s="139"/>
      <c r="AP768" s="138"/>
      <c r="AQ768" s="138"/>
      <c r="AR768" s="138"/>
      <c r="AS768" s="139"/>
      <c r="AT768" s="138"/>
      <c r="AU768" s="139"/>
      <c r="AV768" s="138"/>
      <c r="AW768" s="138"/>
      <c r="AX768" s="138"/>
      <c r="AY768" s="139"/>
      <c r="AZ768" s="138"/>
      <c r="BA768" s="139"/>
      <c r="BB768" s="138"/>
      <c r="BC768" s="138"/>
      <c r="BD768" s="49"/>
      <c r="BE768" s="49"/>
      <c r="BF768" s="49"/>
      <c r="BG768" s="49"/>
      <c r="BH768" s="49"/>
      <c r="BI768" s="47"/>
      <c r="BJ768" s="49"/>
      <c r="BK768" s="49"/>
      <c r="BL768" s="49"/>
      <c r="BM768" s="49"/>
    </row>
    <row r="769" spans="4:65" ht="70.5" customHeight="1" x14ac:dyDescent="0.2">
      <c r="D769" s="47"/>
      <c r="E769" s="49"/>
      <c r="F769" s="49"/>
      <c r="G769" s="49"/>
      <c r="H769" s="49"/>
      <c r="I769" s="49"/>
      <c r="J769" s="49"/>
      <c r="K769" s="49"/>
      <c r="L769" s="49"/>
      <c r="M769" s="49"/>
      <c r="N769" s="49"/>
      <c r="O769" s="138"/>
      <c r="P769" s="49"/>
      <c r="Q769" s="138"/>
      <c r="R769" s="49"/>
      <c r="S769" s="138"/>
      <c r="T769" s="49"/>
      <c r="U769" s="138"/>
      <c r="V769" s="138"/>
      <c r="W769" s="138"/>
      <c r="X769" s="138"/>
      <c r="Y769" s="138"/>
      <c r="Z769" s="138"/>
      <c r="AA769" s="139"/>
      <c r="AB769" s="138"/>
      <c r="AC769" s="139"/>
      <c r="AD769" s="138"/>
      <c r="AE769" s="138"/>
      <c r="AF769" s="138"/>
      <c r="AG769" s="139"/>
      <c r="AH769" s="138"/>
      <c r="AI769" s="139"/>
      <c r="AJ769" s="138"/>
      <c r="AK769" s="138"/>
      <c r="AL769" s="138"/>
      <c r="AM769" s="139"/>
      <c r="AN769" s="138"/>
      <c r="AO769" s="139"/>
      <c r="AP769" s="138"/>
      <c r="AQ769" s="138"/>
      <c r="AR769" s="138"/>
      <c r="AS769" s="139"/>
      <c r="AT769" s="138"/>
      <c r="AU769" s="139"/>
      <c r="AV769" s="138"/>
      <c r="AW769" s="138"/>
      <c r="AX769" s="138"/>
      <c r="AY769" s="139"/>
      <c r="AZ769" s="138"/>
      <c r="BA769" s="139"/>
      <c r="BB769" s="138"/>
      <c r="BC769" s="138"/>
      <c r="BD769" s="49"/>
      <c r="BE769" s="49"/>
      <c r="BF769" s="49"/>
      <c r="BG769" s="49"/>
      <c r="BH769" s="49"/>
      <c r="BI769" s="47"/>
      <c r="BJ769" s="49"/>
      <c r="BK769" s="49"/>
      <c r="BL769" s="49"/>
      <c r="BM769" s="49"/>
    </row>
    <row r="770" spans="4:65" ht="70.5" customHeight="1" x14ac:dyDescent="0.2">
      <c r="D770" s="47"/>
      <c r="E770" s="49"/>
      <c r="F770" s="49"/>
      <c r="G770" s="49"/>
      <c r="H770" s="49"/>
      <c r="I770" s="49"/>
      <c r="J770" s="49"/>
      <c r="K770" s="49"/>
      <c r="L770" s="49"/>
      <c r="M770" s="49"/>
      <c r="N770" s="49"/>
      <c r="O770" s="138"/>
      <c r="P770" s="49"/>
      <c r="Q770" s="138"/>
      <c r="R770" s="49"/>
      <c r="S770" s="138"/>
      <c r="T770" s="49"/>
      <c r="U770" s="138"/>
      <c r="V770" s="138"/>
      <c r="W770" s="138"/>
      <c r="X770" s="138"/>
      <c r="Y770" s="138"/>
      <c r="Z770" s="138"/>
      <c r="AA770" s="139"/>
      <c r="AB770" s="138"/>
      <c r="AC770" s="139"/>
      <c r="AD770" s="138"/>
      <c r="AE770" s="138"/>
      <c r="AF770" s="138"/>
      <c r="AG770" s="139"/>
      <c r="AH770" s="138"/>
      <c r="AI770" s="139"/>
      <c r="AJ770" s="138"/>
      <c r="AK770" s="138"/>
      <c r="AL770" s="138"/>
      <c r="AM770" s="139"/>
      <c r="AN770" s="138"/>
      <c r="AO770" s="139"/>
      <c r="AP770" s="138"/>
      <c r="AQ770" s="138"/>
      <c r="AR770" s="138"/>
      <c r="AS770" s="139"/>
      <c r="AT770" s="138"/>
      <c r="AU770" s="139"/>
      <c r="AV770" s="138"/>
      <c r="AW770" s="138"/>
      <c r="AX770" s="138"/>
      <c r="AY770" s="139"/>
      <c r="AZ770" s="138"/>
      <c r="BA770" s="139"/>
      <c r="BB770" s="138"/>
      <c r="BC770" s="138"/>
      <c r="BD770" s="49"/>
      <c r="BE770" s="49"/>
      <c r="BF770" s="49"/>
      <c r="BG770" s="49"/>
      <c r="BH770" s="49"/>
      <c r="BI770" s="47"/>
      <c r="BJ770" s="49"/>
      <c r="BK770" s="49"/>
      <c r="BL770" s="49"/>
      <c r="BM770" s="49"/>
    </row>
    <row r="771" spans="4:65" ht="70.5" customHeight="1" x14ac:dyDescent="0.2">
      <c r="D771" s="47"/>
      <c r="E771" s="49"/>
      <c r="F771" s="49"/>
      <c r="G771" s="49"/>
      <c r="H771" s="49"/>
      <c r="I771" s="49"/>
      <c r="J771" s="49"/>
      <c r="K771" s="49"/>
      <c r="L771" s="49"/>
      <c r="M771" s="49"/>
      <c r="N771" s="49"/>
      <c r="O771" s="138"/>
      <c r="P771" s="49"/>
      <c r="Q771" s="138"/>
      <c r="R771" s="49"/>
      <c r="S771" s="138"/>
      <c r="T771" s="49"/>
      <c r="U771" s="138"/>
      <c r="V771" s="138"/>
      <c r="W771" s="138"/>
      <c r="X771" s="138"/>
      <c r="Y771" s="138"/>
      <c r="Z771" s="138"/>
      <c r="AA771" s="139"/>
      <c r="AB771" s="138"/>
      <c r="AC771" s="139"/>
      <c r="AD771" s="138"/>
      <c r="AE771" s="138"/>
      <c r="AF771" s="138"/>
      <c r="AG771" s="139"/>
      <c r="AH771" s="138"/>
      <c r="AI771" s="139"/>
      <c r="AJ771" s="138"/>
      <c r="AK771" s="138"/>
      <c r="AL771" s="138"/>
      <c r="AM771" s="139"/>
      <c r="AN771" s="138"/>
      <c r="AO771" s="139"/>
      <c r="AP771" s="138"/>
      <c r="AQ771" s="138"/>
      <c r="AR771" s="138"/>
      <c r="AS771" s="139"/>
      <c r="AT771" s="138"/>
      <c r="AU771" s="139"/>
      <c r="AV771" s="138"/>
      <c r="AW771" s="138"/>
      <c r="AX771" s="138"/>
      <c r="AY771" s="139"/>
      <c r="AZ771" s="138"/>
      <c r="BA771" s="139"/>
      <c r="BB771" s="138"/>
      <c r="BC771" s="138"/>
      <c r="BD771" s="49"/>
      <c r="BE771" s="49"/>
      <c r="BF771" s="49"/>
      <c r="BG771" s="49"/>
      <c r="BH771" s="49"/>
      <c r="BI771" s="47"/>
      <c r="BJ771" s="49"/>
      <c r="BK771" s="49"/>
      <c r="BL771" s="49"/>
      <c r="BM771" s="49"/>
    </row>
    <row r="772" spans="4:65" ht="70.5" customHeight="1" x14ac:dyDescent="0.2">
      <c r="D772" s="47"/>
      <c r="E772" s="49"/>
      <c r="F772" s="49"/>
      <c r="G772" s="49"/>
      <c r="H772" s="49"/>
      <c r="I772" s="49"/>
      <c r="J772" s="49"/>
      <c r="K772" s="49"/>
      <c r="L772" s="49"/>
      <c r="M772" s="49"/>
      <c r="N772" s="49"/>
      <c r="O772" s="138"/>
      <c r="P772" s="49"/>
      <c r="Q772" s="138"/>
      <c r="R772" s="49"/>
      <c r="S772" s="138"/>
      <c r="T772" s="49"/>
      <c r="U772" s="138"/>
      <c r="V772" s="138"/>
      <c r="W772" s="138"/>
      <c r="X772" s="138"/>
      <c r="Y772" s="138"/>
      <c r="Z772" s="138"/>
      <c r="AA772" s="139"/>
      <c r="AB772" s="138"/>
      <c r="AC772" s="139"/>
      <c r="AD772" s="138"/>
      <c r="AE772" s="138"/>
      <c r="AF772" s="138"/>
      <c r="AG772" s="139"/>
      <c r="AH772" s="138"/>
      <c r="AI772" s="139"/>
      <c r="AJ772" s="138"/>
      <c r="AK772" s="138"/>
      <c r="AL772" s="138"/>
      <c r="AM772" s="139"/>
      <c r="AN772" s="138"/>
      <c r="AO772" s="139"/>
      <c r="AP772" s="138"/>
      <c r="AQ772" s="138"/>
      <c r="AR772" s="138"/>
      <c r="AS772" s="139"/>
      <c r="AT772" s="138"/>
      <c r="AU772" s="139"/>
      <c r="AV772" s="138"/>
      <c r="AW772" s="138"/>
      <c r="AX772" s="138"/>
      <c r="AY772" s="139"/>
      <c r="AZ772" s="138"/>
      <c r="BA772" s="139"/>
      <c r="BB772" s="138"/>
      <c r="BC772" s="138"/>
      <c r="BD772" s="49"/>
      <c r="BE772" s="49"/>
      <c r="BF772" s="49"/>
      <c r="BG772" s="49"/>
      <c r="BH772" s="49"/>
      <c r="BI772" s="47"/>
      <c r="BJ772" s="49"/>
      <c r="BK772" s="49"/>
      <c r="BL772" s="49"/>
      <c r="BM772" s="49"/>
    </row>
    <row r="773" spans="4:65" ht="70.5" customHeight="1" x14ac:dyDescent="0.2">
      <c r="D773" s="47"/>
      <c r="E773" s="49"/>
      <c r="F773" s="49"/>
      <c r="G773" s="49"/>
      <c r="H773" s="49"/>
      <c r="I773" s="49"/>
      <c r="J773" s="49"/>
      <c r="K773" s="49"/>
      <c r="L773" s="49"/>
      <c r="M773" s="49"/>
      <c r="N773" s="49"/>
      <c r="O773" s="138"/>
      <c r="P773" s="49"/>
      <c r="Q773" s="138"/>
      <c r="R773" s="49"/>
      <c r="S773" s="138"/>
      <c r="T773" s="49"/>
      <c r="U773" s="138"/>
      <c r="V773" s="138"/>
      <c r="W773" s="138"/>
      <c r="X773" s="138"/>
      <c r="Y773" s="138"/>
      <c r="Z773" s="138"/>
      <c r="AA773" s="139"/>
      <c r="AB773" s="138"/>
      <c r="AC773" s="139"/>
      <c r="AD773" s="138"/>
      <c r="AE773" s="138"/>
      <c r="AF773" s="138"/>
      <c r="AG773" s="139"/>
      <c r="AH773" s="138"/>
      <c r="AI773" s="139"/>
      <c r="AJ773" s="138"/>
      <c r="AK773" s="138"/>
      <c r="AL773" s="138"/>
      <c r="AM773" s="139"/>
      <c r="AN773" s="138"/>
      <c r="AO773" s="139"/>
      <c r="AP773" s="138"/>
      <c r="AQ773" s="138"/>
      <c r="AR773" s="138"/>
      <c r="AS773" s="139"/>
      <c r="AT773" s="138"/>
      <c r="AU773" s="139"/>
      <c r="AV773" s="138"/>
      <c r="AW773" s="138"/>
      <c r="AX773" s="138"/>
      <c r="AY773" s="139"/>
      <c r="AZ773" s="138"/>
      <c r="BA773" s="139"/>
      <c r="BB773" s="138"/>
      <c r="BC773" s="138"/>
      <c r="BD773" s="49"/>
      <c r="BE773" s="49"/>
      <c r="BF773" s="49"/>
      <c r="BG773" s="49"/>
      <c r="BH773" s="49"/>
      <c r="BI773" s="47"/>
      <c r="BJ773" s="49"/>
      <c r="BK773" s="49"/>
      <c r="BL773" s="49"/>
      <c r="BM773" s="49"/>
    </row>
    <row r="774" spans="4:65" ht="70.5" customHeight="1" x14ac:dyDescent="0.2">
      <c r="D774" s="47"/>
      <c r="E774" s="49"/>
      <c r="F774" s="49"/>
      <c r="G774" s="49"/>
      <c r="H774" s="49"/>
      <c r="I774" s="49"/>
      <c r="J774" s="49"/>
      <c r="K774" s="49"/>
      <c r="L774" s="49"/>
      <c r="M774" s="49"/>
      <c r="N774" s="49"/>
      <c r="O774" s="138"/>
      <c r="P774" s="49"/>
      <c r="Q774" s="138"/>
      <c r="R774" s="49"/>
      <c r="S774" s="138"/>
      <c r="T774" s="49"/>
      <c r="U774" s="138"/>
      <c r="V774" s="138"/>
      <c r="W774" s="138"/>
      <c r="X774" s="138"/>
      <c r="Y774" s="138"/>
      <c r="Z774" s="138"/>
      <c r="AA774" s="139"/>
      <c r="AB774" s="138"/>
      <c r="AC774" s="139"/>
      <c r="AD774" s="138"/>
      <c r="AE774" s="138"/>
      <c r="AF774" s="138"/>
      <c r="AG774" s="139"/>
      <c r="AH774" s="138"/>
      <c r="AI774" s="139"/>
      <c r="AJ774" s="138"/>
      <c r="AK774" s="138"/>
      <c r="AL774" s="138"/>
      <c r="AM774" s="139"/>
      <c r="AN774" s="138"/>
      <c r="AO774" s="139"/>
      <c r="AP774" s="138"/>
      <c r="AQ774" s="138"/>
      <c r="AR774" s="138"/>
      <c r="AS774" s="139"/>
      <c r="AT774" s="138"/>
      <c r="AU774" s="139"/>
      <c r="AV774" s="138"/>
      <c r="AW774" s="138"/>
      <c r="AX774" s="138"/>
      <c r="AY774" s="139"/>
      <c r="AZ774" s="138"/>
      <c r="BA774" s="139"/>
      <c r="BB774" s="138"/>
      <c r="BC774" s="138"/>
      <c r="BD774" s="49"/>
      <c r="BE774" s="49"/>
      <c r="BF774" s="49"/>
      <c r="BG774" s="49"/>
      <c r="BH774" s="49"/>
      <c r="BI774" s="47"/>
      <c r="BJ774" s="49"/>
      <c r="BK774" s="49"/>
      <c r="BL774" s="49"/>
      <c r="BM774" s="49"/>
    </row>
    <row r="775" spans="4:65" ht="70.5" customHeight="1" x14ac:dyDescent="0.2">
      <c r="D775" s="47"/>
      <c r="E775" s="49"/>
      <c r="F775" s="49"/>
      <c r="G775" s="49"/>
      <c r="H775" s="49"/>
      <c r="I775" s="49"/>
      <c r="J775" s="49"/>
      <c r="K775" s="49"/>
      <c r="L775" s="49"/>
      <c r="M775" s="49"/>
      <c r="N775" s="49"/>
      <c r="O775" s="138"/>
      <c r="P775" s="49"/>
      <c r="Q775" s="138"/>
      <c r="R775" s="49"/>
      <c r="S775" s="138"/>
      <c r="T775" s="49"/>
      <c r="U775" s="138"/>
      <c r="V775" s="138"/>
      <c r="W775" s="138"/>
      <c r="X775" s="138"/>
      <c r="Y775" s="138"/>
      <c r="Z775" s="138"/>
      <c r="AA775" s="139"/>
      <c r="AB775" s="138"/>
      <c r="AC775" s="139"/>
      <c r="AD775" s="138"/>
      <c r="AE775" s="138"/>
      <c r="AF775" s="138"/>
      <c r="AG775" s="139"/>
      <c r="AH775" s="138"/>
      <c r="AI775" s="139"/>
      <c r="AJ775" s="138"/>
      <c r="AK775" s="138"/>
      <c r="AL775" s="138"/>
      <c r="AM775" s="139"/>
      <c r="AN775" s="138"/>
      <c r="AO775" s="139"/>
      <c r="AP775" s="138"/>
      <c r="AQ775" s="138"/>
      <c r="AR775" s="138"/>
      <c r="AS775" s="139"/>
      <c r="AT775" s="138"/>
      <c r="AU775" s="139"/>
      <c r="AV775" s="138"/>
      <c r="AW775" s="138"/>
      <c r="AX775" s="138"/>
      <c r="AY775" s="139"/>
      <c r="AZ775" s="138"/>
      <c r="BA775" s="139"/>
      <c r="BB775" s="138"/>
      <c r="BC775" s="138"/>
      <c r="BD775" s="49"/>
      <c r="BE775" s="49"/>
      <c r="BF775" s="49"/>
      <c r="BG775" s="49"/>
      <c r="BH775" s="49"/>
      <c r="BI775" s="47"/>
      <c r="BJ775" s="49"/>
      <c r="BK775" s="49"/>
      <c r="BL775" s="49"/>
      <c r="BM775" s="49"/>
    </row>
    <row r="776" spans="4:65" ht="70.5" customHeight="1" x14ac:dyDescent="0.2">
      <c r="D776" s="47"/>
      <c r="E776" s="49"/>
      <c r="F776" s="49"/>
      <c r="G776" s="49"/>
      <c r="H776" s="49"/>
      <c r="I776" s="49"/>
      <c r="J776" s="49"/>
      <c r="K776" s="49"/>
      <c r="L776" s="49"/>
      <c r="M776" s="49"/>
      <c r="N776" s="49"/>
      <c r="O776" s="138"/>
      <c r="P776" s="49"/>
      <c r="Q776" s="138"/>
      <c r="R776" s="49"/>
      <c r="S776" s="138"/>
      <c r="T776" s="49"/>
      <c r="U776" s="138"/>
      <c r="V776" s="138"/>
      <c r="W776" s="138"/>
      <c r="X776" s="138"/>
      <c r="Y776" s="138"/>
      <c r="Z776" s="138"/>
      <c r="AA776" s="139"/>
      <c r="AB776" s="138"/>
      <c r="AC776" s="139"/>
      <c r="AD776" s="138"/>
      <c r="AE776" s="138"/>
      <c r="AF776" s="138"/>
      <c r="AG776" s="139"/>
      <c r="AH776" s="138"/>
      <c r="AI776" s="139"/>
      <c r="AJ776" s="138"/>
      <c r="AK776" s="138"/>
      <c r="AL776" s="138"/>
      <c r="AM776" s="139"/>
      <c r="AN776" s="138"/>
      <c r="AO776" s="139"/>
      <c r="AP776" s="138"/>
      <c r="AQ776" s="138"/>
      <c r="AR776" s="138"/>
      <c r="AS776" s="139"/>
      <c r="AT776" s="138"/>
      <c r="AU776" s="139"/>
      <c r="AV776" s="138"/>
      <c r="AW776" s="138"/>
      <c r="AX776" s="138"/>
      <c r="AY776" s="139"/>
      <c r="AZ776" s="138"/>
      <c r="BA776" s="139"/>
      <c r="BB776" s="138"/>
      <c r="BC776" s="138"/>
      <c r="BD776" s="49"/>
      <c r="BE776" s="49"/>
      <c r="BF776" s="49"/>
      <c r="BG776" s="49"/>
      <c r="BH776" s="49"/>
      <c r="BI776" s="47"/>
      <c r="BJ776" s="49"/>
      <c r="BK776" s="49"/>
      <c r="BL776" s="49"/>
      <c r="BM776" s="49"/>
    </row>
    <row r="777" spans="4:65" ht="70.5" customHeight="1" x14ac:dyDescent="0.2">
      <c r="D777" s="47"/>
      <c r="E777" s="49"/>
      <c r="F777" s="49"/>
      <c r="G777" s="49"/>
      <c r="H777" s="49"/>
      <c r="I777" s="49"/>
      <c r="J777" s="49"/>
      <c r="K777" s="49"/>
      <c r="L777" s="49"/>
      <c r="M777" s="49"/>
      <c r="N777" s="49"/>
      <c r="O777" s="138"/>
      <c r="P777" s="49"/>
      <c r="Q777" s="138"/>
      <c r="R777" s="49"/>
      <c r="S777" s="138"/>
      <c r="T777" s="49"/>
      <c r="U777" s="138"/>
      <c r="V777" s="138"/>
      <c r="W777" s="138"/>
      <c r="X777" s="138"/>
      <c r="Y777" s="138"/>
      <c r="Z777" s="138"/>
      <c r="AA777" s="139"/>
      <c r="AB777" s="138"/>
      <c r="AC777" s="139"/>
      <c r="AD777" s="138"/>
      <c r="AE777" s="138"/>
      <c r="AF777" s="138"/>
      <c r="AG777" s="139"/>
      <c r="AH777" s="138"/>
      <c r="AI777" s="139"/>
      <c r="AJ777" s="138"/>
      <c r="AK777" s="138"/>
      <c r="AL777" s="138"/>
      <c r="AM777" s="139"/>
      <c r="AN777" s="138"/>
      <c r="AO777" s="139"/>
      <c r="AP777" s="138"/>
      <c r="AQ777" s="138"/>
      <c r="AR777" s="138"/>
      <c r="AS777" s="139"/>
      <c r="AT777" s="138"/>
      <c r="AU777" s="139"/>
      <c r="AV777" s="138"/>
      <c r="AW777" s="138"/>
      <c r="AX777" s="138"/>
      <c r="AY777" s="139"/>
      <c r="AZ777" s="138"/>
      <c r="BA777" s="139"/>
      <c r="BB777" s="138"/>
      <c r="BC777" s="138"/>
      <c r="BD777" s="49"/>
      <c r="BE777" s="49"/>
      <c r="BF777" s="49"/>
      <c r="BG777" s="49"/>
      <c r="BH777" s="49"/>
      <c r="BI777" s="47"/>
      <c r="BJ777" s="49"/>
      <c r="BK777" s="49"/>
      <c r="BL777" s="49"/>
      <c r="BM777" s="49"/>
    </row>
    <row r="778" spans="4:65" ht="70.5" customHeight="1" x14ac:dyDescent="0.2">
      <c r="D778" s="47"/>
      <c r="E778" s="49"/>
      <c r="F778" s="49"/>
      <c r="G778" s="49"/>
      <c r="H778" s="49"/>
      <c r="I778" s="49"/>
      <c r="J778" s="49"/>
      <c r="K778" s="49"/>
      <c r="L778" s="49"/>
      <c r="M778" s="49"/>
      <c r="N778" s="49"/>
      <c r="O778" s="138"/>
      <c r="P778" s="49"/>
      <c r="Q778" s="138"/>
      <c r="R778" s="49"/>
      <c r="S778" s="138"/>
      <c r="T778" s="49"/>
      <c r="U778" s="138"/>
      <c r="V778" s="138"/>
      <c r="W778" s="138"/>
      <c r="X778" s="138"/>
      <c r="Y778" s="138"/>
      <c r="Z778" s="138"/>
      <c r="AA778" s="139"/>
      <c r="AB778" s="138"/>
      <c r="AC778" s="139"/>
      <c r="AD778" s="138"/>
      <c r="AE778" s="138"/>
      <c r="AF778" s="138"/>
      <c r="AG778" s="139"/>
      <c r="AH778" s="138"/>
      <c r="AI778" s="139"/>
      <c r="AJ778" s="138"/>
      <c r="AK778" s="138"/>
      <c r="AL778" s="138"/>
      <c r="AM778" s="139"/>
      <c r="AN778" s="138"/>
      <c r="AO778" s="139"/>
      <c r="AP778" s="138"/>
      <c r="AQ778" s="138"/>
      <c r="AR778" s="138"/>
      <c r="AS778" s="139"/>
      <c r="AT778" s="138"/>
      <c r="AU778" s="139"/>
      <c r="AV778" s="138"/>
      <c r="AW778" s="138"/>
      <c r="AX778" s="138"/>
      <c r="AY778" s="139"/>
      <c r="AZ778" s="138"/>
      <c r="BA778" s="139"/>
      <c r="BB778" s="138"/>
      <c r="BC778" s="138"/>
      <c r="BD778" s="49"/>
      <c r="BE778" s="49"/>
      <c r="BF778" s="49"/>
      <c r="BG778" s="49"/>
      <c r="BH778" s="49"/>
      <c r="BI778" s="47"/>
      <c r="BJ778" s="49"/>
      <c r="BK778" s="49"/>
      <c r="BL778" s="49"/>
      <c r="BM778" s="49"/>
    </row>
    <row r="779" spans="4:65" ht="70.5" customHeight="1" x14ac:dyDescent="0.2">
      <c r="D779" s="47"/>
      <c r="E779" s="49"/>
      <c r="F779" s="49"/>
      <c r="G779" s="49"/>
      <c r="H779" s="49"/>
      <c r="I779" s="49"/>
      <c r="J779" s="49"/>
      <c r="K779" s="49"/>
      <c r="L779" s="49"/>
      <c r="M779" s="49"/>
      <c r="N779" s="49"/>
      <c r="O779" s="138"/>
      <c r="P779" s="49"/>
      <c r="Q779" s="138"/>
      <c r="R779" s="49"/>
      <c r="S779" s="138"/>
      <c r="T779" s="49"/>
      <c r="U779" s="138"/>
      <c r="V779" s="138"/>
      <c r="W779" s="138"/>
      <c r="X779" s="138"/>
      <c r="Y779" s="138"/>
      <c r="Z779" s="138"/>
      <c r="AA779" s="139"/>
      <c r="AB779" s="138"/>
      <c r="AC779" s="139"/>
      <c r="AD779" s="138"/>
      <c r="AE779" s="138"/>
      <c r="AF779" s="138"/>
      <c r="AG779" s="139"/>
      <c r="AH779" s="138"/>
      <c r="AI779" s="139"/>
      <c r="AJ779" s="138"/>
      <c r="AK779" s="138"/>
      <c r="AL779" s="138"/>
      <c r="AM779" s="139"/>
      <c r="AN779" s="138"/>
      <c r="AO779" s="139"/>
      <c r="AP779" s="138"/>
      <c r="AQ779" s="138"/>
      <c r="AR779" s="138"/>
      <c r="AS779" s="139"/>
      <c r="AT779" s="138"/>
      <c r="AU779" s="139"/>
      <c r="AV779" s="138"/>
      <c r="AW779" s="138"/>
      <c r="AX779" s="138"/>
      <c r="AY779" s="139"/>
      <c r="AZ779" s="138"/>
      <c r="BA779" s="139"/>
      <c r="BB779" s="138"/>
      <c r="BC779" s="138"/>
      <c r="BD779" s="49"/>
      <c r="BE779" s="49"/>
      <c r="BF779" s="49"/>
      <c r="BG779" s="49"/>
      <c r="BH779" s="49"/>
      <c r="BI779" s="47"/>
      <c r="BJ779" s="49"/>
      <c r="BK779" s="49"/>
      <c r="BL779" s="49"/>
      <c r="BM779" s="49"/>
    </row>
    <row r="780" spans="4:65" ht="70.5" customHeight="1" x14ac:dyDescent="0.2">
      <c r="D780" s="47"/>
      <c r="E780" s="49"/>
      <c r="F780" s="49"/>
      <c r="G780" s="49"/>
      <c r="H780" s="49"/>
      <c r="I780" s="49"/>
      <c r="J780" s="49"/>
      <c r="K780" s="49"/>
      <c r="L780" s="49"/>
      <c r="M780" s="49"/>
      <c r="N780" s="49"/>
      <c r="O780" s="138"/>
      <c r="P780" s="49"/>
      <c r="Q780" s="138"/>
      <c r="R780" s="49"/>
      <c r="S780" s="138"/>
      <c r="T780" s="49"/>
      <c r="U780" s="138"/>
      <c r="V780" s="138"/>
      <c r="W780" s="138"/>
      <c r="X780" s="138"/>
      <c r="Y780" s="138"/>
      <c r="Z780" s="138"/>
      <c r="AA780" s="139"/>
      <c r="AB780" s="138"/>
      <c r="AC780" s="139"/>
      <c r="AD780" s="138"/>
      <c r="AE780" s="138"/>
      <c r="AF780" s="138"/>
      <c r="AG780" s="139"/>
      <c r="AH780" s="138"/>
      <c r="AI780" s="139"/>
      <c r="AJ780" s="138"/>
      <c r="AK780" s="138"/>
      <c r="AL780" s="138"/>
      <c r="AM780" s="139"/>
      <c r="AN780" s="138"/>
      <c r="AO780" s="139"/>
      <c r="AP780" s="138"/>
      <c r="AQ780" s="138"/>
      <c r="AR780" s="138"/>
      <c r="AS780" s="139"/>
      <c r="AT780" s="138"/>
      <c r="AU780" s="139"/>
      <c r="AV780" s="138"/>
      <c r="AW780" s="138"/>
      <c r="AX780" s="138"/>
      <c r="AY780" s="139"/>
      <c r="AZ780" s="138"/>
      <c r="BA780" s="139"/>
      <c r="BB780" s="138"/>
      <c r="BC780" s="138"/>
      <c r="BD780" s="49"/>
      <c r="BE780" s="49"/>
      <c r="BF780" s="49"/>
      <c r="BG780" s="49"/>
      <c r="BH780" s="49"/>
      <c r="BI780" s="47"/>
      <c r="BJ780" s="49"/>
      <c r="BK780" s="49"/>
      <c r="BL780" s="49"/>
      <c r="BM780" s="49"/>
    </row>
    <row r="781" spans="4:65" ht="70.5" customHeight="1" x14ac:dyDescent="0.2">
      <c r="D781" s="47"/>
      <c r="E781" s="49"/>
      <c r="F781" s="49"/>
      <c r="G781" s="49"/>
      <c r="H781" s="49"/>
      <c r="I781" s="49"/>
      <c r="J781" s="49"/>
      <c r="K781" s="49"/>
      <c r="L781" s="49"/>
      <c r="M781" s="49"/>
      <c r="N781" s="49"/>
      <c r="O781" s="138"/>
      <c r="P781" s="49"/>
      <c r="Q781" s="138"/>
      <c r="R781" s="49"/>
      <c r="S781" s="138"/>
      <c r="T781" s="49"/>
      <c r="U781" s="138"/>
      <c r="V781" s="138"/>
      <c r="W781" s="138"/>
      <c r="X781" s="138"/>
      <c r="Y781" s="138"/>
      <c r="Z781" s="138"/>
      <c r="AA781" s="139"/>
      <c r="AB781" s="138"/>
      <c r="AC781" s="139"/>
      <c r="AD781" s="138"/>
      <c r="AE781" s="138"/>
      <c r="AF781" s="138"/>
      <c r="AG781" s="139"/>
      <c r="AH781" s="138"/>
      <c r="AI781" s="139"/>
      <c r="AJ781" s="138"/>
      <c r="AK781" s="138"/>
      <c r="AL781" s="138"/>
      <c r="AM781" s="139"/>
      <c r="AN781" s="138"/>
      <c r="AO781" s="139"/>
      <c r="AP781" s="138"/>
      <c r="AQ781" s="138"/>
      <c r="AR781" s="138"/>
      <c r="AS781" s="139"/>
      <c r="AT781" s="138"/>
      <c r="AU781" s="139"/>
      <c r="AV781" s="138"/>
      <c r="AW781" s="138"/>
      <c r="AX781" s="138"/>
      <c r="AY781" s="139"/>
      <c r="AZ781" s="138"/>
      <c r="BA781" s="139"/>
      <c r="BB781" s="138"/>
      <c r="BC781" s="138"/>
      <c r="BD781" s="49"/>
      <c r="BE781" s="49"/>
      <c r="BF781" s="49"/>
      <c r="BG781" s="49"/>
      <c r="BH781" s="49"/>
      <c r="BI781" s="47"/>
      <c r="BJ781" s="49"/>
      <c r="BK781" s="49"/>
      <c r="BL781" s="49"/>
      <c r="BM781" s="49"/>
    </row>
    <row r="782" spans="4:65" ht="70.5" customHeight="1" x14ac:dyDescent="0.2">
      <c r="D782" s="47"/>
      <c r="E782" s="49"/>
      <c r="F782" s="49"/>
      <c r="G782" s="49"/>
      <c r="H782" s="49"/>
      <c r="I782" s="49"/>
      <c r="J782" s="49"/>
      <c r="K782" s="49"/>
      <c r="L782" s="49"/>
      <c r="M782" s="49"/>
      <c r="N782" s="49"/>
      <c r="O782" s="138"/>
      <c r="P782" s="49"/>
      <c r="Q782" s="138"/>
      <c r="R782" s="49"/>
      <c r="S782" s="138"/>
      <c r="T782" s="49"/>
      <c r="U782" s="138"/>
      <c r="V782" s="138"/>
      <c r="W782" s="138"/>
      <c r="X782" s="138"/>
      <c r="Y782" s="138"/>
      <c r="Z782" s="138"/>
      <c r="AA782" s="139"/>
      <c r="AB782" s="138"/>
      <c r="AC782" s="139"/>
      <c r="AD782" s="138"/>
      <c r="AE782" s="138"/>
      <c r="AF782" s="138"/>
      <c r="AG782" s="139"/>
      <c r="AH782" s="138"/>
      <c r="AI782" s="139"/>
      <c r="AJ782" s="138"/>
      <c r="AK782" s="138"/>
      <c r="AL782" s="138"/>
      <c r="AM782" s="139"/>
      <c r="AN782" s="138"/>
      <c r="AO782" s="139"/>
      <c r="AP782" s="138"/>
      <c r="AQ782" s="138"/>
      <c r="AR782" s="138"/>
      <c r="AS782" s="139"/>
      <c r="AT782" s="138"/>
      <c r="AU782" s="139"/>
      <c r="AV782" s="138"/>
      <c r="AW782" s="138"/>
      <c r="AX782" s="138"/>
      <c r="AY782" s="139"/>
      <c r="AZ782" s="138"/>
      <c r="BA782" s="139"/>
      <c r="BB782" s="138"/>
      <c r="BC782" s="138"/>
      <c r="BD782" s="49"/>
      <c r="BE782" s="49"/>
      <c r="BF782" s="49"/>
      <c r="BG782" s="49"/>
      <c r="BH782" s="49"/>
      <c r="BI782" s="47"/>
      <c r="BJ782" s="49"/>
      <c r="BK782" s="49"/>
      <c r="BL782" s="49"/>
      <c r="BM782" s="49"/>
    </row>
    <row r="783" spans="4:65" ht="70.5" customHeight="1" x14ac:dyDescent="0.2">
      <c r="D783" s="47"/>
      <c r="E783" s="49"/>
      <c r="F783" s="49"/>
      <c r="G783" s="49"/>
      <c r="H783" s="49"/>
      <c r="I783" s="49"/>
      <c r="J783" s="49"/>
      <c r="K783" s="49"/>
      <c r="L783" s="49"/>
      <c r="M783" s="49"/>
      <c r="N783" s="49"/>
      <c r="O783" s="138"/>
      <c r="P783" s="49"/>
      <c r="Q783" s="138"/>
      <c r="R783" s="49"/>
      <c r="S783" s="138"/>
      <c r="T783" s="49"/>
      <c r="U783" s="138"/>
      <c r="V783" s="138"/>
      <c r="W783" s="138"/>
      <c r="X783" s="138"/>
      <c r="Y783" s="138"/>
      <c r="Z783" s="138"/>
      <c r="AA783" s="139"/>
      <c r="AB783" s="138"/>
      <c r="AC783" s="139"/>
      <c r="AD783" s="138"/>
      <c r="AE783" s="138"/>
      <c r="AF783" s="138"/>
      <c r="AG783" s="139"/>
      <c r="AH783" s="138"/>
      <c r="AI783" s="139"/>
      <c r="AJ783" s="138"/>
      <c r="AK783" s="138"/>
      <c r="AL783" s="138"/>
      <c r="AM783" s="139"/>
      <c r="AN783" s="138"/>
      <c r="AO783" s="139"/>
      <c r="AP783" s="138"/>
      <c r="AQ783" s="138"/>
      <c r="AR783" s="138"/>
      <c r="AS783" s="139"/>
      <c r="AT783" s="138"/>
      <c r="AU783" s="139"/>
      <c r="AV783" s="138"/>
      <c r="AW783" s="138"/>
      <c r="AX783" s="138"/>
      <c r="AY783" s="139"/>
      <c r="AZ783" s="138"/>
      <c r="BA783" s="139"/>
      <c r="BB783" s="138"/>
      <c r="BC783" s="138"/>
      <c r="BD783" s="49"/>
      <c r="BE783" s="49"/>
      <c r="BF783" s="49"/>
      <c r="BG783" s="49"/>
      <c r="BH783" s="49"/>
      <c r="BI783" s="47"/>
      <c r="BJ783" s="49"/>
      <c r="BK783" s="49"/>
      <c r="BL783" s="49"/>
      <c r="BM783" s="49"/>
    </row>
    <row r="784" spans="4:65" ht="70.5" customHeight="1" x14ac:dyDescent="0.2">
      <c r="D784" s="47"/>
      <c r="E784" s="49"/>
      <c r="F784" s="49"/>
      <c r="G784" s="49"/>
      <c r="H784" s="49"/>
      <c r="I784" s="49"/>
      <c r="J784" s="49"/>
      <c r="K784" s="49"/>
      <c r="L784" s="49"/>
      <c r="M784" s="49"/>
      <c r="N784" s="49"/>
      <c r="O784" s="138"/>
      <c r="P784" s="49"/>
      <c r="Q784" s="138"/>
      <c r="R784" s="49"/>
      <c r="S784" s="138"/>
      <c r="T784" s="49"/>
      <c r="U784" s="138"/>
      <c r="V784" s="138"/>
      <c r="W784" s="138"/>
      <c r="X784" s="138"/>
      <c r="Y784" s="138"/>
      <c r="Z784" s="138"/>
      <c r="AA784" s="139"/>
      <c r="AB784" s="138"/>
      <c r="AC784" s="139"/>
      <c r="AD784" s="138"/>
      <c r="AE784" s="138"/>
      <c r="AF784" s="138"/>
      <c r="AG784" s="139"/>
      <c r="AH784" s="138"/>
      <c r="AI784" s="139"/>
      <c r="AJ784" s="138"/>
      <c r="AK784" s="138"/>
      <c r="AL784" s="138"/>
      <c r="AM784" s="139"/>
      <c r="AN784" s="138"/>
      <c r="AO784" s="139"/>
      <c r="AP784" s="138"/>
      <c r="AQ784" s="138"/>
      <c r="AR784" s="138"/>
      <c r="AS784" s="139"/>
      <c r="AT784" s="138"/>
      <c r="AU784" s="139"/>
      <c r="AV784" s="138"/>
      <c r="AW784" s="138"/>
      <c r="AX784" s="138"/>
      <c r="AY784" s="139"/>
      <c r="AZ784" s="138"/>
      <c r="BA784" s="139"/>
      <c r="BB784" s="138"/>
      <c r="BC784" s="138"/>
      <c r="BD784" s="49"/>
      <c r="BE784" s="49"/>
      <c r="BF784" s="49"/>
      <c r="BG784" s="49"/>
      <c r="BH784" s="49"/>
      <c r="BI784" s="47"/>
      <c r="BJ784" s="49"/>
      <c r="BK784" s="49"/>
      <c r="BL784" s="49"/>
      <c r="BM784" s="49"/>
    </row>
    <row r="785" spans="4:65" ht="70.5" customHeight="1" x14ac:dyDescent="0.2">
      <c r="D785" s="47"/>
      <c r="E785" s="49"/>
      <c r="F785" s="49"/>
      <c r="G785" s="49"/>
      <c r="H785" s="49"/>
      <c r="I785" s="49"/>
      <c r="J785" s="49"/>
      <c r="K785" s="49"/>
      <c r="L785" s="49"/>
      <c r="M785" s="49"/>
      <c r="N785" s="49"/>
      <c r="O785" s="138"/>
      <c r="P785" s="49"/>
      <c r="Q785" s="138"/>
      <c r="R785" s="49"/>
      <c r="S785" s="138"/>
      <c r="T785" s="49"/>
      <c r="U785" s="138"/>
      <c r="V785" s="138"/>
      <c r="W785" s="138"/>
      <c r="X785" s="138"/>
      <c r="Y785" s="138"/>
      <c r="Z785" s="138"/>
      <c r="AA785" s="139"/>
      <c r="AB785" s="138"/>
      <c r="AC785" s="139"/>
      <c r="AD785" s="138"/>
      <c r="AE785" s="138"/>
      <c r="AF785" s="138"/>
      <c r="AG785" s="139"/>
      <c r="AH785" s="138"/>
      <c r="AI785" s="139"/>
      <c r="AJ785" s="138"/>
      <c r="AK785" s="138"/>
      <c r="AL785" s="138"/>
      <c r="AM785" s="139"/>
      <c r="AN785" s="138"/>
      <c r="AO785" s="139"/>
      <c r="AP785" s="138"/>
      <c r="AQ785" s="138"/>
      <c r="AR785" s="138"/>
      <c r="AS785" s="139"/>
      <c r="AT785" s="138"/>
      <c r="AU785" s="139"/>
      <c r="AV785" s="138"/>
      <c r="AW785" s="138"/>
      <c r="AX785" s="138"/>
      <c r="AY785" s="139"/>
      <c r="AZ785" s="138"/>
      <c r="BA785" s="139"/>
      <c r="BB785" s="138"/>
      <c r="BC785" s="138"/>
      <c r="BD785" s="49"/>
      <c r="BE785" s="49"/>
      <c r="BF785" s="49"/>
      <c r="BG785" s="49"/>
      <c r="BH785" s="49"/>
      <c r="BI785" s="47"/>
      <c r="BJ785" s="49"/>
      <c r="BK785" s="49"/>
      <c r="BL785" s="49"/>
      <c r="BM785" s="49"/>
    </row>
    <row r="786" spans="4:65" ht="70.5" customHeight="1" x14ac:dyDescent="0.2">
      <c r="D786" s="47"/>
      <c r="E786" s="49"/>
      <c r="F786" s="49"/>
      <c r="G786" s="49"/>
      <c r="H786" s="49"/>
      <c r="I786" s="49"/>
      <c r="J786" s="49"/>
      <c r="K786" s="49"/>
      <c r="L786" s="49"/>
      <c r="M786" s="49"/>
      <c r="N786" s="49"/>
      <c r="O786" s="138"/>
      <c r="P786" s="49"/>
      <c r="Q786" s="138"/>
      <c r="R786" s="49"/>
      <c r="S786" s="138"/>
      <c r="T786" s="49"/>
      <c r="U786" s="138"/>
      <c r="V786" s="138"/>
      <c r="W786" s="138"/>
      <c r="X786" s="138"/>
      <c r="Y786" s="138"/>
      <c r="Z786" s="138"/>
      <c r="AA786" s="139"/>
      <c r="AB786" s="138"/>
      <c r="AC786" s="139"/>
      <c r="AD786" s="138"/>
      <c r="AE786" s="138"/>
      <c r="AF786" s="138"/>
      <c r="AG786" s="139"/>
      <c r="AH786" s="138"/>
      <c r="AI786" s="139"/>
      <c r="AJ786" s="138"/>
      <c r="AK786" s="138"/>
      <c r="AL786" s="138"/>
      <c r="AM786" s="139"/>
      <c r="AN786" s="138"/>
      <c r="AO786" s="139"/>
      <c r="AP786" s="138"/>
      <c r="AQ786" s="138"/>
      <c r="AR786" s="138"/>
      <c r="AS786" s="139"/>
      <c r="AT786" s="138"/>
      <c r="AU786" s="139"/>
      <c r="AV786" s="138"/>
      <c r="AW786" s="138"/>
      <c r="AX786" s="138"/>
      <c r="AY786" s="139"/>
      <c r="AZ786" s="138"/>
      <c r="BA786" s="139"/>
      <c r="BB786" s="138"/>
      <c r="BC786" s="138"/>
      <c r="BD786" s="49"/>
      <c r="BE786" s="49"/>
      <c r="BF786" s="49"/>
      <c r="BG786" s="49"/>
      <c r="BH786" s="49"/>
      <c r="BI786" s="47"/>
      <c r="BJ786" s="49"/>
      <c r="BK786" s="49"/>
      <c r="BL786" s="49"/>
      <c r="BM786" s="49"/>
    </row>
    <row r="787" spans="4:65" ht="70.5" customHeight="1" x14ac:dyDescent="0.2">
      <c r="D787" s="47"/>
      <c r="E787" s="49"/>
      <c r="F787" s="49"/>
      <c r="G787" s="49"/>
      <c r="H787" s="49"/>
      <c r="I787" s="49"/>
      <c r="J787" s="49"/>
      <c r="K787" s="49"/>
      <c r="L787" s="49"/>
      <c r="M787" s="49"/>
      <c r="N787" s="49"/>
      <c r="O787" s="138"/>
      <c r="P787" s="49"/>
      <c r="Q787" s="138"/>
      <c r="R787" s="49"/>
      <c r="S787" s="138"/>
      <c r="T787" s="49"/>
      <c r="U787" s="138"/>
      <c r="V787" s="138"/>
      <c r="W787" s="138"/>
      <c r="X787" s="138"/>
      <c r="Y787" s="138"/>
      <c r="Z787" s="138"/>
      <c r="AA787" s="139"/>
      <c r="AB787" s="138"/>
      <c r="AC787" s="139"/>
      <c r="AD787" s="138"/>
      <c r="AE787" s="138"/>
      <c r="AF787" s="138"/>
      <c r="AG787" s="139"/>
      <c r="AH787" s="138"/>
      <c r="AI787" s="139"/>
      <c r="AJ787" s="138"/>
      <c r="AK787" s="138"/>
      <c r="AL787" s="138"/>
      <c r="AM787" s="139"/>
      <c r="AN787" s="138"/>
      <c r="AO787" s="139"/>
      <c r="AP787" s="138"/>
      <c r="AQ787" s="138"/>
      <c r="AR787" s="138"/>
      <c r="AS787" s="139"/>
      <c r="AT787" s="138"/>
      <c r="AU787" s="139"/>
      <c r="AV787" s="138"/>
      <c r="AW787" s="138"/>
      <c r="AX787" s="138"/>
      <c r="AY787" s="139"/>
      <c r="AZ787" s="138"/>
      <c r="BA787" s="139"/>
      <c r="BB787" s="138"/>
      <c r="BC787" s="138"/>
      <c r="BD787" s="49"/>
      <c r="BE787" s="49"/>
      <c r="BF787" s="49"/>
      <c r="BG787" s="49"/>
      <c r="BH787" s="49"/>
      <c r="BI787" s="47"/>
      <c r="BJ787" s="49"/>
      <c r="BK787" s="49"/>
      <c r="BL787" s="49"/>
      <c r="BM787" s="49"/>
    </row>
    <row r="788" spans="4:65" ht="70.5" customHeight="1" x14ac:dyDescent="0.2">
      <c r="D788" s="47"/>
      <c r="E788" s="49"/>
      <c r="F788" s="49"/>
      <c r="G788" s="49"/>
      <c r="H788" s="49"/>
      <c r="I788" s="49"/>
      <c r="J788" s="49"/>
      <c r="K788" s="49"/>
      <c r="L788" s="49"/>
      <c r="M788" s="49"/>
      <c r="N788" s="49"/>
      <c r="O788" s="138"/>
      <c r="P788" s="49"/>
      <c r="Q788" s="138"/>
      <c r="R788" s="49"/>
      <c r="S788" s="138"/>
      <c r="T788" s="49"/>
      <c r="U788" s="138"/>
      <c r="V788" s="138"/>
      <c r="W788" s="138"/>
      <c r="X788" s="138"/>
      <c r="Y788" s="138"/>
      <c r="Z788" s="138"/>
      <c r="AA788" s="139"/>
      <c r="AB788" s="138"/>
      <c r="AC788" s="139"/>
      <c r="AD788" s="138"/>
      <c r="AE788" s="138"/>
      <c r="AF788" s="138"/>
      <c r="AG788" s="139"/>
      <c r="AH788" s="138"/>
      <c r="AI788" s="139"/>
      <c r="AJ788" s="138"/>
      <c r="AK788" s="138"/>
      <c r="AL788" s="138"/>
      <c r="AM788" s="139"/>
      <c r="AN788" s="138"/>
      <c r="AO788" s="139"/>
      <c r="AP788" s="138"/>
      <c r="AQ788" s="138"/>
      <c r="AR788" s="138"/>
      <c r="AS788" s="139"/>
      <c r="AT788" s="138"/>
      <c r="AU788" s="139"/>
      <c r="AV788" s="138"/>
      <c r="AW788" s="138"/>
      <c r="AX788" s="138"/>
      <c r="AY788" s="139"/>
      <c r="AZ788" s="138"/>
      <c r="BA788" s="139"/>
      <c r="BB788" s="138"/>
      <c r="BC788" s="138"/>
      <c r="BD788" s="49"/>
      <c r="BE788" s="49"/>
      <c r="BF788" s="49"/>
      <c r="BG788" s="49"/>
      <c r="BH788" s="49"/>
      <c r="BI788" s="47"/>
      <c r="BJ788" s="49"/>
      <c r="BK788" s="49"/>
      <c r="BL788" s="49"/>
      <c r="BM788" s="49"/>
    </row>
    <row r="789" spans="4:65" ht="70.5" customHeight="1" x14ac:dyDescent="0.2">
      <c r="D789" s="47"/>
      <c r="E789" s="49"/>
      <c r="F789" s="49"/>
      <c r="G789" s="49"/>
      <c r="H789" s="49"/>
      <c r="I789" s="49"/>
      <c r="J789" s="49"/>
      <c r="K789" s="49"/>
      <c r="L789" s="49"/>
      <c r="M789" s="49"/>
      <c r="N789" s="49"/>
      <c r="O789" s="138"/>
      <c r="P789" s="49"/>
      <c r="Q789" s="138"/>
      <c r="R789" s="49"/>
      <c r="S789" s="138"/>
      <c r="T789" s="49"/>
      <c r="U789" s="138"/>
      <c r="V789" s="138"/>
      <c r="W789" s="138"/>
      <c r="X789" s="138"/>
      <c r="Y789" s="138"/>
      <c r="Z789" s="138"/>
      <c r="AA789" s="139"/>
      <c r="AB789" s="138"/>
      <c r="AC789" s="139"/>
      <c r="AD789" s="138"/>
      <c r="AE789" s="138"/>
      <c r="AF789" s="138"/>
      <c r="AG789" s="139"/>
      <c r="AH789" s="138"/>
      <c r="AI789" s="139"/>
      <c r="AJ789" s="138"/>
      <c r="AK789" s="138"/>
      <c r="AL789" s="138"/>
      <c r="AM789" s="139"/>
      <c r="AN789" s="138"/>
      <c r="AO789" s="139"/>
      <c r="AP789" s="138"/>
      <c r="AQ789" s="138"/>
      <c r="AR789" s="138"/>
      <c r="AS789" s="139"/>
      <c r="AT789" s="138"/>
      <c r="AU789" s="139"/>
      <c r="AV789" s="138"/>
      <c r="AW789" s="138"/>
      <c r="AX789" s="138"/>
      <c r="AY789" s="139"/>
      <c r="AZ789" s="138"/>
      <c r="BA789" s="139"/>
      <c r="BB789" s="138"/>
      <c r="BC789" s="138"/>
      <c r="BD789" s="49"/>
      <c r="BE789" s="49"/>
      <c r="BF789" s="49"/>
      <c r="BG789" s="49"/>
      <c r="BH789" s="49"/>
      <c r="BI789" s="47"/>
      <c r="BJ789" s="49"/>
      <c r="BK789" s="49"/>
      <c r="BL789" s="49"/>
      <c r="BM789" s="49"/>
    </row>
    <row r="790" spans="4:65" ht="70.5" customHeight="1" x14ac:dyDescent="0.2">
      <c r="D790" s="47"/>
      <c r="E790" s="49"/>
      <c r="F790" s="49"/>
      <c r="G790" s="49"/>
      <c r="H790" s="49"/>
      <c r="I790" s="49"/>
      <c r="J790" s="49"/>
      <c r="K790" s="49"/>
      <c r="L790" s="49"/>
      <c r="M790" s="49"/>
      <c r="N790" s="49"/>
      <c r="O790" s="138"/>
      <c r="P790" s="49"/>
      <c r="Q790" s="138"/>
      <c r="R790" s="49"/>
      <c r="S790" s="138"/>
      <c r="T790" s="49"/>
      <c r="U790" s="138"/>
      <c r="V790" s="138"/>
      <c r="W790" s="138"/>
      <c r="X790" s="138"/>
      <c r="Y790" s="138"/>
      <c r="Z790" s="138"/>
      <c r="AA790" s="139"/>
      <c r="AB790" s="138"/>
      <c r="AC790" s="139"/>
      <c r="AD790" s="138"/>
      <c r="AE790" s="138"/>
      <c r="AF790" s="138"/>
      <c r="AG790" s="139"/>
      <c r="AH790" s="138"/>
      <c r="AI790" s="139"/>
      <c r="AJ790" s="138"/>
      <c r="AK790" s="138"/>
      <c r="AL790" s="138"/>
      <c r="AM790" s="139"/>
      <c r="AN790" s="138"/>
      <c r="AO790" s="139"/>
      <c r="AP790" s="138"/>
      <c r="AQ790" s="138"/>
      <c r="AR790" s="138"/>
      <c r="AS790" s="139"/>
      <c r="AT790" s="138"/>
      <c r="AU790" s="139"/>
      <c r="AV790" s="138"/>
      <c r="AW790" s="138"/>
      <c r="AX790" s="138"/>
      <c r="AY790" s="139"/>
      <c r="AZ790" s="138"/>
      <c r="BA790" s="139"/>
      <c r="BB790" s="138"/>
      <c r="BC790" s="138"/>
      <c r="BD790" s="49"/>
      <c r="BE790" s="49"/>
      <c r="BF790" s="49"/>
      <c r="BG790" s="49"/>
      <c r="BH790" s="49"/>
      <c r="BI790" s="47"/>
      <c r="BJ790" s="49"/>
      <c r="BK790" s="49"/>
      <c r="BL790" s="49"/>
      <c r="BM790" s="49"/>
    </row>
    <row r="791" spans="4:65" ht="70.5" customHeight="1" x14ac:dyDescent="0.2">
      <c r="D791" s="47"/>
      <c r="E791" s="49"/>
      <c r="F791" s="49"/>
      <c r="G791" s="49"/>
      <c r="H791" s="49"/>
      <c r="I791" s="49"/>
      <c r="J791" s="49"/>
      <c r="K791" s="49"/>
      <c r="L791" s="49"/>
      <c r="M791" s="49"/>
      <c r="N791" s="49"/>
      <c r="O791" s="138"/>
      <c r="P791" s="49"/>
      <c r="Q791" s="138"/>
      <c r="R791" s="49"/>
      <c r="S791" s="138"/>
      <c r="T791" s="49"/>
      <c r="U791" s="138"/>
      <c r="V791" s="138"/>
      <c r="W791" s="138"/>
      <c r="X791" s="138"/>
      <c r="Y791" s="138"/>
      <c r="Z791" s="138"/>
      <c r="AA791" s="139"/>
      <c r="AB791" s="138"/>
      <c r="AC791" s="139"/>
      <c r="AD791" s="138"/>
      <c r="AE791" s="138"/>
      <c r="AF791" s="138"/>
      <c r="AG791" s="139"/>
      <c r="AH791" s="138"/>
      <c r="AI791" s="139"/>
      <c r="AJ791" s="138"/>
      <c r="AK791" s="138"/>
      <c r="AL791" s="138"/>
      <c r="AM791" s="139"/>
      <c r="AN791" s="138"/>
      <c r="AO791" s="139"/>
      <c r="AP791" s="138"/>
      <c r="AQ791" s="138"/>
      <c r="AR791" s="138"/>
      <c r="AS791" s="139"/>
      <c r="AT791" s="138"/>
      <c r="AU791" s="139"/>
      <c r="AV791" s="138"/>
      <c r="AW791" s="138"/>
      <c r="AX791" s="138"/>
      <c r="AY791" s="139"/>
      <c r="AZ791" s="138"/>
      <c r="BA791" s="139"/>
      <c r="BB791" s="138"/>
      <c r="BC791" s="138"/>
      <c r="BD791" s="49"/>
      <c r="BE791" s="49"/>
      <c r="BF791" s="49"/>
      <c r="BG791" s="49"/>
      <c r="BH791" s="49"/>
      <c r="BI791" s="47"/>
      <c r="BJ791" s="49"/>
      <c r="BK791" s="49"/>
      <c r="BL791" s="49"/>
      <c r="BM791" s="49"/>
    </row>
    <row r="792" spans="4:65" ht="70.5" customHeight="1" x14ac:dyDescent="0.2">
      <c r="D792" s="47"/>
      <c r="E792" s="49"/>
      <c r="F792" s="49"/>
      <c r="G792" s="49"/>
      <c r="H792" s="49"/>
      <c r="I792" s="49"/>
      <c r="J792" s="49"/>
      <c r="K792" s="49"/>
      <c r="L792" s="49"/>
      <c r="M792" s="49"/>
      <c r="N792" s="49"/>
      <c r="O792" s="138"/>
      <c r="P792" s="49"/>
      <c r="Q792" s="138"/>
      <c r="R792" s="49"/>
      <c r="S792" s="138"/>
      <c r="T792" s="49"/>
      <c r="U792" s="138"/>
      <c r="V792" s="138"/>
      <c r="W792" s="138"/>
      <c r="X792" s="138"/>
      <c r="Y792" s="138"/>
      <c r="Z792" s="138"/>
      <c r="AA792" s="139"/>
      <c r="AB792" s="138"/>
      <c r="AC792" s="139"/>
      <c r="AD792" s="138"/>
      <c r="AE792" s="138"/>
      <c r="AF792" s="138"/>
      <c r="AG792" s="139"/>
      <c r="AH792" s="138"/>
      <c r="AI792" s="139"/>
      <c r="AJ792" s="138"/>
      <c r="AK792" s="138"/>
      <c r="AL792" s="138"/>
      <c r="AM792" s="139"/>
      <c r="AN792" s="138"/>
      <c r="AO792" s="139"/>
      <c r="AP792" s="138"/>
      <c r="AQ792" s="138"/>
      <c r="AR792" s="138"/>
      <c r="AS792" s="139"/>
      <c r="AT792" s="138"/>
      <c r="AU792" s="139"/>
      <c r="AV792" s="138"/>
      <c r="AW792" s="138"/>
      <c r="AX792" s="138"/>
      <c r="AY792" s="139"/>
      <c r="AZ792" s="138"/>
      <c r="BA792" s="139"/>
      <c r="BB792" s="138"/>
      <c r="BC792" s="138"/>
      <c r="BD792" s="49"/>
      <c r="BE792" s="49"/>
      <c r="BF792" s="49"/>
      <c r="BG792" s="49"/>
      <c r="BH792" s="49"/>
      <c r="BI792" s="47"/>
      <c r="BJ792" s="49"/>
      <c r="BK792" s="49"/>
      <c r="BL792" s="49"/>
      <c r="BM792" s="49"/>
    </row>
    <row r="793" spans="4:65" ht="70.5" customHeight="1" x14ac:dyDescent="0.2">
      <c r="D793" s="47"/>
      <c r="E793" s="49"/>
      <c r="F793" s="49"/>
      <c r="G793" s="49"/>
      <c r="H793" s="49"/>
      <c r="I793" s="49"/>
      <c r="J793" s="49"/>
      <c r="K793" s="49"/>
      <c r="L793" s="49"/>
      <c r="M793" s="49"/>
      <c r="N793" s="49"/>
      <c r="O793" s="138"/>
      <c r="P793" s="49"/>
      <c r="Q793" s="138"/>
      <c r="R793" s="49"/>
      <c r="S793" s="138"/>
      <c r="T793" s="49"/>
      <c r="U793" s="138"/>
      <c r="V793" s="138"/>
      <c r="W793" s="138"/>
      <c r="X793" s="138"/>
      <c r="Y793" s="138"/>
      <c r="Z793" s="138"/>
      <c r="AA793" s="139"/>
      <c r="AB793" s="138"/>
      <c r="AC793" s="139"/>
      <c r="AD793" s="138"/>
      <c r="AE793" s="138"/>
      <c r="AF793" s="138"/>
      <c r="AG793" s="139"/>
      <c r="AH793" s="138"/>
      <c r="AI793" s="139"/>
      <c r="AJ793" s="138"/>
      <c r="AK793" s="138"/>
      <c r="AL793" s="138"/>
      <c r="AM793" s="139"/>
      <c r="AN793" s="138"/>
      <c r="AO793" s="139"/>
      <c r="AP793" s="138"/>
      <c r="AQ793" s="138"/>
      <c r="AR793" s="138"/>
      <c r="AS793" s="139"/>
      <c r="AT793" s="138"/>
      <c r="AU793" s="139"/>
      <c r="AV793" s="138"/>
      <c r="AW793" s="138"/>
      <c r="AX793" s="138"/>
      <c r="AY793" s="139"/>
      <c r="AZ793" s="138"/>
      <c r="BA793" s="139"/>
      <c r="BB793" s="138"/>
      <c r="BC793" s="138"/>
      <c r="BD793" s="49"/>
      <c r="BE793" s="49"/>
      <c r="BF793" s="49"/>
      <c r="BG793" s="49"/>
      <c r="BH793" s="49"/>
      <c r="BI793" s="47"/>
      <c r="BJ793" s="49"/>
      <c r="BK793" s="49"/>
      <c r="BL793" s="49"/>
      <c r="BM793" s="49"/>
    </row>
    <row r="794" spans="4:65" ht="70.5" customHeight="1" x14ac:dyDescent="0.2">
      <c r="D794" s="47"/>
      <c r="E794" s="49"/>
      <c r="F794" s="49"/>
      <c r="G794" s="49"/>
      <c r="H794" s="49"/>
      <c r="I794" s="49"/>
      <c r="J794" s="49"/>
      <c r="K794" s="49"/>
      <c r="L794" s="49"/>
      <c r="M794" s="49"/>
      <c r="N794" s="49"/>
      <c r="O794" s="138"/>
      <c r="P794" s="49"/>
      <c r="Q794" s="138"/>
      <c r="R794" s="49"/>
      <c r="S794" s="138"/>
      <c r="T794" s="49"/>
      <c r="U794" s="138"/>
      <c r="V794" s="138"/>
      <c r="W794" s="138"/>
      <c r="X794" s="138"/>
      <c r="Y794" s="138"/>
      <c r="Z794" s="138"/>
      <c r="AA794" s="139"/>
      <c r="AB794" s="138"/>
      <c r="AC794" s="139"/>
      <c r="AD794" s="138"/>
      <c r="AE794" s="138"/>
      <c r="AF794" s="138"/>
      <c r="AG794" s="139"/>
      <c r="AH794" s="138"/>
      <c r="AI794" s="139"/>
      <c r="AJ794" s="138"/>
      <c r="AK794" s="138"/>
      <c r="AL794" s="138"/>
      <c r="AM794" s="139"/>
      <c r="AN794" s="138"/>
      <c r="AO794" s="139"/>
      <c r="AP794" s="138"/>
      <c r="AQ794" s="138"/>
      <c r="AR794" s="138"/>
      <c r="AS794" s="139"/>
      <c r="AT794" s="138"/>
      <c r="AU794" s="139"/>
      <c r="AV794" s="138"/>
      <c r="AW794" s="138"/>
      <c r="AX794" s="138"/>
      <c r="AY794" s="139"/>
      <c r="AZ794" s="138"/>
      <c r="BA794" s="139"/>
      <c r="BB794" s="138"/>
      <c r="BC794" s="138"/>
      <c r="BD794" s="49"/>
      <c r="BE794" s="49"/>
      <c r="BF794" s="49"/>
      <c r="BG794" s="49"/>
      <c r="BH794" s="49"/>
      <c r="BI794" s="47"/>
      <c r="BJ794" s="49"/>
      <c r="BK794" s="49"/>
      <c r="BL794" s="49"/>
      <c r="BM794" s="49"/>
    </row>
    <row r="795" spans="4:65" ht="70.5" customHeight="1" x14ac:dyDescent="0.2">
      <c r="D795" s="47"/>
      <c r="E795" s="49"/>
      <c r="F795" s="49"/>
      <c r="G795" s="49"/>
      <c r="H795" s="49"/>
      <c r="I795" s="49"/>
      <c r="J795" s="49"/>
      <c r="K795" s="49"/>
      <c r="L795" s="49"/>
      <c r="M795" s="49"/>
      <c r="N795" s="49"/>
      <c r="O795" s="138"/>
      <c r="P795" s="49"/>
      <c r="Q795" s="138"/>
      <c r="R795" s="49"/>
      <c r="S795" s="138"/>
      <c r="T795" s="49"/>
      <c r="U795" s="138"/>
      <c r="V795" s="138"/>
      <c r="W795" s="138"/>
      <c r="X795" s="138"/>
      <c r="Y795" s="138"/>
      <c r="Z795" s="138"/>
      <c r="AA795" s="139"/>
      <c r="AB795" s="138"/>
      <c r="AC795" s="139"/>
      <c r="AD795" s="138"/>
      <c r="AE795" s="138"/>
      <c r="AF795" s="138"/>
      <c r="AG795" s="139"/>
      <c r="AH795" s="138"/>
      <c r="AI795" s="139"/>
      <c r="AJ795" s="138"/>
      <c r="AK795" s="138"/>
      <c r="AL795" s="138"/>
      <c r="AM795" s="139"/>
      <c r="AN795" s="138"/>
      <c r="AO795" s="139"/>
      <c r="AP795" s="138"/>
      <c r="AQ795" s="138"/>
      <c r="AR795" s="138"/>
      <c r="AS795" s="139"/>
      <c r="AT795" s="138"/>
      <c r="AU795" s="139"/>
      <c r="AV795" s="138"/>
      <c r="AW795" s="138"/>
      <c r="AX795" s="138"/>
      <c r="AY795" s="139"/>
      <c r="AZ795" s="138"/>
      <c r="BA795" s="139"/>
      <c r="BB795" s="138"/>
      <c r="BC795" s="138"/>
      <c r="BD795" s="49"/>
      <c r="BE795" s="49"/>
      <c r="BF795" s="49"/>
      <c r="BG795" s="49"/>
      <c r="BH795" s="49"/>
      <c r="BI795" s="47"/>
      <c r="BJ795" s="49"/>
      <c r="BK795" s="49"/>
      <c r="BL795" s="49"/>
      <c r="BM795" s="49"/>
    </row>
    <row r="796" spans="4:65" ht="70.5" customHeight="1" x14ac:dyDescent="0.2">
      <c r="D796" s="47"/>
      <c r="E796" s="49"/>
      <c r="F796" s="49"/>
      <c r="G796" s="49"/>
      <c r="H796" s="49"/>
      <c r="I796" s="49"/>
      <c r="J796" s="49"/>
      <c r="K796" s="49"/>
      <c r="L796" s="49"/>
      <c r="M796" s="49"/>
      <c r="N796" s="49"/>
      <c r="O796" s="138"/>
      <c r="P796" s="49"/>
      <c r="Q796" s="138"/>
      <c r="R796" s="49"/>
      <c r="S796" s="138"/>
      <c r="T796" s="49"/>
      <c r="U796" s="138"/>
      <c r="V796" s="138"/>
      <c r="W796" s="138"/>
      <c r="X796" s="138"/>
      <c r="Y796" s="138"/>
      <c r="Z796" s="138"/>
      <c r="AA796" s="139"/>
      <c r="AB796" s="138"/>
      <c r="AC796" s="139"/>
      <c r="AD796" s="138"/>
      <c r="AE796" s="138"/>
      <c r="AF796" s="138"/>
      <c r="AG796" s="139"/>
      <c r="AH796" s="138"/>
      <c r="AI796" s="139"/>
      <c r="AJ796" s="138"/>
      <c r="AK796" s="138"/>
      <c r="AL796" s="138"/>
      <c r="AM796" s="139"/>
      <c r="AN796" s="138"/>
      <c r="AO796" s="139"/>
      <c r="AP796" s="138"/>
      <c r="AQ796" s="138"/>
      <c r="AR796" s="138"/>
      <c r="AS796" s="139"/>
      <c r="AT796" s="138"/>
      <c r="AU796" s="139"/>
      <c r="AV796" s="138"/>
      <c r="AW796" s="138"/>
      <c r="AX796" s="138"/>
      <c r="AY796" s="139"/>
      <c r="AZ796" s="138"/>
      <c r="BA796" s="139"/>
      <c r="BB796" s="138"/>
      <c r="BC796" s="138"/>
      <c r="BD796" s="49"/>
      <c r="BE796" s="49"/>
      <c r="BF796" s="49"/>
      <c r="BG796" s="49"/>
      <c r="BH796" s="49"/>
      <c r="BI796" s="47"/>
      <c r="BJ796" s="49"/>
      <c r="BK796" s="49"/>
      <c r="BL796" s="49"/>
      <c r="BM796" s="49"/>
    </row>
    <row r="797" spans="4:65" ht="70.5" customHeight="1" x14ac:dyDescent="0.2">
      <c r="D797" s="47"/>
      <c r="E797" s="49"/>
      <c r="F797" s="49"/>
      <c r="G797" s="49"/>
      <c r="H797" s="49"/>
      <c r="I797" s="49"/>
      <c r="J797" s="49"/>
      <c r="K797" s="49"/>
      <c r="L797" s="49"/>
      <c r="M797" s="49"/>
      <c r="N797" s="49"/>
      <c r="O797" s="138"/>
      <c r="P797" s="49"/>
      <c r="Q797" s="138"/>
      <c r="R797" s="49"/>
      <c r="S797" s="138"/>
      <c r="T797" s="49"/>
      <c r="U797" s="138"/>
      <c r="V797" s="138"/>
      <c r="W797" s="138"/>
      <c r="X797" s="138"/>
      <c r="Y797" s="138"/>
      <c r="Z797" s="138"/>
      <c r="AA797" s="139"/>
      <c r="AB797" s="138"/>
      <c r="AC797" s="139"/>
      <c r="AD797" s="138"/>
      <c r="AE797" s="138"/>
      <c r="AF797" s="138"/>
      <c r="AG797" s="139"/>
      <c r="AH797" s="138"/>
      <c r="AI797" s="139"/>
      <c r="AJ797" s="138"/>
      <c r="AK797" s="138"/>
      <c r="AL797" s="138"/>
      <c r="AM797" s="139"/>
      <c r="AN797" s="138"/>
      <c r="AO797" s="139"/>
      <c r="AP797" s="138"/>
      <c r="AQ797" s="138"/>
      <c r="AR797" s="138"/>
      <c r="AS797" s="139"/>
      <c r="AT797" s="138"/>
      <c r="AU797" s="139"/>
      <c r="AV797" s="138"/>
      <c r="AW797" s="138"/>
      <c r="AX797" s="138"/>
      <c r="AY797" s="139"/>
      <c r="AZ797" s="138"/>
      <c r="BA797" s="139"/>
      <c r="BB797" s="138"/>
      <c r="BC797" s="138"/>
      <c r="BD797" s="49"/>
      <c r="BE797" s="49"/>
      <c r="BF797" s="49"/>
      <c r="BG797" s="49"/>
      <c r="BH797" s="49"/>
      <c r="BI797" s="47"/>
      <c r="BJ797" s="49"/>
      <c r="BK797" s="49"/>
      <c r="BL797" s="49"/>
      <c r="BM797" s="49"/>
    </row>
    <row r="798" spans="4:65" ht="70.5" customHeight="1" x14ac:dyDescent="0.2">
      <c r="D798" s="47"/>
      <c r="E798" s="49"/>
      <c r="F798" s="49"/>
      <c r="G798" s="49"/>
      <c r="H798" s="49"/>
      <c r="I798" s="49"/>
      <c r="J798" s="49"/>
      <c r="K798" s="49"/>
      <c r="L798" s="49"/>
      <c r="M798" s="49"/>
      <c r="N798" s="49"/>
      <c r="O798" s="138"/>
      <c r="P798" s="49"/>
      <c r="Q798" s="138"/>
      <c r="R798" s="49"/>
      <c r="S798" s="138"/>
      <c r="T798" s="49"/>
      <c r="U798" s="138"/>
      <c r="V798" s="138"/>
      <c r="W798" s="138"/>
      <c r="X798" s="138"/>
      <c r="Y798" s="138"/>
      <c r="Z798" s="138"/>
      <c r="AA798" s="139"/>
      <c r="AB798" s="138"/>
      <c r="AC798" s="139"/>
      <c r="AD798" s="138"/>
      <c r="AE798" s="138"/>
      <c r="AF798" s="138"/>
      <c r="AG798" s="139"/>
      <c r="AH798" s="138"/>
      <c r="AI798" s="139"/>
      <c r="AJ798" s="138"/>
      <c r="AK798" s="138"/>
      <c r="AL798" s="138"/>
      <c r="AM798" s="139"/>
      <c r="AN798" s="138"/>
      <c r="AO798" s="139"/>
      <c r="AP798" s="138"/>
      <c r="AQ798" s="138"/>
      <c r="AR798" s="138"/>
      <c r="AS798" s="139"/>
      <c r="AT798" s="138"/>
      <c r="AU798" s="139"/>
      <c r="AV798" s="138"/>
      <c r="AW798" s="138"/>
      <c r="AX798" s="138"/>
      <c r="AY798" s="139"/>
      <c r="AZ798" s="138"/>
      <c r="BA798" s="139"/>
      <c r="BB798" s="138"/>
      <c r="BC798" s="138"/>
      <c r="BD798" s="49"/>
      <c r="BE798" s="49"/>
      <c r="BF798" s="49"/>
      <c r="BG798" s="49"/>
      <c r="BH798" s="49"/>
      <c r="BI798" s="47"/>
      <c r="BJ798" s="49"/>
      <c r="BK798" s="49"/>
      <c r="BL798" s="49"/>
      <c r="BM798" s="49"/>
    </row>
    <row r="799" spans="4:65" ht="70.5" customHeight="1" x14ac:dyDescent="0.2">
      <c r="D799" s="47"/>
      <c r="E799" s="49"/>
      <c r="F799" s="49"/>
      <c r="G799" s="49"/>
      <c r="H799" s="49"/>
      <c r="I799" s="49"/>
      <c r="J799" s="49"/>
      <c r="K799" s="49"/>
      <c r="L799" s="49"/>
      <c r="M799" s="49"/>
      <c r="N799" s="49"/>
      <c r="O799" s="138"/>
      <c r="P799" s="49"/>
      <c r="Q799" s="138"/>
      <c r="R799" s="49"/>
      <c r="S799" s="138"/>
      <c r="T799" s="49"/>
      <c r="U799" s="138"/>
      <c r="V799" s="138"/>
      <c r="W799" s="138"/>
      <c r="X799" s="138"/>
      <c r="Y799" s="138"/>
      <c r="Z799" s="138"/>
      <c r="AA799" s="139"/>
      <c r="AB799" s="138"/>
      <c r="AC799" s="139"/>
      <c r="AD799" s="138"/>
      <c r="AE799" s="138"/>
      <c r="AF799" s="138"/>
      <c r="AG799" s="139"/>
      <c r="AH799" s="138"/>
      <c r="AI799" s="139"/>
      <c r="AJ799" s="138"/>
      <c r="AK799" s="138"/>
      <c r="AL799" s="138"/>
      <c r="AM799" s="139"/>
      <c r="AN799" s="138"/>
      <c r="AO799" s="139"/>
      <c r="AP799" s="138"/>
      <c r="AQ799" s="138"/>
      <c r="AR799" s="138"/>
      <c r="AS799" s="139"/>
      <c r="AT799" s="138"/>
      <c r="AU799" s="139"/>
      <c r="AV799" s="138"/>
      <c r="AW799" s="138"/>
      <c r="AX799" s="138"/>
      <c r="AY799" s="139"/>
      <c r="AZ799" s="138"/>
      <c r="BA799" s="139"/>
      <c r="BB799" s="138"/>
      <c r="BC799" s="138"/>
      <c r="BD799" s="49"/>
      <c r="BE799" s="49"/>
      <c r="BF799" s="49"/>
      <c r="BG799" s="49"/>
      <c r="BH799" s="49"/>
      <c r="BI799" s="47"/>
      <c r="BJ799" s="49"/>
      <c r="BK799" s="49"/>
      <c r="BL799" s="49"/>
      <c r="BM799" s="49"/>
    </row>
    <row r="800" spans="4:65" ht="70.5" customHeight="1" x14ac:dyDescent="0.2">
      <c r="D800" s="47"/>
      <c r="E800" s="49"/>
      <c r="F800" s="49"/>
      <c r="G800" s="49"/>
      <c r="H800" s="49"/>
      <c r="I800" s="49"/>
      <c r="J800" s="49"/>
      <c r="K800" s="49"/>
      <c r="L800" s="49"/>
      <c r="M800" s="49"/>
      <c r="N800" s="49"/>
      <c r="O800" s="138"/>
      <c r="P800" s="49"/>
      <c r="Q800" s="138"/>
      <c r="R800" s="49"/>
      <c r="S800" s="138"/>
      <c r="T800" s="49"/>
      <c r="U800" s="138"/>
      <c r="V800" s="138"/>
      <c r="W800" s="138"/>
      <c r="X800" s="138"/>
      <c r="Y800" s="138"/>
      <c r="Z800" s="138"/>
      <c r="AA800" s="139"/>
      <c r="AB800" s="138"/>
      <c r="AC800" s="139"/>
      <c r="AD800" s="138"/>
      <c r="AE800" s="138"/>
      <c r="AF800" s="138"/>
      <c r="AG800" s="139"/>
      <c r="AH800" s="138"/>
      <c r="AI800" s="139"/>
      <c r="AJ800" s="138"/>
      <c r="AK800" s="138"/>
      <c r="AL800" s="138"/>
      <c r="AM800" s="139"/>
      <c r="AN800" s="138"/>
      <c r="AO800" s="139"/>
      <c r="AP800" s="138"/>
      <c r="AQ800" s="138"/>
      <c r="AR800" s="138"/>
      <c r="AS800" s="139"/>
      <c r="AT800" s="138"/>
      <c r="AU800" s="139"/>
      <c r="AV800" s="138"/>
      <c r="AW800" s="138"/>
      <c r="AX800" s="138"/>
      <c r="AY800" s="139"/>
      <c r="AZ800" s="138"/>
      <c r="BA800" s="139"/>
      <c r="BB800" s="138"/>
      <c r="BC800" s="138"/>
      <c r="BD800" s="49"/>
      <c r="BE800" s="49"/>
      <c r="BF800" s="49"/>
      <c r="BG800" s="49"/>
      <c r="BH800" s="49"/>
      <c r="BI800" s="47"/>
      <c r="BJ800" s="49"/>
      <c r="BK800" s="49"/>
      <c r="BL800" s="49"/>
      <c r="BM800" s="49"/>
    </row>
    <row r="801" spans="4:65" ht="70.5" customHeight="1" x14ac:dyDescent="0.2">
      <c r="D801" s="47"/>
      <c r="E801" s="49"/>
      <c r="F801" s="49"/>
      <c r="G801" s="49"/>
      <c r="H801" s="49"/>
      <c r="I801" s="49"/>
      <c r="J801" s="49"/>
      <c r="K801" s="49"/>
      <c r="L801" s="49"/>
      <c r="M801" s="49"/>
      <c r="N801" s="49"/>
      <c r="O801" s="138"/>
      <c r="P801" s="49"/>
      <c r="Q801" s="138"/>
      <c r="R801" s="49"/>
      <c r="S801" s="138"/>
      <c r="T801" s="49"/>
      <c r="U801" s="138"/>
      <c r="V801" s="138"/>
      <c r="W801" s="138"/>
      <c r="X801" s="138"/>
      <c r="Y801" s="138"/>
      <c r="Z801" s="138"/>
      <c r="AA801" s="139"/>
      <c r="AB801" s="138"/>
      <c r="AC801" s="139"/>
      <c r="AD801" s="138"/>
      <c r="AE801" s="138"/>
      <c r="AF801" s="138"/>
      <c r="AG801" s="139"/>
      <c r="AH801" s="138"/>
      <c r="AI801" s="139"/>
      <c r="AJ801" s="138"/>
      <c r="AK801" s="138"/>
      <c r="AL801" s="138"/>
      <c r="AM801" s="139"/>
      <c r="AN801" s="138"/>
      <c r="AO801" s="139"/>
      <c r="AP801" s="138"/>
      <c r="AQ801" s="138"/>
      <c r="AR801" s="138"/>
      <c r="AS801" s="139"/>
      <c r="AT801" s="138"/>
      <c r="AU801" s="139"/>
      <c r="AV801" s="138"/>
      <c r="AW801" s="138"/>
      <c r="AX801" s="138"/>
      <c r="AY801" s="139"/>
      <c r="AZ801" s="138"/>
      <c r="BA801" s="139"/>
      <c r="BB801" s="138"/>
      <c r="BC801" s="138"/>
      <c r="BD801" s="49"/>
      <c r="BE801" s="49"/>
      <c r="BF801" s="49"/>
      <c r="BG801" s="49"/>
      <c r="BH801" s="49"/>
      <c r="BI801" s="47"/>
      <c r="BJ801" s="49"/>
      <c r="BK801" s="49"/>
      <c r="BL801" s="49"/>
      <c r="BM801" s="49"/>
    </row>
    <row r="802" spans="4:65" ht="70.5" customHeight="1" x14ac:dyDescent="0.2">
      <c r="D802" s="47"/>
      <c r="E802" s="49"/>
      <c r="F802" s="49"/>
      <c r="G802" s="49"/>
      <c r="H802" s="49"/>
      <c r="I802" s="49"/>
      <c r="J802" s="49"/>
      <c r="K802" s="49"/>
      <c r="L802" s="49"/>
      <c r="M802" s="49"/>
      <c r="N802" s="49"/>
      <c r="O802" s="138"/>
      <c r="P802" s="49"/>
      <c r="Q802" s="138"/>
      <c r="R802" s="49"/>
      <c r="S802" s="138"/>
      <c r="T802" s="49"/>
      <c r="U802" s="138"/>
      <c r="V802" s="138"/>
      <c r="W802" s="138"/>
      <c r="X802" s="138"/>
      <c r="Y802" s="138"/>
      <c r="Z802" s="138"/>
      <c r="AA802" s="139"/>
      <c r="AB802" s="138"/>
      <c r="AC802" s="139"/>
      <c r="AD802" s="138"/>
      <c r="AE802" s="138"/>
      <c r="AF802" s="138"/>
      <c r="AG802" s="139"/>
      <c r="AH802" s="138"/>
      <c r="AI802" s="139"/>
      <c r="AJ802" s="138"/>
      <c r="AK802" s="138"/>
      <c r="AL802" s="138"/>
      <c r="AM802" s="139"/>
      <c r="AN802" s="138"/>
      <c r="AO802" s="139"/>
      <c r="AP802" s="138"/>
      <c r="AQ802" s="138"/>
      <c r="AR802" s="138"/>
      <c r="AS802" s="139"/>
      <c r="AT802" s="138"/>
      <c r="AU802" s="139"/>
      <c r="AV802" s="138"/>
      <c r="AW802" s="138"/>
      <c r="AX802" s="138"/>
      <c r="AY802" s="139"/>
      <c r="AZ802" s="138"/>
      <c r="BA802" s="139"/>
      <c r="BB802" s="138"/>
      <c r="BC802" s="138"/>
      <c r="BD802" s="49"/>
      <c r="BE802" s="49"/>
      <c r="BF802" s="49"/>
      <c r="BG802" s="49"/>
      <c r="BH802" s="49"/>
      <c r="BI802" s="47"/>
      <c r="BJ802" s="49"/>
      <c r="BK802" s="49"/>
      <c r="BL802" s="49"/>
      <c r="BM802" s="49"/>
    </row>
    <row r="803" spans="4:65" ht="70.5" customHeight="1" x14ac:dyDescent="0.2">
      <c r="D803" s="47"/>
      <c r="E803" s="49"/>
      <c r="F803" s="49"/>
      <c r="G803" s="49"/>
      <c r="H803" s="49"/>
      <c r="I803" s="49"/>
      <c r="J803" s="49"/>
      <c r="K803" s="49"/>
      <c r="L803" s="49"/>
      <c r="M803" s="49"/>
      <c r="N803" s="49"/>
      <c r="O803" s="138"/>
      <c r="P803" s="49"/>
      <c r="Q803" s="138"/>
      <c r="R803" s="49"/>
      <c r="S803" s="138"/>
      <c r="T803" s="49"/>
      <c r="U803" s="138"/>
      <c r="V803" s="138"/>
      <c r="W803" s="138"/>
      <c r="X803" s="138"/>
      <c r="Y803" s="138"/>
      <c r="Z803" s="138"/>
      <c r="AA803" s="139"/>
      <c r="AB803" s="138"/>
      <c r="AC803" s="139"/>
      <c r="AD803" s="138"/>
      <c r="AE803" s="138"/>
      <c r="AF803" s="138"/>
      <c r="AG803" s="139"/>
      <c r="AH803" s="138"/>
      <c r="AI803" s="139"/>
      <c r="AJ803" s="138"/>
      <c r="AK803" s="138"/>
      <c r="AL803" s="138"/>
      <c r="AM803" s="139"/>
      <c r="AN803" s="138"/>
      <c r="AO803" s="139"/>
      <c r="AP803" s="138"/>
      <c r="AQ803" s="138"/>
      <c r="AR803" s="138"/>
      <c r="AS803" s="139"/>
      <c r="AT803" s="138"/>
      <c r="AU803" s="139"/>
      <c r="AV803" s="138"/>
      <c r="AW803" s="138"/>
      <c r="AX803" s="138"/>
      <c r="AY803" s="139"/>
      <c r="AZ803" s="138"/>
      <c r="BA803" s="139"/>
      <c r="BB803" s="138"/>
      <c r="BC803" s="138"/>
      <c r="BD803" s="49"/>
      <c r="BE803" s="49"/>
      <c r="BF803" s="49"/>
      <c r="BG803" s="49"/>
      <c r="BH803" s="49"/>
      <c r="BI803" s="47"/>
      <c r="BJ803" s="49"/>
      <c r="BK803" s="49"/>
      <c r="BL803" s="49"/>
      <c r="BM803" s="49"/>
    </row>
    <row r="804" spans="4:65" ht="70.5" customHeight="1" x14ac:dyDescent="0.2">
      <c r="D804" s="47"/>
      <c r="E804" s="49"/>
      <c r="F804" s="49"/>
      <c r="G804" s="49"/>
      <c r="H804" s="49"/>
      <c r="I804" s="49"/>
      <c r="J804" s="49"/>
      <c r="K804" s="49"/>
      <c r="L804" s="49"/>
      <c r="M804" s="49"/>
      <c r="N804" s="49"/>
      <c r="O804" s="138"/>
      <c r="P804" s="49"/>
      <c r="Q804" s="138"/>
      <c r="R804" s="49"/>
      <c r="S804" s="138"/>
      <c r="T804" s="49"/>
      <c r="U804" s="138"/>
      <c r="V804" s="138"/>
      <c r="W804" s="138"/>
      <c r="X804" s="138"/>
      <c r="Y804" s="138"/>
      <c r="Z804" s="138"/>
      <c r="AA804" s="139"/>
      <c r="AB804" s="138"/>
      <c r="AC804" s="139"/>
      <c r="AD804" s="138"/>
      <c r="AE804" s="138"/>
      <c r="AF804" s="138"/>
      <c r="AG804" s="139"/>
      <c r="AH804" s="138"/>
      <c r="AI804" s="139"/>
      <c r="AJ804" s="138"/>
      <c r="AK804" s="138"/>
      <c r="AL804" s="138"/>
      <c r="AM804" s="139"/>
      <c r="AN804" s="138"/>
      <c r="AO804" s="139"/>
      <c r="AP804" s="138"/>
      <c r="AQ804" s="138"/>
      <c r="AR804" s="138"/>
      <c r="AS804" s="139"/>
      <c r="AT804" s="138"/>
      <c r="AU804" s="139"/>
      <c r="AV804" s="138"/>
      <c r="AW804" s="138"/>
      <c r="AX804" s="138"/>
      <c r="AY804" s="139"/>
      <c r="AZ804" s="138"/>
      <c r="BA804" s="139"/>
      <c r="BB804" s="138"/>
      <c r="BC804" s="138"/>
      <c r="BD804" s="49"/>
      <c r="BE804" s="49"/>
      <c r="BF804" s="49"/>
      <c r="BG804" s="49"/>
      <c r="BH804" s="49"/>
      <c r="BI804" s="47"/>
      <c r="BJ804" s="49"/>
      <c r="BK804" s="49"/>
      <c r="BL804" s="49"/>
      <c r="BM804" s="49"/>
    </row>
    <row r="805" spans="4:65" ht="70.5" customHeight="1" x14ac:dyDescent="0.2">
      <c r="D805" s="47"/>
      <c r="E805" s="49"/>
      <c r="F805" s="49"/>
      <c r="G805" s="49"/>
      <c r="H805" s="49"/>
      <c r="I805" s="49"/>
      <c r="J805" s="49"/>
      <c r="K805" s="49"/>
      <c r="L805" s="49"/>
      <c r="M805" s="49"/>
      <c r="N805" s="49"/>
      <c r="O805" s="138"/>
      <c r="P805" s="49"/>
      <c r="Q805" s="138"/>
      <c r="R805" s="49"/>
      <c r="S805" s="138"/>
      <c r="T805" s="49"/>
      <c r="U805" s="138"/>
      <c r="V805" s="138"/>
      <c r="W805" s="138"/>
      <c r="X805" s="138"/>
      <c r="Y805" s="138"/>
      <c r="Z805" s="138"/>
      <c r="AA805" s="139"/>
      <c r="AB805" s="138"/>
      <c r="AC805" s="139"/>
      <c r="AD805" s="138"/>
      <c r="AE805" s="138"/>
      <c r="AF805" s="138"/>
      <c r="AG805" s="139"/>
      <c r="AH805" s="138"/>
      <c r="AI805" s="139"/>
      <c r="AJ805" s="138"/>
      <c r="AK805" s="138"/>
      <c r="AL805" s="138"/>
      <c r="AM805" s="139"/>
      <c r="AN805" s="138"/>
      <c r="AO805" s="139"/>
      <c r="AP805" s="138"/>
      <c r="AQ805" s="138"/>
      <c r="AR805" s="138"/>
      <c r="AS805" s="139"/>
      <c r="AT805" s="138"/>
      <c r="AU805" s="139"/>
      <c r="AV805" s="138"/>
      <c r="AW805" s="138"/>
      <c r="AX805" s="138"/>
      <c r="AY805" s="139"/>
      <c r="AZ805" s="138"/>
      <c r="BA805" s="139"/>
      <c r="BB805" s="138"/>
      <c r="BC805" s="138"/>
      <c r="BD805" s="49"/>
      <c r="BE805" s="49"/>
      <c r="BF805" s="49"/>
      <c r="BG805" s="49"/>
      <c r="BH805" s="49"/>
      <c r="BI805" s="47"/>
      <c r="BJ805" s="49"/>
      <c r="BK805" s="49"/>
      <c r="BL805" s="49"/>
      <c r="BM805" s="49"/>
    </row>
    <row r="806" spans="4:65" ht="70.5" customHeight="1" x14ac:dyDescent="0.2">
      <c r="D806" s="47"/>
      <c r="E806" s="49"/>
      <c r="F806" s="49"/>
      <c r="G806" s="49"/>
      <c r="H806" s="49"/>
      <c r="I806" s="49"/>
      <c r="J806" s="49"/>
      <c r="K806" s="49"/>
      <c r="L806" s="49"/>
      <c r="M806" s="49"/>
      <c r="N806" s="49"/>
      <c r="O806" s="138"/>
      <c r="P806" s="49"/>
      <c r="Q806" s="138"/>
      <c r="R806" s="49"/>
      <c r="S806" s="138"/>
      <c r="T806" s="49"/>
      <c r="U806" s="138"/>
      <c r="V806" s="138"/>
      <c r="W806" s="138"/>
      <c r="X806" s="138"/>
      <c r="Y806" s="138"/>
      <c r="Z806" s="138"/>
      <c r="AA806" s="139"/>
      <c r="AB806" s="138"/>
      <c r="AC806" s="139"/>
      <c r="AD806" s="138"/>
      <c r="AE806" s="138"/>
      <c r="AF806" s="138"/>
      <c r="AG806" s="139"/>
      <c r="AH806" s="138"/>
      <c r="AI806" s="139"/>
      <c r="AJ806" s="138"/>
      <c r="AK806" s="138"/>
      <c r="AL806" s="138"/>
      <c r="AM806" s="139"/>
      <c r="AN806" s="138"/>
      <c r="AO806" s="139"/>
      <c r="AP806" s="138"/>
      <c r="AQ806" s="138"/>
      <c r="AR806" s="138"/>
      <c r="AS806" s="139"/>
      <c r="AT806" s="138"/>
      <c r="AU806" s="139"/>
      <c r="AV806" s="138"/>
      <c r="AW806" s="138"/>
      <c r="AX806" s="138"/>
      <c r="AY806" s="139"/>
      <c r="AZ806" s="138"/>
      <c r="BA806" s="139"/>
      <c r="BB806" s="138"/>
      <c r="BC806" s="138"/>
      <c r="BD806" s="49"/>
      <c r="BE806" s="49"/>
      <c r="BF806" s="49"/>
      <c r="BG806" s="49"/>
      <c r="BH806" s="49"/>
      <c r="BI806" s="47"/>
      <c r="BJ806" s="49"/>
      <c r="BK806" s="49"/>
      <c r="BL806" s="49"/>
      <c r="BM806" s="49"/>
    </row>
    <row r="807" spans="4:65" ht="70.5" customHeight="1" x14ac:dyDescent="0.2">
      <c r="D807" s="47"/>
      <c r="E807" s="49"/>
      <c r="F807" s="49"/>
      <c r="G807" s="49"/>
      <c r="H807" s="49"/>
      <c r="I807" s="49"/>
      <c r="J807" s="49"/>
      <c r="K807" s="49"/>
      <c r="L807" s="49"/>
      <c r="M807" s="49"/>
      <c r="N807" s="49"/>
      <c r="O807" s="138"/>
      <c r="P807" s="49"/>
      <c r="Q807" s="138"/>
      <c r="R807" s="49"/>
      <c r="S807" s="138"/>
      <c r="T807" s="49"/>
      <c r="U807" s="138"/>
      <c r="V807" s="138"/>
      <c r="W807" s="138"/>
      <c r="X807" s="138"/>
      <c r="Y807" s="138"/>
      <c r="Z807" s="138"/>
      <c r="AA807" s="139"/>
      <c r="AB807" s="138"/>
      <c r="AC807" s="139"/>
      <c r="AD807" s="138"/>
      <c r="AE807" s="138"/>
      <c r="AF807" s="138"/>
      <c r="AG807" s="139"/>
      <c r="AH807" s="138"/>
      <c r="AI807" s="139"/>
      <c r="AJ807" s="138"/>
      <c r="AK807" s="138"/>
      <c r="AL807" s="138"/>
      <c r="AM807" s="139"/>
      <c r="AN807" s="138"/>
      <c r="AO807" s="139"/>
      <c r="AP807" s="138"/>
      <c r="AQ807" s="138"/>
      <c r="AR807" s="138"/>
      <c r="AS807" s="139"/>
      <c r="AT807" s="138"/>
      <c r="AU807" s="139"/>
      <c r="AV807" s="138"/>
      <c r="AW807" s="138"/>
      <c r="AX807" s="138"/>
      <c r="AY807" s="139"/>
      <c r="AZ807" s="138"/>
      <c r="BA807" s="139"/>
      <c r="BB807" s="138"/>
      <c r="BC807" s="138"/>
      <c r="BD807" s="49"/>
      <c r="BE807" s="49"/>
      <c r="BF807" s="49"/>
      <c r="BG807" s="49"/>
      <c r="BH807" s="49"/>
      <c r="BI807" s="47"/>
      <c r="BJ807" s="49"/>
      <c r="BK807" s="49"/>
      <c r="BL807" s="49"/>
      <c r="BM807" s="49"/>
    </row>
    <row r="808" spans="4:65" ht="70.5" customHeight="1" x14ac:dyDescent="0.2">
      <c r="D808" s="47"/>
      <c r="E808" s="49"/>
      <c r="F808" s="49"/>
      <c r="G808" s="49"/>
      <c r="H808" s="49"/>
      <c r="I808" s="49"/>
      <c r="J808" s="49"/>
      <c r="K808" s="49"/>
      <c r="L808" s="49"/>
      <c r="M808" s="49"/>
      <c r="N808" s="49"/>
      <c r="O808" s="138"/>
      <c r="P808" s="49"/>
      <c r="Q808" s="138"/>
      <c r="R808" s="49"/>
      <c r="S808" s="138"/>
      <c r="T808" s="49"/>
      <c r="U808" s="138"/>
      <c r="V808" s="138"/>
      <c r="W808" s="138"/>
      <c r="X808" s="138"/>
      <c r="Y808" s="138"/>
      <c r="Z808" s="138"/>
      <c r="AA808" s="139"/>
      <c r="AB808" s="138"/>
      <c r="AC808" s="139"/>
      <c r="AD808" s="138"/>
      <c r="AE808" s="138"/>
      <c r="AF808" s="138"/>
      <c r="AG808" s="139"/>
      <c r="AH808" s="138"/>
      <c r="AI808" s="139"/>
      <c r="AJ808" s="138"/>
      <c r="AK808" s="138"/>
      <c r="AL808" s="138"/>
      <c r="AM808" s="139"/>
      <c r="AN808" s="138"/>
      <c r="AO808" s="139"/>
      <c r="AP808" s="138"/>
      <c r="AQ808" s="138"/>
      <c r="AR808" s="138"/>
      <c r="AS808" s="139"/>
      <c r="AT808" s="138"/>
      <c r="AU808" s="139"/>
      <c r="AV808" s="138"/>
      <c r="AW808" s="138"/>
      <c r="AX808" s="138"/>
      <c r="AY808" s="139"/>
      <c r="AZ808" s="138"/>
      <c r="BA808" s="139"/>
      <c r="BB808" s="138"/>
      <c r="BC808" s="138"/>
      <c r="BD808" s="49"/>
      <c r="BE808" s="49"/>
      <c r="BF808" s="49"/>
      <c r="BG808" s="49"/>
      <c r="BH808" s="49"/>
      <c r="BI808" s="47"/>
      <c r="BJ808" s="49"/>
      <c r="BK808" s="49"/>
      <c r="BL808" s="49"/>
      <c r="BM808" s="49"/>
    </row>
    <row r="809" spans="4:65" ht="70.5" customHeight="1" x14ac:dyDescent="0.2">
      <c r="D809" s="47"/>
      <c r="E809" s="49"/>
      <c r="F809" s="49"/>
      <c r="G809" s="49"/>
      <c r="H809" s="49"/>
      <c r="I809" s="49"/>
      <c r="J809" s="49"/>
      <c r="K809" s="49"/>
      <c r="L809" s="49"/>
      <c r="M809" s="49"/>
      <c r="N809" s="49"/>
      <c r="O809" s="138"/>
      <c r="P809" s="49"/>
      <c r="Q809" s="138"/>
      <c r="R809" s="49"/>
      <c r="S809" s="138"/>
      <c r="T809" s="49"/>
      <c r="U809" s="138"/>
      <c r="V809" s="138"/>
      <c r="W809" s="138"/>
      <c r="X809" s="138"/>
      <c r="Y809" s="138"/>
      <c r="Z809" s="138"/>
      <c r="AA809" s="139"/>
      <c r="AB809" s="138"/>
      <c r="AC809" s="139"/>
      <c r="AD809" s="138"/>
      <c r="AE809" s="138"/>
      <c r="AF809" s="138"/>
      <c r="AG809" s="139"/>
      <c r="AH809" s="138"/>
      <c r="AI809" s="139"/>
      <c r="AJ809" s="138"/>
      <c r="AK809" s="138"/>
      <c r="AL809" s="138"/>
      <c r="AM809" s="139"/>
      <c r="AN809" s="138"/>
      <c r="AO809" s="139"/>
      <c r="AP809" s="138"/>
      <c r="AQ809" s="138"/>
      <c r="AR809" s="138"/>
      <c r="AS809" s="139"/>
      <c r="AT809" s="138"/>
      <c r="AU809" s="139"/>
      <c r="AV809" s="138"/>
      <c r="AW809" s="138"/>
      <c r="AX809" s="138"/>
      <c r="AY809" s="139"/>
      <c r="AZ809" s="138"/>
      <c r="BA809" s="139"/>
      <c r="BB809" s="138"/>
      <c r="BC809" s="138"/>
      <c r="BD809" s="49"/>
      <c r="BE809" s="49"/>
      <c r="BF809" s="49"/>
      <c r="BG809" s="49"/>
      <c r="BH809" s="49"/>
      <c r="BI809" s="47"/>
      <c r="BJ809" s="49"/>
      <c r="BK809" s="49"/>
      <c r="BL809" s="49"/>
      <c r="BM809" s="49"/>
    </row>
    <row r="810" spans="4:65" ht="70.5" customHeight="1" x14ac:dyDescent="0.2">
      <c r="D810" s="47"/>
      <c r="E810" s="49"/>
      <c r="F810" s="49"/>
      <c r="G810" s="49"/>
      <c r="H810" s="49"/>
      <c r="I810" s="49"/>
      <c r="J810" s="49"/>
      <c r="K810" s="49"/>
      <c r="L810" s="49"/>
      <c r="M810" s="49"/>
      <c r="N810" s="49"/>
      <c r="O810" s="138"/>
      <c r="P810" s="49"/>
      <c r="Q810" s="138"/>
      <c r="R810" s="49"/>
      <c r="S810" s="138"/>
      <c r="T810" s="49"/>
      <c r="U810" s="138"/>
      <c r="V810" s="138"/>
      <c r="W810" s="138"/>
      <c r="X810" s="138"/>
      <c r="Y810" s="138"/>
      <c r="Z810" s="138"/>
      <c r="AA810" s="139"/>
      <c r="AB810" s="138"/>
      <c r="AC810" s="139"/>
      <c r="AD810" s="138"/>
      <c r="AE810" s="138"/>
      <c r="AF810" s="138"/>
      <c r="AG810" s="139"/>
      <c r="AH810" s="138"/>
      <c r="AI810" s="139"/>
      <c r="AJ810" s="138"/>
      <c r="AK810" s="138"/>
      <c r="AL810" s="138"/>
      <c r="AM810" s="139"/>
      <c r="AN810" s="138"/>
      <c r="AO810" s="139"/>
      <c r="AP810" s="138"/>
      <c r="AQ810" s="138"/>
      <c r="AR810" s="138"/>
      <c r="AS810" s="139"/>
      <c r="AT810" s="138"/>
      <c r="AU810" s="139"/>
      <c r="AV810" s="138"/>
      <c r="AW810" s="138"/>
      <c r="AX810" s="138"/>
      <c r="AY810" s="139"/>
      <c r="AZ810" s="138"/>
      <c r="BA810" s="139"/>
      <c r="BB810" s="138"/>
      <c r="BC810" s="138"/>
      <c r="BD810" s="49"/>
      <c r="BE810" s="49"/>
      <c r="BF810" s="49"/>
      <c r="BG810" s="49"/>
      <c r="BH810" s="49"/>
      <c r="BI810" s="47"/>
      <c r="BJ810" s="49"/>
      <c r="BK810" s="49"/>
      <c r="BL810" s="49"/>
      <c r="BM810" s="49"/>
    </row>
    <row r="811" spans="4:65" ht="70.5" customHeight="1" x14ac:dyDescent="0.2">
      <c r="D811" s="47"/>
      <c r="E811" s="49"/>
      <c r="F811" s="49"/>
      <c r="G811" s="49"/>
      <c r="H811" s="49"/>
      <c r="I811" s="49"/>
      <c r="J811" s="49"/>
      <c r="K811" s="49"/>
      <c r="L811" s="49"/>
      <c r="M811" s="49"/>
      <c r="N811" s="49"/>
      <c r="O811" s="138"/>
      <c r="P811" s="49"/>
      <c r="Q811" s="138"/>
      <c r="R811" s="49"/>
      <c r="S811" s="138"/>
      <c r="T811" s="49"/>
      <c r="U811" s="138"/>
      <c r="V811" s="138"/>
      <c r="W811" s="138"/>
      <c r="X811" s="138"/>
      <c r="Y811" s="138"/>
      <c r="Z811" s="138"/>
      <c r="AA811" s="139"/>
      <c r="AB811" s="138"/>
      <c r="AC811" s="139"/>
      <c r="AD811" s="138"/>
      <c r="AE811" s="138"/>
      <c r="AF811" s="138"/>
      <c r="AG811" s="139"/>
      <c r="AH811" s="138"/>
      <c r="AI811" s="139"/>
      <c r="AJ811" s="138"/>
      <c r="AK811" s="138"/>
      <c r="AL811" s="138"/>
      <c r="AM811" s="139"/>
      <c r="AN811" s="138"/>
      <c r="AO811" s="139"/>
      <c r="AP811" s="138"/>
      <c r="AQ811" s="138"/>
      <c r="AR811" s="138"/>
      <c r="AS811" s="139"/>
      <c r="AT811" s="138"/>
      <c r="AU811" s="139"/>
      <c r="AV811" s="138"/>
      <c r="AW811" s="138"/>
      <c r="AX811" s="138"/>
      <c r="AY811" s="139"/>
      <c r="AZ811" s="138"/>
      <c r="BA811" s="139"/>
      <c r="BB811" s="138"/>
      <c r="BC811" s="138"/>
      <c r="BD811" s="49"/>
      <c r="BE811" s="49"/>
      <c r="BF811" s="49"/>
      <c r="BG811" s="49"/>
      <c r="BH811" s="49"/>
      <c r="BI811" s="47"/>
      <c r="BJ811" s="49"/>
      <c r="BK811" s="49"/>
      <c r="BL811" s="49"/>
      <c r="BM811" s="49"/>
    </row>
    <row r="812" spans="4:65" ht="70.5" customHeight="1" x14ac:dyDescent="0.2">
      <c r="D812" s="47"/>
      <c r="E812" s="49"/>
      <c r="F812" s="49"/>
      <c r="G812" s="49"/>
      <c r="H812" s="49"/>
      <c r="I812" s="49"/>
      <c r="J812" s="49"/>
      <c r="K812" s="49"/>
      <c r="L812" s="49"/>
      <c r="M812" s="49"/>
      <c r="N812" s="49"/>
      <c r="O812" s="138"/>
      <c r="P812" s="49"/>
      <c r="Q812" s="138"/>
      <c r="R812" s="49"/>
      <c r="S812" s="138"/>
      <c r="T812" s="49"/>
      <c r="U812" s="138"/>
      <c r="V812" s="138"/>
      <c r="W812" s="138"/>
      <c r="X812" s="138"/>
      <c r="Y812" s="138"/>
      <c r="Z812" s="138"/>
      <c r="AA812" s="139"/>
      <c r="AB812" s="138"/>
      <c r="AC812" s="139"/>
      <c r="AD812" s="138"/>
      <c r="AE812" s="138"/>
      <c r="AF812" s="138"/>
      <c r="AG812" s="139"/>
      <c r="AH812" s="138"/>
      <c r="AI812" s="139"/>
      <c r="AJ812" s="138"/>
      <c r="AK812" s="138"/>
      <c r="AL812" s="138"/>
      <c r="AM812" s="139"/>
      <c r="AN812" s="138"/>
      <c r="AO812" s="139"/>
      <c r="AP812" s="138"/>
      <c r="AQ812" s="138"/>
      <c r="AR812" s="138"/>
      <c r="AS812" s="139"/>
      <c r="AT812" s="138"/>
      <c r="AU812" s="139"/>
      <c r="AV812" s="138"/>
      <c r="AW812" s="138"/>
      <c r="AX812" s="138"/>
      <c r="AY812" s="139"/>
      <c r="AZ812" s="138"/>
      <c r="BA812" s="139"/>
      <c r="BB812" s="138"/>
      <c r="BC812" s="138"/>
      <c r="BD812" s="49"/>
      <c r="BE812" s="49"/>
      <c r="BF812" s="49"/>
      <c r="BG812" s="49"/>
      <c r="BH812" s="49"/>
      <c r="BI812" s="47"/>
      <c r="BJ812" s="49"/>
      <c r="BK812" s="49"/>
      <c r="BL812" s="49"/>
      <c r="BM812" s="49"/>
    </row>
    <row r="813" spans="4:65" ht="70.5" customHeight="1" x14ac:dyDescent="0.2">
      <c r="D813" s="47"/>
      <c r="E813" s="49"/>
      <c r="F813" s="49"/>
      <c r="G813" s="49"/>
      <c r="H813" s="49"/>
      <c r="I813" s="49"/>
      <c r="J813" s="49"/>
      <c r="K813" s="49"/>
      <c r="L813" s="49"/>
      <c r="M813" s="49"/>
      <c r="N813" s="49"/>
      <c r="O813" s="138"/>
      <c r="P813" s="49"/>
      <c r="Q813" s="138"/>
      <c r="R813" s="49"/>
      <c r="S813" s="138"/>
      <c r="T813" s="49"/>
      <c r="U813" s="138"/>
      <c r="V813" s="138"/>
      <c r="W813" s="138"/>
      <c r="X813" s="138"/>
      <c r="Y813" s="138"/>
      <c r="Z813" s="138"/>
      <c r="AA813" s="139"/>
      <c r="AB813" s="138"/>
      <c r="AC813" s="139"/>
      <c r="AD813" s="138"/>
      <c r="AE813" s="138"/>
      <c r="AF813" s="138"/>
      <c r="AG813" s="139"/>
      <c r="AH813" s="138"/>
      <c r="AI813" s="139"/>
      <c r="AJ813" s="138"/>
      <c r="AK813" s="138"/>
      <c r="AL813" s="138"/>
      <c r="AM813" s="139"/>
      <c r="AN813" s="138"/>
      <c r="AO813" s="139"/>
      <c r="AP813" s="138"/>
      <c r="AQ813" s="138"/>
      <c r="AR813" s="138"/>
      <c r="AS813" s="139"/>
      <c r="AT813" s="138"/>
      <c r="AU813" s="139"/>
      <c r="AV813" s="138"/>
      <c r="AW813" s="138"/>
      <c r="AX813" s="138"/>
      <c r="AY813" s="139"/>
      <c r="AZ813" s="138"/>
      <c r="BA813" s="139"/>
      <c r="BB813" s="138"/>
      <c r="BC813" s="138"/>
      <c r="BD813" s="49"/>
      <c r="BE813" s="49"/>
      <c r="BF813" s="49"/>
      <c r="BG813" s="49"/>
      <c r="BH813" s="49"/>
      <c r="BI813" s="47"/>
      <c r="BJ813" s="49"/>
      <c r="BK813" s="49"/>
      <c r="BL813" s="49"/>
      <c r="BM813" s="49"/>
    </row>
    <row r="814" spans="4:65" ht="70.5" customHeight="1" x14ac:dyDescent="0.2">
      <c r="D814" s="47"/>
      <c r="E814" s="49"/>
      <c r="F814" s="49"/>
      <c r="G814" s="49"/>
      <c r="H814" s="49"/>
      <c r="I814" s="49"/>
      <c r="J814" s="49"/>
      <c r="K814" s="49"/>
      <c r="L814" s="49"/>
      <c r="M814" s="49"/>
      <c r="N814" s="49"/>
      <c r="O814" s="138"/>
      <c r="P814" s="49"/>
      <c r="Q814" s="138"/>
      <c r="R814" s="49"/>
      <c r="S814" s="138"/>
      <c r="T814" s="49"/>
      <c r="U814" s="138"/>
      <c r="V814" s="138"/>
      <c r="W814" s="138"/>
      <c r="X814" s="138"/>
      <c r="Y814" s="138"/>
      <c r="Z814" s="138"/>
      <c r="AA814" s="139"/>
      <c r="AB814" s="138"/>
      <c r="AC814" s="139"/>
      <c r="AD814" s="138"/>
      <c r="AE814" s="138"/>
      <c r="AF814" s="138"/>
      <c r="AG814" s="139"/>
      <c r="AH814" s="138"/>
      <c r="AI814" s="139"/>
      <c r="AJ814" s="138"/>
      <c r="AK814" s="138"/>
      <c r="AL814" s="138"/>
      <c r="AM814" s="139"/>
      <c r="AN814" s="138"/>
      <c r="AO814" s="139"/>
      <c r="AP814" s="138"/>
      <c r="AQ814" s="138"/>
      <c r="AR814" s="138"/>
      <c r="AS814" s="139"/>
      <c r="AT814" s="138"/>
      <c r="AU814" s="139"/>
      <c r="AV814" s="138"/>
      <c r="AW814" s="138"/>
      <c r="AX814" s="138"/>
      <c r="AY814" s="139"/>
      <c r="AZ814" s="138"/>
      <c r="BA814" s="139"/>
      <c r="BB814" s="138"/>
      <c r="BC814" s="138"/>
      <c r="BD814" s="49"/>
      <c r="BE814" s="49"/>
      <c r="BF814" s="49"/>
      <c r="BG814" s="49"/>
      <c r="BH814" s="49"/>
      <c r="BI814" s="47"/>
      <c r="BJ814" s="49"/>
      <c r="BK814" s="49"/>
      <c r="BL814" s="49"/>
      <c r="BM814" s="49"/>
    </row>
    <row r="815" spans="4:65" ht="70.5" customHeight="1" x14ac:dyDescent="0.2">
      <c r="D815" s="47"/>
      <c r="E815" s="49"/>
      <c r="F815" s="49"/>
      <c r="G815" s="49"/>
      <c r="H815" s="49"/>
      <c r="I815" s="49"/>
      <c r="J815" s="49"/>
      <c r="K815" s="49"/>
      <c r="L815" s="49"/>
      <c r="M815" s="49"/>
      <c r="N815" s="49"/>
      <c r="O815" s="138"/>
      <c r="P815" s="49"/>
      <c r="Q815" s="138"/>
      <c r="R815" s="49"/>
      <c r="S815" s="138"/>
      <c r="T815" s="49"/>
      <c r="U815" s="138"/>
      <c r="V815" s="138"/>
      <c r="W815" s="138"/>
      <c r="X815" s="138"/>
      <c r="Y815" s="138"/>
      <c r="Z815" s="138"/>
      <c r="AA815" s="139"/>
      <c r="AB815" s="138"/>
      <c r="AC815" s="139"/>
      <c r="AD815" s="138"/>
      <c r="AE815" s="138"/>
      <c r="AF815" s="138"/>
      <c r="AG815" s="139"/>
      <c r="AH815" s="138"/>
      <c r="AI815" s="139"/>
      <c r="AJ815" s="138"/>
      <c r="AK815" s="138"/>
      <c r="AL815" s="138"/>
      <c r="AM815" s="139"/>
      <c r="AN815" s="138"/>
      <c r="AO815" s="139"/>
      <c r="AP815" s="138"/>
      <c r="AQ815" s="138"/>
      <c r="AR815" s="138"/>
      <c r="AS815" s="139"/>
      <c r="AT815" s="138"/>
      <c r="AU815" s="139"/>
      <c r="AV815" s="138"/>
      <c r="AW815" s="138"/>
      <c r="AX815" s="138"/>
      <c r="AY815" s="139"/>
      <c r="AZ815" s="138"/>
      <c r="BA815" s="139"/>
      <c r="BB815" s="138"/>
      <c r="BC815" s="138"/>
      <c r="BD815" s="49"/>
      <c r="BE815" s="49"/>
      <c r="BF815" s="49"/>
      <c r="BG815" s="49"/>
      <c r="BH815" s="49"/>
      <c r="BI815" s="47"/>
      <c r="BJ815" s="49"/>
      <c r="BK815" s="49"/>
      <c r="BL815" s="49"/>
      <c r="BM815" s="49"/>
    </row>
    <row r="816" spans="4:65" ht="70.5" customHeight="1" x14ac:dyDescent="0.2">
      <c r="D816" s="47"/>
      <c r="E816" s="49"/>
      <c r="F816" s="49"/>
      <c r="G816" s="49"/>
      <c r="H816" s="49"/>
      <c r="I816" s="49"/>
      <c r="J816" s="49"/>
      <c r="K816" s="49"/>
      <c r="L816" s="49"/>
      <c r="M816" s="49"/>
      <c r="N816" s="49"/>
      <c r="O816" s="138"/>
      <c r="P816" s="49"/>
      <c r="Q816" s="138"/>
      <c r="R816" s="49"/>
      <c r="S816" s="138"/>
      <c r="T816" s="49"/>
      <c r="U816" s="138"/>
      <c r="V816" s="138"/>
      <c r="W816" s="138"/>
      <c r="X816" s="138"/>
      <c r="Y816" s="138"/>
      <c r="Z816" s="138"/>
      <c r="AA816" s="139"/>
      <c r="AB816" s="138"/>
      <c r="AC816" s="139"/>
      <c r="AD816" s="138"/>
      <c r="AE816" s="138"/>
      <c r="AF816" s="138"/>
      <c r="AG816" s="139"/>
      <c r="AH816" s="138"/>
      <c r="AI816" s="139"/>
      <c r="AJ816" s="138"/>
      <c r="AK816" s="138"/>
      <c r="AL816" s="138"/>
      <c r="AM816" s="139"/>
      <c r="AN816" s="138"/>
      <c r="AO816" s="139"/>
      <c r="AP816" s="138"/>
      <c r="AQ816" s="138"/>
      <c r="AR816" s="138"/>
      <c r="AS816" s="139"/>
      <c r="AT816" s="138"/>
      <c r="AU816" s="139"/>
      <c r="AV816" s="138"/>
      <c r="AW816" s="138"/>
      <c r="AX816" s="138"/>
      <c r="AY816" s="139"/>
      <c r="AZ816" s="138"/>
      <c r="BA816" s="139"/>
      <c r="BB816" s="138"/>
      <c r="BC816" s="138"/>
      <c r="BD816" s="49"/>
      <c r="BE816" s="49"/>
      <c r="BF816" s="49"/>
      <c r="BG816" s="49"/>
      <c r="BH816" s="49"/>
      <c r="BI816" s="47"/>
      <c r="BJ816" s="49"/>
      <c r="BK816" s="49"/>
      <c r="BL816" s="49"/>
      <c r="BM816" s="49"/>
    </row>
    <row r="817" spans="4:65" ht="70.5" customHeight="1" x14ac:dyDescent="0.2">
      <c r="D817" s="47"/>
      <c r="E817" s="49"/>
      <c r="F817" s="49"/>
      <c r="G817" s="49"/>
      <c r="H817" s="49"/>
      <c r="I817" s="49"/>
      <c r="J817" s="49"/>
      <c r="K817" s="49"/>
      <c r="L817" s="49"/>
      <c r="M817" s="49"/>
      <c r="N817" s="49"/>
      <c r="O817" s="138"/>
      <c r="P817" s="49"/>
      <c r="Q817" s="138"/>
      <c r="R817" s="49"/>
      <c r="S817" s="138"/>
      <c r="T817" s="49"/>
      <c r="U817" s="138"/>
      <c r="V817" s="138"/>
      <c r="W817" s="138"/>
      <c r="X817" s="138"/>
      <c r="Y817" s="138"/>
      <c r="Z817" s="138"/>
      <c r="AA817" s="139"/>
      <c r="AB817" s="138"/>
      <c r="AC817" s="139"/>
      <c r="AD817" s="138"/>
      <c r="AE817" s="138"/>
      <c r="AF817" s="138"/>
      <c r="AG817" s="139"/>
      <c r="AH817" s="138"/>
      <c r="AI817" s="139"/>
      <c r="AJ817" s="138"/>
      <c r="AK817" s="138"/>
      <c r="AL817" s="138"/>
      <c r="AM817" s="139"/>
      <c r="AN817" s="138"/>
      <c r="AO817" s="139"/>
      <c r="AP817" s="138"/>
      <c r="AQ817" s="138"/>
      <c r="AR817" s="138"/>
      <c r="AS817" s="139"/>
      <c r="AT817" s="138"/>
      <c r="AU817" s="139"/>
      <c r="AV817" s="138"/>
      <c r="AW817" s="138"/>
      <c r="AX817" s="138"/>
      <c r="AY817" s="139"/>
      <c r="AZ817" s="138"/>
      <c r="BA817" s="139"/>
      <c r="BB817" s="138"/>
      <c r="BC817" s="138"/>
      <c r="BD817" s="49"/>
      <c r="BE817" s="49"/>
      <c r="BF817" s="49"/>
      <c r="BG817" s="49"/>
      <c r="BH817" s="49"/>
      <c r="BI817" s="47"/>
      <c r="BJ817" s="49"/>
      <c r="BK817" s="49"/>
      <c r="BL817" s="49"/>
      <c r="BM817" s="49"/>
    </row>
    <row r="818" spans="4:65" ht="70.5" customHeight="1" x14ac:dyDescent="0.2">
      <c r="D818" s="47"/>
      <c r="E818" s="49"/>
      <c r="F818" s="49"/>
      <c r="G818" s="49"/>
      <c r="H818" s="49"/>
      <c r="I818" s="49"/>
      <c r="J818" s="49"/>
      <c r="K818" s="49"/>
      <c r="L818" s="49"/>
      <c r="M818" s="49"/>
      <c r="N818" s="49"/>
      <c r="O818" s="138"/>
      <c r="P818" s="49"/>
      <c r="Q818" s="138"/>
      <c r="R818" s="49"/>
      <c r="S818" s="138"/>
      <c r="T818" s="49"/>
      <c r="U818" s="138"/>
      <c r="V818" s="138"/>
      <c r="W818" s="138"/>
      <c r="X818" s="138"/>
      <c r="Y818" s="138"/>
      <c r="Z818" s="138"/>
      <c r="AA818" s="139"/>
      <c r="AB818" s="138"/>
      <c r="AC818" s="139"/>
      <c r="AD818" s="138"/>
      <c r="AE818" s="138"/>
      <c r="AF818" s="138"/>
      <c r="AG818" s="139"/>
      <c r="AH818" s="138"/>
      <c r="AI818" s="139"/>
      <c r="AJ818" s="138"/>
      <c r="AK818" s="138"/>
      <c r="AL818" s="138"/>
      <c r="AM818" s="139"/>
      <c r="AN818" s="138"/>
      <c r="AO818" s="139"/>
      <c r="AP818" s="138"/>
      <c r="AQ818" s="138"/>
      <c r="AR818" s="138"/>
      <c r="AS818" s="139"/>
      <c r="AT818" s="138"/>
      <c r="AU818" s="139"/>
      <c r="AV818" s="138"/>
      <c r="AW818" s="138"/>
      <c r="AX818" s="138"/>
      <c r="AY818" s="139"/>
      <c r="AZ818" s="138"/>
      <c r="BA818" s="139"/>
      <c r="BB818" s="138"/>
      <c r="BC818" s="138"/>
      <c r="BD818" s="49"/>
      <c r="BE818" s="49"/>
      <c r="BF818" s="49"/>
      <c r="BG818" s="49"/>
      <c r="BH818" s="49"/>
      <c r="BI818" s="47"/>
      <c r="BJ818" s="49"/>
      <c r="BK818" s="49"/>
      <c r="BL818" s="49"/>
      <c r="BM818" s="49"/>
    </row>
    <row r="819" spans="4:65" ht="70.5" customHeight="1" x14ac:dyDescent="0.2">
      <c r="D819" s="47"/>
      <c r="E819" s="49"/>
      <c r="F819" s="49"/>
      <c r="G819" s="49"/>
      <c r="H819" s="49"/>
      <c r="I819" s="49"/>
      <c r="J819" s="49"/>
      <c r="K819" s="49"/>
      <c r="L819" s="49"/>
      <c r="M819" s="49"/>
      <c r="N819" s="49"/>
      <c r="O819" s="138"/>
      <c r="P819" s="49"/>
      <c r="Q819" s="138"/>
      <c r="R819" s="49"/>
      <c r="S819" s="138"/>
      <c r="T819" s="49"/>
      <c r="U819" s="138"/>
      <c r="V819" s="138"/>
      <c r="W819" s="138"/>
      <c r="X819" s="138"/>
      <c r="Y819" s="138"/>
      <c r="Z819" s="138"/>
      <c r="AA819" s="139"/>
      <c r="AB819" s="138"/>
      <c r="AC819" s="139"/>
      <c r="AD819" s="138"/>
      <c r="AE819" s="138"/>
      <c r="AF819" s="138"/>
      <c r="AG819" s="139"/>
      <c r="AH819" s="138"/>
      <c r="AI819" s="139"/>
      <c r="AJ819" s="138"/>
      <c r="AK819" s="138"/>
      <c r="AL819" s="138"/>
      <c r="AM819" s="139"/>
      <c r="AN819" s="138"/>
      <c r="AO819" s="139"/>
      <c r="AP819" s="138"/>
      <c r="AQ819" s="138"/>
      <c r="AR819" s="138"/>
      <c r="AS819" s="139"/>
      <c r="AT819" s="138"/>
      <c r="AU819" s="139"/>
      <c r="AV819" s="138"/>
      <c r="AW819" s="138"/>
      <c r="AX819" s="138"/>
      <c r="AY819" s="139"/>
      <c r="AZ819" s="138"/>
      <c r="BA819" s="139"/>
      <c r="BB819" s="138"/>
      <c r="BC819" s="138"/>
      <c r="BD819" s="49"/>
      <c r="BE819" s="49"/>
      <c r="BF819" s="49"/>
      <c r="BG819" s="49"/>
      <c r="BH819" s="49"/>
      <c r="BI819" s="47"/>
      <c r="BJ819" s="49"/>
      <c r="BK819" s="49"/>
      <c r="BL819" s="49"/>
      <c r="BM819" s="49"/>
    </row>
    <row r="820" spans="4:65" ht="70.5" customHeight="1" x14ac:dyDescent="0.2">
      <c r="D820" s="47"/>
      <c r="E820" s="49"/>
      <c r="F820" s="49"/>
      <c r="G820" s="49"/>
      <c r="H820" s="49"/>
      <c r="I820" s="49"/>
      <c r="J820" s="49"/>
      <c r="K820" s="49"/>
      <c r="L820" s="49"/>
      <c r="M820" s="49"/>
      <c r="N820" s="49"/>
      <c r="O820" s="138"/>
      <c r="P820" s="49"/>
      <c r="Q820" s="138"/>
      <c r="R820" s="49"/>
      <c r="S820" s="138"/>
      <c r="T820" s="49"/>
      <c r="U820" s="138"/>
      <c r="V820" s="138"/>
      <c r="W820" s="138"/>
      <c r="X820" s="138"/>
      <c r="Y820" s="138"/>
      <c r="Z820" s="138"/>
      <c r="AA820" s="139"/>
      <c r="AB820" s="138"/>
      <c r="AC820" s="139"/>
      <c r="AD820" s="138"/>
      <c r="AE820" s="138"/>
      <c r="AF820" s="138"/>
      <c r="AG820" s="139"/>
      <c r="AH820" s="138"/>
      <c r="AI820" s="139"/>
      <c r="AJ820" s="138"/>
      <c r="AK820" s="138"/>
      <c r="AL820" s="138"/>
      <c r="AM820" s="139"/>
      <c r="AN820" s="138"/>
      <c r="AO820" s="139"/>
      <c r="AP820" s="138"/>
      <c r="AQ820" s="138"/>
      <c r="AR820" s="138"/>
      <c r="AS820" s="139"/>
      <c r="AT820" s="138"/>
      <c r="AU820" s="139"/>
      <c r="AV820" s="138"/>
      <c r="AW820" s="138"/>
      <c r="AX820" s="138"/>
      <c r="AY820" s="139"/>
      <c r="AZ820" s="138"/>
      <c r="BA820" s="139"/>
      <c r="BB820" s="138"/>
      <c r="BC820" s="138"/>
      <c r="BD820" s="49"/>
      <c r="BE820" s="49"/>
      <c r="BF820" s="49"/>
      <c r="BG820" s="49"/>
      <c r="BH820" s="49"/>
      <c r="BI820" s="47"/>
      <c r="BJ820" s="49"/>
      <c r="BK820" s="49"/>
      <c r="BL820" s="49"/>
      <c r="BM820" s="49"/>
    </row>
    <row r="821" spans="4:65" ht="70.5" customHeight="1" x14ac:dyDescent="0.2">
      <c r="D821" s="47"/>
      <c r="E821" s="49"/>
      <c r="F821" s="49"/>
      <c r="G821" s="49"/>
      <c r="H821" s="49"/>
      <c r="I821" s="49"/>
      <c r="J821" s="49"/>
      <c r="K821" s="49"/>
      <c r="L821" s="49"/>
      <c r="M821" s="49"/>
      <c r="N821" s="49"/>
      <c r="O821" s="138"/>
      <c r="P821" s="49"/>
      <c r="Q821" s="138"/>
      <c r="R821" s="49"/>
      <c r="S821" s="138"/>
      <c r="T821" s="49"/>
      <c r="U821" s="138"/>
      <c r="V821" s="138"/>
      <c r="W821" s="138"/>
      <c r="X821" s="138"/>
      <c r="Y821" s="138"/>
      <c r="Z821" s="138"/>
      <c r="AA821" s="139"/>
      <c r="AB821" s="138"/>
      <c r="AC821" s="139"/>
      <c r="AD821" s="138"/>
      <c r="AE821" s="138"/>
      <c r="AF821" s="138"/>
      <c r="AG821" s="139"/>
      <c r="AH821" s="138"/>
      <c r="AI821" s="139"/>
      <c r="AJ821" s="138"/>
      <c r="AK821" s="138"/>
      <c r="AL821" s="138"/>
      <c r="AM821" s="139"/>
      <c r="AN821" s="138"/>
      <c r="AO821" s="139"/>
      <c r="AP821" s="138"/>
      <c r="AQ821" s="138"/>
      <c r="AR821" s="138"/>
      <c r="AS821" s="139"/>
      <c r="AT821" s="138"/>
      <c r="AU821" s="139"/>
      <c r="AV821" s="138"/>
      <c r="AW821" s="138"/>
      <c r="AX821" s="138"/>
      <c r="AY821" s="139"/>
      <c r="AZ821" s="138"/>
      <c r="BA821" s="139"/>
      <c r="BB821" s="138"/>
      <c r="BC821" s="138"/>
      <c r="BD821" s="49"/>
      <c r="BE821" s="49"/>
      <c r="BF821" s="49"/>
      <c r="BG821" s="49"/>
      <c r="BH821" s="49"/>
      <c r="BI821" s="47"/>
      <c r="BJ821" s="49"/>
      <c r="BK821" s="49"/>
      <c r="BL821" s="49"/>
      <c r="BM821" s="49"/>
    </row>
    <row r="822" spans="4:65" ht="70.5" customHeight="1" x14ac:dyDescent="0.2">
      <c r="D822" s="47"/>
      <c r="E822" s="49"/>
      <c r="F822" s="49"/>
      <c r="G822" s="49"/>
      <c r="H822" s="49"/>
      <c r="I822" s="49"/>
      <c r="J822" s="49"/>
      <c r="K822" s="49"/>
      <c r="L822" s="49"/>
      <c r="M822" s="49"/>
      <c r="N822" s="49"/>
      <c r="O822" s="138"/>
      <c r="P822" s="49"/>
      <c r="Q822" s="138"/>
      <c r="R822" s="49"/>
      <c r="S822" s="138"/>
      <c r="T822" s="49"/>
      <c r="U822" s="138"/>
      <c r="V822" s="138"/>
      <c r="W822" s="138"/>
      <c r="X822" s="138"/>
      <c r="Y822" s="138"/>
      <c r="Z822" s="138"/>
      <c r="AA822" s="139"/>
      <c r="AB822" s="138"/>
      <c r="AC822" s="139"/>
      <c r="AD822" s="138"/>
      <c r="AE822" s="138"/>
      <c r="AF822" s="138"/>
      <c r="AG822" s="139"/>
      <c r="AH822" s="138"/>
      <c r="AI822" s="139"/>
      <c r="AJ822" s="138"/>
      <c r="AK822" s="138"/>
      <c r="AL822" s="138"/>
      <c r="AM822" s="139"/>
      <c r="AN822" s="138"/>
      <c r="AO822" s="139"/>
      <c r="AP822" s="138"/>
      <c r="AQ822" s="138"/>
      <c r="AR822" s="138"/>
      <c r="AS822" s="139"/>
      <c r="AT822" s="138"/>
      <c r="AU822" s="139"/>
      <c r="AV822" s="138"/>
      <c r="AW822" s="138"/>
      <c r="AX822" s="138"/>
      <c r="AY822" s="139"/>
      <c r="AZ822" s="138"/>
      <c r="BA822" s="139"/>
      <c r="BB822" s="138"/>
      <c r="BC822" s="138"/>
      <c r="BD822" s="49"/>
      <c r="BE822" s="49"/>
      <c r="BF822" s="49"/>
      <c r="BG822" s="49"/>
      <c r="BH822" s="49"/>
      <c r="BI822" s="47"/>
      <c r="BJ822" s="49"/>
      <c r="BK822" s="49"/>
      <c r="BL822" s="49"/>
      <c r="BM822" s="49"/>
    </row>
    <row r="823" spans="4:65" ht="70.5" customHeight="1" x14ac:dyDescent="0.2">
      <c r="D823" s="47"/>
      <c r="E823" s="49"/>
      <c r="F823" s="49"/>
      <c r="G823" s="49"/>
      <c r="H823" s="49"/>
      <c r="I823" s="49"/>
      <c r="J823" s="49"/>
      <c r="K823" s="49"/>
      <c r="L823" s="49"/>
      <c r="M823" s="49"/>
      <c r="N823" s="49"/>
      <c r="O823" s="138"/>
      <c r="P823" s="49"/>
      <c r="Q823" s="138"/>
      <c r="R823" s="49"/>
      <c r="S823" s="138"/>
      <c r="T823" s="49"/>
      <c r="U823" s="138"/>
      <c r="V823" s="138"/>
      <c r="W823" s="138"/>
      <c r="X823" s="138"/>
      <c r="Y823" s="138"/>
      <c r="Z823" s="138"/>
      <c r="AA823" s="139"/>
      <c r="AB823" s="138"/>
      <c r="AC823" s="139"/>
      <c r="AD823" s="138"/>
      <c r="AE823" s="138"/>
      <c r="AF823" s="138"/>
      <c r="AG823" s="139"/>
      <c r="AH823" s="138"/>
      <c r="AI823" s="139"/>
      <c r="AJ823" s="138"/>
      <c r="AK823" s="138"/>
      <c r="AL823" s="138"/>
      <c r="AM823" s="139"/>
      <c r="AN823" s="138"/>
      <c r="AO823" s="139"/>
      <c r="AP823" s="138"/>
      <c r="AQ823" s="138"/>
      <c r="AR823" s="138"/>
      <c r="AS823" s="139"/>
      <c r="AT823" s="138"/>
      <c r="AU823" s="139"/>
      <c r="AV823" s="138"/>
      <c r="AW823" s="138"/>
      <c r="AX823" s="138"/>
      <c r="AY823" s="139"/>
      <c r="AZ823" s="138"/>
      <c r="BA823" s="139"/>
      <c r="BB823" s="138"/>
      <c r="BC823" s="138"/>
      <c r="BD823" s="49"/>
      <c r="BE823" s="49"/>
      <c r="BF823" s="49"/>
      <c r="BG823" s="49"/>
      <c r="BH823" s="49"/>
      <c r="BI823" s="47"/>
      <c r="BJ823" s="49"/>
      <c r="BK823" s="49"/>
      <c r="BL823" s="49"/>
      <c r="BM823" s="49"/>
    </row>
    <row r="824" spans="4:65" ht="70.5" customHeight="1" x14ac:dyDescent="0.2">
      <c r="D824" s="47"/>
      <c r="E824" s="49"/>
      <c r="F824" s="49"/>
      <c r="G824" s="49"/>
      <c r="H824" s="49"/>
      <c r="I824" s="49"/>
      <c r="J824" s="49"/>
      <c r="K824" s="49"/>
      <c r="L824" s="49"/>
      <c r="M824" s="49"/>
      <c r="N824" s="49"/>
      <c r="O824" s="138"/>
      <c r="P824" s="49"/>
      <c r="Q824" s="138"/>
      <c r="R824" s="49"/>
      <c r="S824" s="138"/>
      <c r="T824" s="49"/>
      <c r="U824" s="138"/>
      <c r="V824" s="138"/>
      <c r="W824" s="138"/>
      <c r="X824" s="138"/>
      <c r="Y824" s="138"/>
      <c r="Z824" s="138"/>
      <c r="AA824" s="139"/>
      <c r="AB824" s="138"/>
      <c r="AC824" s="139"/>
      <c r="AD824" s="138"/>
      <c r="AE824" s="138"/>
      <c r="AF824" s="138"/>
      <c r="AG824" s="139"/>
      <c r="AH824" s="138"/>
      <c r="AI824" s="139"/>
      <c r="AJ824" s="138"/>
      <c r="AK824" s="138"/>
      <c r="AL824" s="138"/>
      <c r="AM824" s="139"/>
      <c r="AN824" s="138"/>
      <c r="AO824" s="139"/>
      <c r="AP824" s="138"/>
      <c r="AQ824" s="138"/>
      <c r="AR824" s="138"/>
      <c r="AS824" s="139"/>
      <c r="AT824" s="138"/>
      <c r="AU824" s="139"/>
      <c r="AV824" s="138"/>
      <c r="AW824" s="138"/>
      <c r="AX824" s="138"/>
      <c r="AY824" s="139"/>
      <c r="AZ824" s="138"/>
      <c r="BA824" s="139"/>
      <c r="BB824" s="138"/>
      <c r="BC824" s="138"/>
      <c r="BD824" s="49"/>
      <c r="BE824" s="49"/>
      <c r="BF824" s="49"/>
      <c r="BG824" s="49"/>
      <c r="BH824" s="49"/>
      <c r="BI824" s="47"/>
      <c r="BJ824" s="49"/>
      <c r="BK824" s="49"/>
      <c r="BL824" s="49"/>
      <c r="BM824" s="49"/>
    </row>
    <row r="825" spans="4:65" ht="70.5" customHeight="1" x14ac:dyDescent="0.2">
      <c r="D825" s="47"/>
      <c r="E825" s="49"/>
      <c r="F825" s="49"/>
      <c r="G825" s="49"/>
      <c r="H825" s="49"/>
      <c r="I825" s="49"/>
      <c r="J825" s="49"/>
      <c r="K825" s="49"/>
      <c r="L825" s="49"/>
      <c r="M825" s="49"/>
      <c r="N825" s="49"/>
      <c r="O825" s="138"/>
      <c r="P825" s="49"/>
      <c r="Q825" s="138"/>
      <c r="R825" s="49"/>
      <c r="S825" s="138"/>
      <c r="T825" s="49"/>
      <c r="U825" s="138"/>
      <c r="V825" s="138"/>
      <c r="W825" s="138"/>
      <c r="X825" s="138"/>
      <c r="Y825" s="138"/>
      <c r="Z825" s="138"/>
      <c r="AA825" s="139"/>
      <c r="AB825" s="138"/>
      <c r="AC825" s="139"/>
      <c r="AD825" s="138"/>
      <c r="AE825" s="138"/>
      <c r="AF825" s="138"/>
      <c r="AG825" s="139"/>
      <c r="AH825" s="138"/>
      <c r="AI825" s="139"/>
      <c r="AJ825" s="138"/>
      <c r="AK825" s="138"/>
      <c r="AL825" s="138"/>
      <c r="AM825" s="139"/>
      <c r="AN825" s="138"/>
      <c r="AO825" s="139"/>
      <c r="AP825" s="138"/>
      <c r="AQ825" s="138"/>
      <c r="AR825" s="138"/>
      <c r="AS825" s="139"/>
      <c r="AT825" s="138"/>
      <c r="AU825" s="139"/>
      <c r="AV825" s="138"/>
      <c r="AW825" s="138"/>
      <c r="AX825" s="138"/>
      <c r="AY825" s="139"/>
      <c r="AZ825" s="138"/>
      <c r="BA825" s="139"/>
      <c r="BB825" s="138"/>
      <c r="BC825" s="138"/>
      <c r="BD825" s="49"/>
      <c r="BE825" s="49"/>
      <c r="BF825" s="49"/>
      <c r="BG825" s="49"/>
      <c r="BH825" s="49"/>
      <c r="BI825" s="47"/>
      <c r="BJ825" s="49"/>
      <c r="BK825" s="49"/>
      <c r="BL825" s="49"/>
      <c r="BM825" s="49"/>
    </row>
    <row r="826" spans="4:65" ht="70.5" customHeight="1" x14ac:dyDescent="0.2">
      <c r="D826" s="47"/>
      <c r="E826" s="49"/>
      <c r="F826" s="49"/>
      <c r="G826" s="49"/>
      <c r="H826" s="49"/>
      <c r="I826" s="49"/>
      <c r="J826" s="49"/>
      <c r="K826" s="49"/>
      <c r="L826" s="49"/>
      <c r="M826" s="49"/>
      <c r="N826" s="49"/>
      <c r="O826" s="138"/>
      <c r="P826" s="49"/>
      <c r="Q826" s="138"/>
      <c r="R826" s="49"/>
      <c r="S826" s="138"/>
      <c r="T826" s="49"/>
      <c r="U826" s="138"/>
      <c r="V826" s="138"/>
      <c r="W826" s="138"/>
      <c r="X826" s="138"/>
      <c r="Y826" s="138"/>
      <c r="Z826" s="138"/>
      <c r="AA826" s="139"/>
      <c r="AB826" s="138"/>
      <c r="AC826" s="139"/>
      <c r="AD826" s="138"/>
      <c r="AE826" s="138"/>
      <c r="AF826" s="138"/>
      <c r="AG826" s="139"/>
      <c r="AH826" s="138"/>
      <c r="AI826" s="139"/>
      <c r="AJ826" s="138"/>
      <c r="AK826" s="138"/>
      <c r="AL826" s="138"/>
      <c r="AM826" s="139"/>
      <c r="AN826" s="138"/>
      <c r="AO826" s="139"/>
      <c r="AP826" s="138"/>
      <c r="AQ826" s="138"/>
      <c r="AR826" s="138"/>
      <c r="AS826" s="139"/>
      <c r="AT826" s="138"/>
      <c r="AU826" s="139"/>
      <c r="AV826" s="138"/>
      <c r="AW826" s="138"/>
      <c r="AX826" s="138"/>
      <c r="AY826" s="139"/>
      <c r="AZ826" s="138"/>
      <c r="BA826" s="139"/>
      <c r="BB826" s="138"/>
      <c r="BC826" s="138"/>
      <c r="BD826" s="49"/>
      <c r="BE826" s="49"/>
      <c r="BF826" s="49"/>
      <c r="BG826" s="49"/>
      <c r="BH826" s="49"/>
      <c r="BI826" s="47"/>
      <c r="BJ826" s="49"/>
      <c r="BK826" s="49"/>
      <c r="BL826" s="49"/>
      <c r="BM826" s="49"/>
    </row>
    <row r="827" spans="4:65" ht="70.5" customHeight="1" x14ac:dyDescent="0.2">
      <c r="D827" s="47"/>
      <c r="E827" s="49"/>
      <c r="F827" s="49"/>
      <c r="G827" s="49"/>
      <c r="H827" s="49"/>
      <c r="I827" s="49"/>
      <c r="J827" s="49"/>
      <c r="K827" s="49"/>
      <c r="L827" s="49"/>
      <c r="M827" s="49"/>
      <c r="N827" s="49"/>
      <c r="O827" s="138"/>
      <c r="P827" s="49"/>
      <c r="Q827" s="138"/>
      <c r="R827" s="49"/>
      <c r="S827" s="138"/>
      <c r="T827" s="49"/>
      <c r="U827" s="138"/>
      <c r="V827" s="138"/>
      <c r="W827" s="138"/>
      <c r="X827" s="138"/>
      <c r="Y827" s="138"/>
      <c r="Z827" s="138"/>
      <c r="AA827" s="139"/>
      <c r="AB827" s="138"/>
      <c r="AC827" s="139"/>
      <c r="AD827" s="138"/>
      <c r="AE827" s="138"/>
      <c r="AF827" s="138"/>
      <c r="AG827" s="139"/>
      <c r="AH827" s="138"/>
      <c r="AI827" s="139"/>
      <c r="AJ827" s="138"/>
      <c r="AK827" s="138"/>
      <c r="AL827" s="138"/>
      <c r="AM827" s="139"/>
      <c r="AN827" s="138"/>
      <c r="AO827" s="139"/>
      <c r="AP827" s="138"/>
      <c r="AQ827" s="138"/>
      <c r="AR827" s="138"/>
      <c r="AS827" s="139"/>
      <c r="AT827" s="138"/>
      <c r="AU827" s="139"/>
      <c r="AV827" s="138"/>
      <c r="AW827" s="138"/>
      <c r="AX827" s="138"/>
      <c r="AY827" s="139"/>
      <c r="AZ827" s="138"/>
      <c r="BA827" s="139"/>
      <c r="BB827" s="138"/>
      <c r="BC827" s="138"/>
      <c r="BD827" s="49"/>
      <c r="BE827" s="49"/>
      <c r="BF827" s="49"/>
      <c r="BG827" s="49"/>
      <c r="BH827" s="49"/>
      <c r="BI827" s="47"/>
      <c r="BJ827" s="49"/>
      <c r="BK827" s="49"/>
      <c r="BL827" s="49"/>
      <c r="BM827" s="49"/>
    </row>
    <row r="828" spans="4:65" ht="70.5" customHeight="1" x14ac:dyDescent="0.2">
      <c r="D828" s="47"/>
      <c r="E828" s="49"/>
      <c r="F828" s="49"/>
      <c r="G828" s="49"/>
      <c r="H828" s="49"/>
      <c r="I828" s="49"/>
      <c r="J828" s="49"/>
      <c r="K828" s="49"/>
      <c r="L828" s="49"/>
      <c r="M828" s="49"/>
      <c r="N828" s="49"/>
      <c r="O828" s="138"/>
      <c r="P828" s="49"/>
      <c r="Q828" s="138"/>
      <c r="R828" s="49"/>
      <c r="S828" s="138"/>
      <c r="T828" s="49"/>
      <c r="U828" s="138"/>
      <c r="V828" s="138"/>
      <c r="W828" s="138"/>
      <c r="X828" s="138"/>
      <c r="Y828" s="138"/>
      <c r="Z828" s="138"/>
      <c r="AA828" s="139"/>
      <c r="AB828" s="138"/>
      <c r="AC828" s="139"/>
      <c r="AD828" s="138"/>
      <c r="AE828" s="138"/>
      <c r="AF828" s="138"/>
      <c r="AG828" s="139"/>
      <c r="AH828" s="138"/>
      <c r="AI828" s="139"/>
      <c r="AJ828" s="138"/>
      <c r="AK828" s="138"/>
      <c r="AL828" s="138"/>
      <c r="AM828" s="139"/>
      <c r="AN828" s="138"/>
      <c r="AO828" s="139"/>
      <c r="AP828" s="138"/>
      <c r="AQ828" s="138"/>
      <c r="AR828" s="138"/>
      <c r="AS828" s="139"/>
      <c r="AT828" s="138"/>
      <c r="AU828" s="139"/>
      <c r="AV828" s="138"/>
      <c r="AW828" s="138"/>
      <c r="AX828" s="138"/>
      <c r="AY828" s="139"/>
      <c r="AZ828" s="138"/>
      <c r="BA828" s="139"/>
      <c r="BB828" s="138"/>
      <c r="BC828" s="138"/>
      <c r="BD828" s="49"/>
      <c r="BE828" s="49"/>
      <c r="BF828" s="49"/>
      <c r="BG828" s="49"/>
      <c r="BH828" s="49"/>
      <c r="BI828" s="47"/>
      <c r="BJ828" s="49"/>
      <c r="BK828" s="49"/>
      <c r="BL828" s="49"/>
      <c r="BM828" s="49"/>
    </row>
    <row r="829" spans="4:65" ht="70.5" customHeight="1" x14ac:dyDescent="0.2">
      <c r="D829" s="47"/>
      <c r="E829" s="49"/>
      <c r="F829" s="49"/>
      <c r="G829" s="49"/>
      <c r="H829" s="49"/>
      <c r="I829" s="49"/>
      <c r="J829" s="49"/>
      <c r="K829" s="49"/>
      <c r="L829" s="49"/>
      <c r="M829" s="49"/>
      <c r="N829" s="49"/>
      <c r="O829" s="138"/>
      <c r="P829" s="49"/>
      <c r="Q829" s="138"/>
      <c r="R829" s="49"/>
      <c r="S829" s="138"/>
      <c r="T829" s="49"/>
      <c r="U829" s="138"/>
      <c r="V829" s="138"/>
      <c r="W829" s="138"/>
      <c r="X829" s="138"/>
      <c r="Y829" s="138"/>
      <c r="Z829" s="138"/>
      <c r="AA829" s="139"/>
      <c r="AB829" s="138"/>
      <c r="AC829" s="139"/>
      <c r="AD829" s="138"/>
      <c r="AE829" s="138"/>
      <c r="AF829" s="138"/>
      <c r="AG829" s="139"/>
      <c r="AH829" s="138"/>
      <c r="AI829" s="139"/>
      <c r="AJ829" s="138"/>
      <c r="AK829" s="138"/>
      <c r="AL829" s="138"/>
      <c r="AM829" s="139"/>
      <c r="AN829" s="138"/>
      <c r="AO829" s="139"/>
      <c r="AP829" s="138"/>
      <c r="AQ829" s="138"/>
      <c r="AR829" s="138"/>
      <c r="AS829" s="139"/>
      <c r="AT829" s="138"/>
      <c r="AU829" s="139"/>
      <c r="AV829" s="138"/>
      <c r="AW829" s="138"/>
      <c r="AX829" s="138"/>
      <c r="AY829" s="139"/>
      <c r="AZ829" s="138"/>
      <c r="BA829" s="139"/>
      <c r="BB829" s="138"/>
      <c r="BC829" s="138"/>
      <c r="BD829" s="49"/>
      <c r="BE829" s="49"/>
      <c r="BF829" s="49"/>
      <c r="BG829" s="49"/>
      <c r="BH829" s="49"/>
      <c r="BI829" s="47"/>
      <c r="BJ829" s="49"/>
      <c r="BK829" s="49"/>
      <c r="BL829" s="49"/>
      <c r="BM829" s="49"/>
    </row>
    <row r="830" spans="4:65" ht="70.5" customHeight="1" x14ac:dyDescent="0.2">
      <c r="D830" s="47"/>
      <c r="E830" s="49"/>
      <c r="F830" s="49"/>
      <c r="G830" s="49"/>
      <c r="H830" s="49"/>
      <c r="I830" s="49"/>
      <c r="J830" s="49"/>
      <c r="K830" s="49"/>
      <c r="L830" s="49"/>
      <c r="M830" s="49"/>
      <c r="N830" s="49"/>
      <c r="O830" s="138"/>
      <c r="P830" s="49"/>
      <c r="Q830" s="138"/>
      <c r="R830" s="49"/>
      <c r="S830" s="138"/>
      <c r="T830" s="49"/>
      <c r="U830" s="138"/>
      <c r="V830" s="138"/>
      <c r="W830" s="138"/>
      <c r="X830" s="138"/>
      <c r="Y830" s="138"/>
      <c r="Z830" s="138"/>
      <c r="AA830" s="139"/>
      <c r="AB830" s="138"/>
      <c r="AC830" s="139"/>
      <c r="AD830" s="138"/>
      <c r="AE830" s="138"/>
      <c r="AF830" s="138"/>
      <c r="AG830" s="139"/>
      <c r="AH830" s="138"/>
      <c r="AI830" s="139"/>
      <c r="AJ830" s="138"/>
      <c r="AK830" s="138"/>
      <c r="AL830" s="138"/>
      <c r="AM830" s="139"/>
      <c r="AN830" s="138"/>
      <c r="AO830" s="139"/>
      <c r="AP830" s="138"/>
      <c r="AQ830" s="138"/>
      <c r="AR830" s="138"/>
      <c r="AS830" s="139"/>
      <c r="AT830" s="138"/>
      <c r="AU830" s="139"/>
      <c r="AV830" s="138"/>
      <c r="AW830" s="138"/>
      <c r="AX830" s="138"/>
      <c r="AY830" s="139"/>
      <c r="AZ830" s="138"/>
      <c r="BA830" s="139"/>
      <c r="BB830" s="138"/>
      <c r="BC830" s="138"/>
      <c r="BD830" s="49"/>
      <c r="BE830" s="49"/>
      <c r="BF830" s="49"/>
      <c r="BG830" s="49"/>
      <c r="BH830" s="49"/>
      <c r="BI830" s="47"/>
      <c r="BJ830" s="49"/>
      <c r="BK830" s="49"/>
      <c r="BL830" s="49"/>
      <c r="BM830" s="49"/>
    </row>
    <row r="831" spans="4:65" ht="70.5" customHeight="1" x14ac:dyDescent="0.2">
      <c r="D831" s="47"/>
      <c r="E831" s="49"/>
      <c r="F831" s="49"/>
      <c r="G831" s="49"/>
      <c r="H831" s="49"/>
      <c r="I831" s="49"/>
      <c r="J831" s="49"/>
      <c r="K831" s="49"/>
      <c r="L831" s="49"/>
      <c r="M831" s="49"/>
      <c r="N831" s="49"/>
      <c r="O831" s="138"/>
      <c r="P831" s="49"/>
      <c r="Q831" s="138"/>
      <c r="R831" s="49"/>
      <c r="S831" s="138"/>
      <c r="T831" s="49"/>
      <c r="U831" s="138"/>
      <c r="V831" s="138"/>
      <c r="W831" s="138"/>
      <c r="X831" s="138"/>
      <c r="Y831" s="138"/>
      <c r="Z831" s="138"/>
      <c r="AA831" s="139"/>
      <c r="AB831" s="138"/>
      <c r="AC831" s="139"/>
      <c r="AD831" s="138"/>
      <c r="AE831" s="138"/>
      <c r="AF831" s="138"/>
      <c r="AG831" s="139"/>
      <c r="AH831" s="138"/>
      <c r="AI831" s="139"/>
      <c r="AJ831" s="138"/>
      <c r="AK831" s="138"/>
      <c r="AL831" s="138"/>
      <c r="AM831" s="139"/>
      <c r="AN831" s="138"/>
      <c r="AO831" s="139"/>
      <c r="AP831" s="138"/>
      <c r="AQ831" s="138"/>
      <c r="AR831" s="138"/>
      <c r="AS831" s="139"/>
      <c r="AT831" s="138"/>
      <c r="AU831" s="139"/>
      <c r="AV831" s="138"/>
      <c r="AW831" s="138"/>
      <c r="AX831" s="138"/>
      <c r="AY831" s="139"/>
      <c r="AZ831" s="138"/>
      <c r="BA831" s="139"/>
      <c r="BB831" s="138"/>
      <c r="BC831" s="138"/>
      <c r="BD831" s="49"/>
      <c r="BE831" s="49"/>
      <c r="BF831" s="49"/>
      <c r="BG831" s="49"/>
      <c r="BH831" s="49"/>
      <c r="BI831" s="47"/>
      <c r="BJ831" s="49"/>
      <c r="BK831" s="49"/>
      <c r="BL831" s="49"/>
      <c r="BM831" s="49"/>
    </row>
    <row r="832" spans="4:65" ht="70.5" customHeight="1" x14ac:dyDescent="0.2">
      <c r="D832" s="47"/>
      <c r="E832" s="49"/>
      <c r="F832" s="49"/>
      <c r="G832" s="49"/>
      <c r="H832" s="49"/>
      <c r="I832" s="49"/>
      <c r="J832" s="49"/>
      <c r="K832" s="49"/>
      <c r="L832" s="49"/>
      <c r="M832" s="49"/>
      <c r="N832" s="49"/>
      <c r="O832" s="138"/>
      <c r="P832" s="49"/>
      <c r="Q832" s="138"/>
      <c r="R832" s="49"/>
      <c r="S832" s="138"/>
      <c r="T832" s="49"/>
      <c r="U832" s="138"/>
      <c r="V832" s="138"/>
      <c r="W832" s="138"/>
      <c r="X832" s="138"/>
      <c r="Y832" s="138"/>
      <c r="Z832" s="138"/>
      <c r="AA832" s="139"/>
      <c r="AB832" s="138"/>
      <c r="AC832" s="139"/>
      <c r="AD832" s="138"/>
      <c r="AE832" s="138"/>
      <c r="AF832" s="138"/>
      <c r="AG832" s="139"/>
      <c r="AH832" s="138"/>
      <c r="AI832" s="139"/>
      <c r="AJ832" s="138"/>
      <c r="AK832" s="138"/>
      <c r="AL832" s="138"/>
      <c r="AM832" s="139"/>
      <c r="AN832" s="138"/>
      <c r="AO832" s="139"/>
      <c r="AP832" s="138"/>
      <c r="AQ832" s="138"/>
      <c r="AR832" s="138"/>
      <c r="AS832" s="139"/>
      <c r="AT832" s="138"/>
      <c r="AU832" s="139"/>
      <c r="AV832" s="138"/>
      <c r="AW832" s="138"/>
      <c r="AX832" s="138"/>
      <c r="AY832" s="139"/>
      <c r="AZ832" s="138"/>
      <c r="BA832" s="139"/>
      <c r="BB832" s="138"/>
      <c r="BC832" s="138"/>
      <c r="BD832" s="49"/>
      <c r="BE832" s="49"/>
      <c r="BF832" s="49"/>
      <c r="BG832" s="49"/>
      <c r="BH832" s="49"/>
      <c r="BI832" s="47"/>
      <c r="BJ832" s="49"/>
      <c r="BK832" s="49"/>
      <c r="BL832" s="49"/>
      <c r="BM832" s="49"/>
    </row>
    <row r="833" spans="4:65" ht="70.5" customHeight="1" x14ac:dyDescent="0.2">
      <c r="D833" s="47"/>
      <c r="E833" s="49"/>
      <c r="F833" s="49"/>
      <c r="G833" s="49"/>
      <c r="H833" s="49"/>
      <c r="I833" s="49"/>
      <c r="J833" s="49"/>
      <c r="K833" s="49"/>
      <c r="L833" s="49"/>
      <c r="M833" s="49"/>
      <c r="N833" s="49"/>
      <c r="O833" s="138"/>
      <c r="P833" s="49"/>
      <c r="Q833" s="138"/>
      <c r="R833" s="49"/>
      <c r="S833" s="138"/>
      <c r="T833" s="49"/>
      <c r="U833" s="138"/>
      <c r="V833" s="138"/>
      <c r="W833" s="138"/>
      <c r="X833" s="138"/>
      <c r="Y833" s="138"/>
      <c r="Z833" s="138"/>
      <c r="AA833" s="139"/>
      <c r="AB833" s="138"/>
      <c r="AC833" s="139"/>
      <c r="AD833" s="138"/>
      <c r="AE833" s="138"/>
      <c r="AF833" s="138"/>
      <c r="AG833" s="139"/>
      <c r="AH833" s="138"/>
      <c r="AI833" s="139"/>
      <c r="AJ833" s="138"/>
      <c r="AK833" s="138"/>
      <c r="AL833" s="138"/>
      <c r="AM833" s="139"/>
      <c r="AN833" s="138"/>
      <c r="AO833" s="139"/>
      <c r="AP833" s="138"/>
      <c r="AQ833" s="138"/>
      <c r="AR833" s="138"/>
      <c r="AS833" s="139"/>
      <c r="AT833" s="138"/>
      <c r="AU833" s="139"/>
      <c r="AV833" s="138"/>
      <c r="AW833" s="138"/>
      <c r="AX833" s="138"/>
      <c r="AY833" s="139"/>
      <c r="AZ833" s="138"/>
      <c r="BA833" s="139"/>
      <c r="BB833" s="138"/>
      <c r="BC833" s="138"/>
      <c r="BD833" s="49"/>
      <c r="BE833" s="49"/>
      <c r="BF833" s="49"/>
      <c r="BG833" s="49"/>
      <c r="BH833" s="49"/>
      <c r="BI833" s="47"/>
      <c r="BJ833" s="49"/>
      <c r="BK833" s="49"/>
      <c r="BL833" s="49"/>
      <c r="BM833" s="49"/>
    </row>
    <row r="834" spans="4:65" ht="70.5" customHeight="1" x14ac:dyDescent="0.2">
      <c r="D834" s="47"/>
      <c r="E834" s="49"/>
      <c r="F834" s="49"/>
      <c r="G834" s="49"/>
      <c r="H834" s="49"/>
      <c r="I834" s="49"/>
      <c r="J834" s="49"/>
      <c r="K834" s="49"/>
      <c r="L834" s="49"/>
      <c r="M834" s="49"/>
      <c r="N834" s="49"/>
      <c r="O834" s="138"/>
      <c r="P834" s="49"/>
      <c r="Q834" s="138"/>
      <c r="R834" s="49"/>
      <c r="S834" s="138"/>
      <c r="T834" s="49"/>
      <c r="U834" s="138"/>
      <c r="V834" s="138"/>
      <c r="W834" s="138"/>
      <c r="X834" s="138"/>
      <c r="Y834" s="138"/>
      <c r="Z834" s="138"/>
      <c r="AA834" s="139"/>
      <c r="AB834" s="138"/>
      <c r="AC834" s="139"/>
      <c r="AD834" s="138"/>
      <c r="AE834" s="138"/>
      <c r="AF834" s="138"/>
      <c r="AG834" s="139"/>
      <c r="AH834" s="138"/>
      <c r="AI834" s="139"/>
      <c r="AJ834" s="138"/>
      <c r="AK834" s="138"/>
      <c r="AL834" s="138"/>
      <c r="AM834" s="139"/>
      <c r="AN834" s="138"/>
      <c r="AO834" s="139"/>
      <c r="AP834" s="138"/>
      <c r="AQ834" s="138"/>
      <c r="AR834" s="138"/>
      <c r="AS834" s="139"/>
      <c r="AT834" s="138"/>
      <c r="AU834" s="139"/>
      <c r="AV834" s="138"/>
      <c r="AW834" s="138"/>
      <c r="AX834" s="138"/>
      <c r="AY834" s="139"/>
      <c r="AZ834" s="138"/>
      <c r="BA834" s="139"/>
      <c r="BB834" s="138"/>
      <c r="BC834" s="138"/>
      <c r="BD834" s="49"/>
      <c r="BE834" s="49"/>
      <c r="BF834" s="49"/>
      <c r="BG834" s="49"/>
      <c r="BH834" s="49"/>
      <c r="BI834" s="47"/>
      <c r="BJ834" s="49"/>
      <c r="BK834" s="49"/>
      <c r="BL834" s="49"/>
      <c r="BM834" s="49"/>
    </row>
    <row r="835" spans="4:65" ht="70.5" customHeight="1" x14ac:dyDescent="0.2">
      <c r="D835" s="47"/>
      <c r="E835" s="49"/>
      <c r="F835" s="49"/>
      <c r="G835" s="49"/>
      <c r="H835" s="49"/>
      <c r="I835" s="49"/>
      <c r="J835" s="49"/>
      <c r="K835" s="49"/>
      <c r="L835" s="49"/>
      <c r="M835" s="49"/>
      <c r="N835" s="49"/>
      <c r="O835" s="138"/>
      <c r="P835" s="49"/>
      <c r="Q835" s="138"/>
      <c r="R835" s="49"/>
      <c r="S835" s="138"/>
      <c r="T835" s="49"/>
      <c r="U835" s="138"/>
      <c r="V835" s="138"/>
      <c r="W835" s="138"/>
      <c r="X835" s="138"/>
      <c r="Y835" s="138"/>
      <c r="Z835" s="138"/>
      <c r="AA835" s="139"/>
      <c r="AB835" s="138"/>
      <c r="AC835" s="139"/>
      <c r="AD835" s="138"/>
      <c r="AE835" s="138"/>
      <c r="AF835" s="138"/>
      <c r="AG835" s="139"/>
      <c r="AH835" s="138"/>
      <c r="AI835" s="139"/>
      <c r="AJ835" s="138"/>
      <c r="AK835" s="138"/>
      <c r="AL835" s="138"/>
      <c r="AM835" s="139"/>
      <c r="AN835" s="138"/>
      <c r="AO835" s="139"/>
      <c r="AP835" s="138"/>
      <c r="AQ835" s="138"/>
      <c r="AR835" s="138"/>
      <c r="AS835" s="139"/>
      <c r="AT835" s="138"/>
      <c r="AU835" s="139"/>
      <c r="AV835" s="138"/>
      <c r="AW835" s="138"/>
      <c r="AX835" s="138"/>
      <c r="AY835" s="139"/>
      <c r="AZ835" s="138"/>
      <c r="BA835" s="139"/>
      <c r="BB835" s="138"/>
      <c r="BC835" s="138"/>
      <c r="BD835" s="49"/>
      <c r="BE835" s="49"/>
      <c r="BF835" s="49"/>
      <c r="BG835" s="49"/>
      <c r="BH835" s="49"/>
      <c r="BI835" s="47"/>
      <c r="BJ835" s="49"/>
      <c r="BK835" s="49"/>
      <c r="BL835" s="49"/>
      <c r="BM835" s="49"/>
    </row>
    <row r="836" spans="4:65" ht="70.5" customHeight="1" x14ac:dyDescent="0.2">
      <c r="D836" s="47"/>
      <c r="E836" s="49"/>
      <c r="F836" s="49"/>
      <c r="G836" s="49"/>
      <c r="H836" s="49"/>
      <c r="I836" s="49"/>
      <c r="J836" s="49"/>
      <c r="K836" s="49"/>
      <c r="L836" s="49"/>
      <c r="M836" s="49"/>
      <c r="N836" s="49"/>
      <c r="O836" s="138"/>
      <c r="P836" s="49"/>
      <c r="Q836" s="138"/>
      <c r="R836" s="49"/>
      <c r="S836" s="138"/>
      <c r="T836" s="49"/>
      <c r="U836" s="138"/>
      <c r="V836" s="138"/>
      <c r="W836" s="138"/>
      <c r="X836" s="138"/>
      <c r="Y836" s="138"/>
      <c r="Z836" s="138"/>
      <c r="AA836" s="139"/>
      <c r="AB836" s="138"/>
      <c r="AC836" s="139"/>
      <c r="AD836" s="138"/>
      <c r="AE836" s="138"/>
      <c r="AF836" s="138"/>
      <c r="AG836" s="139"/>
      <c r="AH836" s="138"/>
      <c r="AI836" s="139"/>
      <c r="AJ836" s="138"/>
      <c r="AK836" s="138"/>
      <c r="AL836" s="138"/>
      <c r="AM836" s="139"/>
      <c r="AN836" s="138"/>
      <c r="AO836" s="139"/>
      <c r="AP836" s="138"/>
      <c r="AQ836" s="138"/>
      <c r="AR836" s="138"/>
      <c r="AS836" s="139"/>
      <c r="AT836" s="138"/>
      <c r="AU836" s="139"/>
      <c r="AV836" s="138"/>
      <c r="AW836" s="138"/>
      <c r="AX836" s="138"/>
      <c r="AY836" s="139"/>
      <c r="AZ836" s="138"/>
      <c r="BA836" s="139"/>
      <c r="BB836" s="138"/>
      <c r="BC836" s="138"/>
      <c r="BD836" s="49"/>
      <c r="BE836" s="49"/>
      <c r="BF836" s="49"/>
      <c r="BG836" s="49"/>
      <c r="BH836" s="49"/>
      <c r="BI836" s="47"/>
      <c r="BJ836" s="49"/>
      <c r="BK836" s="49"/>
      <c r="BL836" s="49"/>
      <c r="BM836" s="49"/>
    </row>
    <row r="837" spans="4:65" ht="70.5" customHeight="1" x14ac:dyDescent="0.2">
      <c r="D837" s="47"/>
      <c r="E837" s="49"/>
      <c r="F837" s="49"/>
      <c r="G837" s="49"/>
      <c r="H837" s="49"/>
      <c r="I837" s="49"/>
      <c r="J837" s="49"/>
      <c r="K837" s="49"/>
      <c r="L837" s="49"/>
      <c r="M837" s="49"/>
      <c r="N837" s="49"/>
      <c r="O837" s="138"/>
      <c r="P837" s="49"/>
      <c r="Q837" s="138"/>
      <c r="R837" s="49"/>
      <c r="S837" s="138"/>
      <c r="T837" s="49"/>
      <c r="U837" s="138"/>
      <c r="V837" s="138"/>
      <c r="W837" s="138"/>
      <c r="X837" s="138"/>
      <c r="Y837" s="138"/>
      <c r="Z837" s="138"/>
      <c r="AA837" s="139"/>
      <c r="AB837" s="138"/>
      <c r="AC837" s="139"/>
      <c r="AD837" s="138"/>
      <c r="AE837" s="138"/>
      <c r="AF837" s="138"/>
      <c r="AG837" s="139"/>
      <c r="AH837" s="138"/>
      <c r="AI837" s="139"/>
      <c r="AJ837" s="138"/>
      <c r="AK837" s="138"/>
      <c r="AL837" s="138"/>
      <c r="AM837" s="139"/>
      <c r="AN837" s="138"/>
      <c r="AO837" s="139"/>
      <c r="AP837" s="138"/>
      <c r="AQ837" s="138"/>
      <c r="AR837" s="138"/>
      <c r="AS837" s="139"/>
      <c r="AT837" s="138"/>
      <c r="AU837" s="139"/>
      <c r="AV837" s="138"/>
      <c r="AW837" s="138"/>
      <c r="AX837" s="138"/>
      <c r="AY837" s="139"/>
      <c r="AZ837" s="138"/>
      <c r="BA837" s="139"/>
      <c r="BB837" s="138"/>
      <c r="BC837" s="138"/>
      <c r="BD837" s="49"/>
      <c r="BE837" s="49"/>
      <c r="BF837" s="49"/>
      <c r="BG837" s="49"/>
      <c r="BH837" s="49"/>
      <c r="BI837" s="47"/>
      <c r="BJ837" s="49"/>
      <c r="BK837" s="49"/>
      <c r="BL837" s="49"/>
      <c r="BM837" s="49"/>
    </row>
    <row r="838" spans="4:65" ht="70.5" customHeight="1" x14ac:dyDescent="0.2">
      <c r="D838" s="47"/>
      <c r="E838" s="49"/>
      <c r="F838" s="49"/>
      <c r="G838" s="49"/>
      <c r="H838" s="49"/>
      <c r="I838" s="49"/>
      <c r="J838" s="49"/>
      <c r="K838" s="49"/>
      <c r="L838" s="49"/>
      <c r="M838" s="49"/>
      <c r="N838" s="49"/>
      <c r="O838" s="138"/>
      <c r="P838" s="49"/>
      <c r="Q838" s="138"/>
      <c r="R838" s="49"/>
      <c r="S838" s="138"/>
      <c r="T838" s="49"/>
      <c r="U838" s="138"/>
      <c r="V838" s="138"/>
      <c r="W838" s="138"/>
      <c r="X838" s="138"/>
      <c r="Y838" s="138"/>
      <c r="Z838" s="138"/>
      <c r="AA838" s="139"/>
      <c r="AB838" s="138"/>
      <c r="AC838" s="139"/>
      <c r="AD838" s="138"/>
      <c r="AE838" s="138"/>
      <c r="AF838" s="138"/>
      <c r="AG838" s="139"/>
      <c r="AH838" s="138"/>
      <c r="AI838" s="139"/>
      <c r="AJ838" s="138"/>
      <c r="AK838" s="138"/>
      <c r="AL838" s="138"/>
      <c r="AM838" s="139"/>
      <c r="AN838" s="138"/>
      <c r="AO838" s="139"/>
      <c r="AP838" s="138"/>
      <c r="AQ838" s="138"/>
      <c r="AR838" s="138"/>
      <c r="AS838" s="139"/>
      <c r="AT838" s="138"/>
      <c r="AU838" s="139"/>
      <c r="AV838" s="138"/>
      <c r="AW838" s="138"/>
      <c r="AX838" s="138"/>
      <c r="AY838" s="139"/>
      <c r="AZ838" s="138"/>
      <c r="BA838" s="139"/>
      <c r="BB838" s="138"/>
      <c r="BC838" s="138"/>
      <c r="BD838" s="49"/>
      <c r="BE838" s="49"/>
      <c r="BF838" s="49"/>
      <c r="BG838" s="49"/>
      <c r="BH838" s="49"/>
      <c r="BI838" s="47"/>
      <c r="BJ838" s="49"/>
      <c r="BK838" s="49"/>
      <c r="BL838" s="49"/>
      <c r="BM838" s="49"/>
    </row>
    <row r="839" spans="4:65" ht="70.5" customHeight="1" x14ac:dyDescent="0.2">
      <c r="D839" s="47"/>
      <c r="E839" s="49"/>
      <c r="F839" s="49"/>
      <c r="G839" s="49"/>
      <c r="H839" s="49"/>
      <c r="I839" s="49"/>
      <c r="J839" s="49"/>
      <c r="K839" s="49"/>
      <c r="L839" s="49"/>
      <c r="M839" s="49"/>
      <c r="N839" s="49"/>
      <c r="O839" s="138"/>
      <c r="P839" s="49"/>
      <c r="Q839" s="138"/>
      <c r="R839" s="49"/>
      <c r="S839" s="138"/>
      <c r="T839" s="49"/>
      <c r="U839" s="138"/>
      <c r="V839" s="138"/>
      <c r="W839" s="138"/>
      <c r="X839" s="138"/>
      <c r="Y839" s="138"/>
      <c r="Z839" s="138"/>
      <c r="AA839" s="139"/>
      <c r="AB839" s="138"/>
      <c r="AC839" s="139"/>
      <c r="AD839" s="138"/>
      <c r="AE839" s="138"/>
      <c r="AF839" s="138"/>
      <c r="AG839" s="139"/>
      <c r="AH839" s="138"/>
      <c r="AI839" s="139"/>
      <c r="AJ839" s="138"/>
      <c r="AK839" s="138"/>
      <c r="AL839" s="138"/>
      <c r="AM839" s="139"/>
      <c r="AN839" s="138"/>
      <c r="AO839" s="139"/>
      <c r="AP839" s="138"/>
      <c r="AQ839" s="138"/>
      <c r="AR839" s="138"/>
      <c r="AS839" s="139"/>
      <c r="AT839" s="138"/>
      <c r="AU839" s="139"/>
      <c r="AV839" s="138"/>
      <c r="AW839" s="138"/>
      <c r="AX839" s="138"/>
      <c r="AY839" s="139"/>
      <c r="AZ839" s="138"/>
      <c r="BA839" s="139"/>
      <c r="BB839" s="138"/>
      <c r="BC839" s="138"/>
      <c r="BD839" s="49"/>
      <c r="BE839" s="49"/>
      <c r="BF839" s="49"/>
      <c r="BG839" s="49"/>
      <c r="BH839" s="49"/>
      <c r="BI839" s="47"/>
      <c r="BJ839" s="49"/>
      <c r="BK839" s="49"/>
      <c r="BL839" s="49"/>
      <c r="BM839" s="49"/>
    </row>
    <row r="840" spans="4:65" ht="70.5" customHeight="1" x14ac:dyDescent="0.2">
      <c r="D840" s="47"/>
      <c r="E840" s="49"/>
      <c r="F840" s="49"/>
      <c r="G840" s="49"/>
      <c r="H840" s="49"/>
      <c r="I840" s="49"/>
      <c r="J840" s="49"/>
      <c r="K840" s="49"/>
      <c r="L840" s="49"/>
      <c r="M840" s="49"/>
      <c r="N840" s="49"/>
      <c r="O840" s="138"/>
      <c r="P840" s="49"/>
      <c r="Q840" s="138"/>
      <c r="R840" s="49"/>
      <c r="S840" s="138"/>
      <c r="T840" s="49"/>
      <c r="U840" s="138"/>
      <c r="V840" s="138"/>
      <c r="W840" s="138"/>
      <c r="X840" s="138"/>
      <c r="Y840" s="138"/>
      <c r="Z840" s="138"/>
      <c r="AA840" s="139"/>
      <c r="AB840" s="138"/>
      <c r="AC840" s="139"/>
      <c r="AD840" s="138"/>
      <c r="AE840" s="138"/>
      <c r="AF840" s="138"/>
      <c r="AG840" s="139"/>
      <c r="AH840" s="138"/>
      <c r="AI840" s="139"/>
      <c r="AJ840" s="138"/>
      <c r="AK840" s="138"/>
      <c r="AL840" s="138"/>
      <c r="AM840" s="139"/>
      <c r="AN840" s="138"/>
      <c r="AO840" s="139"/>
      <c r="AP840" s="138"/>
      <c r="AQ840" s="138"/>
      <c r="AR840" s="138"/>
      <c r="AS840" s="139"/>
      <c r="AT840" s="138"/>
      <c r="AU840" s="139"/>
      <c r="AV840" s="138"/>
      <c r="AW840" s="138"/>
      <c r="AX840" s="138"/>
      <c r="AY840" s="139"/>
      <c r="AZ840" s="138"/>
      <c r="BA840" s="139"/>
      <c r="BB840" s="138"/>
      <c r="BC840" s="138"/>
      <c r="BD840" s="49"/>
      <c r="BE840" s="49"/>
      <c r="BF840" s="49"/>
      <c r="BG840" s="49"/>
      <c r="BH840" s="49"/>
      <c r="BI840" s="47"/>
      <c r="BJ840" s="49"/>
      <c r="BK840" s="49"/>
      <c r="BL840" s="49"/>
      <c r="BM840" s="49"/>
    </row>
    <row r="841" spans="4:65" ht="70.5" customHeight="1" x14ac:dyDescent="0.2">
      <c r="D841" s="47"/>
      <c r="E841" s="49"/>
      <c r="F841" s="49"/>
      <c r="G841" s="49"/>
      <c r="H841" s="49"/>
      <c r="I841" s="49"/>
      <c r="J841" s="49"/>
      <c r="K841" s="49"/>
      <c r="L841" s="49"/>
      <c r="M841" s="49"/>
      <c r="N841" s="49"/>
      <c r="O841" s="138"/>
      <c r="P841" s="49"/>
      <c r="Q841" s="138"/>
      <c r="R841" s="49"/>
      <c r="S841" s="138"/>
      <c r="T841" s="49"/>
      <c r="U841" s="138"/>
      <c r="V841" s="138"/>
      <c r="W841" s="138"/>
      <c r="X841" s="138"/>
      <c r="Y841" s="138"/>
      <c r="Z841" s="138"/>
      <c r="AA841" s="139"/>
      <c r="AB841" s="138"/>
      <c r="AC841" s="139"/>
      <c r="AD841" s="138"/>
      <c r="AE841" s="138"/>
      <c r="AF841" s="138"/>
      <c r="AG841" s="139"/>
      <c r="AH841" s="138"/>
      <c r="AI841" s="139"/>
      <c r="AJ841" s="138"/>
      <c r="AK841" s="138"/>
      <c r="AL841" s="138"/>
      <c r="AM841" s="139"/>
      <c r="AN841" s="138"/>
      <c r="AO841" s="139"/>
      <c r="AP841" s="138"/>
      <c r="AQ841" s="138"/>
      <c r="AR841" s="138"/>
      <c r="AS841" s="139"/>
      <c r="AT841" s="138"/>
      <c r="AU841" s="139"/>
      <c r="AV841" s="138"/>
      <c r="AW841" s="138"/>
      <c r="AX841" s="138"/>
      <c r="AY841" s="139"/>
      <c r="AZ841" s="138"/>
      <c r="BA841" s="139"/>
      <c r="BB841" s="138"/>
      <c r="BC841" s="138"/>
      <c r="BD841" s="49"/>
      <c r="BE841" s="49"/>
      <c r="BF841" s="49"/>
      <c r="BG841" s="49"/>
      <c r="BH841" s="49"/>
      <c r="BI841" s="47"/>
      <c r="BJ841" s="49"/>
      <c r="BK841" s="49"/>
      <c r="BL841" s="49"/>
      <c r="BM841" s="49"/>
    </row>
    <row r="842" spans="4:65" ht="70.5" customHeight="1" x14ac:dyDescent="0.2">
      <c r="D842" s="47"/>
      <c r="E842" s="49"/>
      <c r="F842" s="49"/>
      <c r="G842" s="49"/>
      <c r="H842" s="49"/>
      <c r="I842" s="49"/>
      <c r="J842" s="49"/>
      <c r="K842" s="49"/>
      <c r="L842" s="49"/>
      <c r="M842" s="49"/>
      <c r="N842" s="49"/>
      <c r="O842" s="138"/>
      <c r="P842" s="49"/>
      <c r="Q842" s="138"/>
      <c r="R842" s="49"/>
      <c r="S842" s="138"/>
      <c r="T842" s="49"/>
      <c r="U842" s="138"/>
      <c r="V842" s="138"/>
      <c r="W842" s="138"/>
      <c r="X842" s="138"/>
      <c r="Y842" s="138"/>
      <c r="Z842" s="138"/>
      <c r="AA842" s="139"/>
      <c r="AB842" s="138"/>
      <c r="AC842" s="139"/>
      <c r="AD842" s="138"/>
      <c r="AE842" s="138"/>
      <c r="AF842" s="138"/>
      <c r="AG842" s="139"/>
      <c r="AH842" s="138"/>
      <c r="AI842" s="139"/>
      <c r="AJ842" s="138"/>
      <c r="AK842" s="138"/>
      <c r="AL842" s="138"/>
      <c r="AM842" s="139"/>
      <c r="AN842" s="138"/>
      <c r="AO842" s="139"/>
      <c r="AP842" s="138"/>
      <c r="AQ842" s="138"/>
      <c r="AR842" s="138"/>
      <c r="AS842" s="139"/>
      <c r="AT842" s="138"/>
      <c r="AU842" s="139"/>
      <c r="AV842" s="138"/>
      <c r="AW842" s="138"/>
      <c r="AX842" s="138"/>
      <c r="AY842" s="139"/>
      <c r="AZ842" s="138"/>
      <c r="BA842" s="139"/>
      <c r="BB842" s="138"/>
      <c r="BC842" s="138"/>
      <c r="BD842" s="49"/>
      <c r="BE842" s="49"/>
      <c r="BF842" s="49"/>
      <c r="BG842" s="49"/>
      <c r="BH842" s="49"/>
      <c r="BI842" s="47"/>
      <c r="BJ842" s="49"/>
      <c r="BK842" s="49"/>
      <c r="BL842" s="49"/>
      <c r="BM842" s="49"/>
    </row>
    <row r="843" spans="4:65" ht="70.5" customHeight="1" x14ac:dyDescent="0.2">
      <c r="D843" s="47"/>
      <c r="E843" s="49"/>
      <c r="F843" s="49"/>
      <c r="G843" s="49"/>
      <c r="H843" s="49"/>
      <c r="I843" s="49"/>
      <c r="J843" s="49"/>
      <c r="K843" s="49"/>
      <c r="L843" s="49"/>
      <c r="M843" s="49"/>
      <c r="N843" s="49"/>
      <c r="O843" s="138"/>
      <c r="P843" s="49"/>
      <c r="Q843" s="138"/>
      <c r="R843" s="49"/>
      <c r="S843" s="138"/>
      <c r="T843" s="49"/>
      <c r="U843" s="138"/>
      <c r="V843" s="138"/>
      <c r="W843" s="138"/>
      <c r="X843" s="138"/>
      <c r="Y843" s="138"/>
      <c r="Z843" s="138"/>
      <c r="AA843" s="139"/>
      <c r="AB843" s="138"/>
      <c r="AC843" s="139"/>
      <c r="AD843" s="138"/>
      <c r="AE843" s="138"/>
      <c r="AF843" s="138"/>
      <c r="AG843" s="139"/>
      <c r="AH843" s="138"/>
      <c r="AI843" s="139"/>
      <c r="AJ843" s="138"/>
      <c r="AK843" s="138"/>
      <c r="AL843" s="138"/>
      <c r="AM843" s="139"/>
      <c r="AN843" s="138"/>
      <c r="AO843" s="139"/>
      <c r="AP843" s="138"/>
      <c r="AQ843" s="138"/>
      <c r="AR843" s="138"/>
      <c r="AS843" s="139"/>
      <c r="AT843" s="138"/>
      <c r="AU843" s="139"/>
      <c r="AV843" s="138"/>
      <c r="AW843" s="138"/>
      <c r="AX843" s="138"/>
      <c r="AY843" s="139"/>
      <c r="AZ843" s="138"/>
      <c r="BA843" s="139"/>
      <c r="BB843" s="138"/>
      <c r="BC843" s="138"/>
      <c r="BD843" s="49"/>
      <c r="BE843" s="49"/>
      <c r="BF843" s="49"/>
      <c r="BG843" s="49"/>
      <c r="BH843" s="49"/>
      <c r="BI843" s="47"/>
      <c r="BJ843" s="49"/>
      <c r="BK843" s="49"/>
      <c r="BL843" s="49"/>
      <c r="BM843" s="49"/>
    </row>
    <row r="844" spans="4:65" ht="70.5" customHeight="1" x14ac:dyDescent="0.2">
      <c r="D844" s="47"/>
      <c r="E844" s="49"/>
      <c r="F844" s="49"/>
      <c r="G844" s="49"/>
      <c r="H844" s="49"/>
      <c r="I844" s="49"/>
      <c r="J844" s="49"/>
      <c r="K844" s="49"/>
      <c r="L844" s="49"/>
      <c r="M844" s="49"/>
      <c r="N844" s="49"/>
      <c r="O844" s="138"/>
      <c r="P844" s="49"/>
      <c r="Q844" s="138"/>
      <c r="R844" s="49"/>
      <c r="S844" s="138"/>
      <c r="T844" s="49"/>
      <c r="U844" s="138"/>
      <c r="V844" s="138"/>
      <c r="W844" s="138"/>
      <c r="X844" s="138"/>
      <c r="Y844" s="138"/>
      <c r="Z844" s="138"/>
      <c r="AA844" s="139"/>
      <c r="AB844" s="138"/>
      <c r="AC844" s="139"/>
      <c r="AD844" s="138"/>
      <c r="AE844" s="138"/>
      <c r="AF844" s="138"/>
      <c r="AG844" s="139"/>
      <c r="AH844" s="138"/>
      <c r="AI844" s="139"/>
      <c r="AJ844" s="138"/>
      <c r="AK844" s="138"/>
      <c r="AL844" s="138"/>
      <c r="AM844" s="139"/>
      <c r="AN844" s="138"/>
      <c r="AO844" s="139"/>
      <c r="AP844" s="138"/>
      <c r="AQ844" s="138"/>
      <c r="AR844" s="138"/>
      <c r="AS844" s="139"/>
      <c r="AT844" s="138"/>
      <c r="AU844" s="139"/>
      <c r="AV844" s="138"/>
      <c r="AW844" s="138"/>
      <c r="AX844" s="138"/>
      <c r="AY844" s="139"/>
      <c r="AZ844" s="138"/>
      <c r="BA844" s="139"/>
      <c r="BB844" s="138"/>
      <c r="BC844" s="138"/>
      <c r="BD844" s="49"/>
      <c r="BE844" s="49"/>
      <c r="BF844" s="49"/>
      <c r="BG844" s="49"/>
      <c r="BH844" s="49"/>
      <c r="BI844" s="47"/>
      <c r="BJ844" s="49"/>
      <c r="BK844" s="49"/>
      <c r="BL844" s="49"/>
      <c r="BM844" s="49"/>
    </row>
    <row r="845" spans="4:65" ht="70.5" customHeight="1" x14ac:dyDescent="0.2">
      <c r="D845" s="47"/>
      <c r="E845" s="49"/>
      <c r="F845" s="49"/>
      <c r="G845" s="49"/>
      <c r="H845" s="49"/>
      <c r="I845" s="49"/>
      <c r="J845" s="49"/>
      <c r="K845" s="49"/>
      <c r="L845" s="49"/>
      <c r="M845" s="49"/>
      <c r="N845" s="49"/>
      <c r="O845" s="138"/>
      <c r="P845" s="49"/>
      <c r="Q845" s="138"/>
      <c r="R845" s="49"/>
      <c r="S845" s="138"/>
      <c r="T845" s="49"/>
      <c r="U845" s="138"/>
      <c r="V845" s="138"/>
      <c r="W845" s="138"/>
      <c r="X845" s="138"/>
      <c r="Y845" s="138"/>
      <c r="Z845" s="138"/>
      <c r="AA845" s="139"/>
      <c r="AB845" s="138"/>
      <c r="AC845" s="139"/>
      <c r="AD845" s="138"/>
      <c r="AE845" s="138"/>
      <c r="AF845" s="138"/>
      <c r="AG845" s="139"/>
      <c r="AH845" s="138"/>
      <c r="AI845" s="139"/>
      <c r="AJ845" s="138"/>
      <c r="AK845" s="138"/>
      <c r="AL845" s="138"/>
      <c r="AM845" s="139"/>
      <c r="AN845" s="138"/>
      <c r="AO845" s="139"/>
      <c r="AP845" s="138"/>
      <c r="AQ845" s="138"/>
      <c r="AR845" s="138"/>
      <c r="AS845" s="139"/>
      <c r="AT845" s="138"/>
      <c r="AU845" s="139"/>
      <c r="AV845" s="138"/>
      <c r="AW845" s="138"/>
      <c r="AX845" s="138"/>
      <c r="AY845" s="139"/>
      <c r="AZ845" s="138"/>
      <c r="BA845" s="139"/>
      <c r="BB845" s="138"/>
      <c r="BC845" s="138"/>
      <c r="BD845" s="49"/>
      <c r="BE845" s="49"/>
      <c r="BF845" s="49"/>
      <c r="BG845" s="49"/>
      <c r="BH845" s="49"/>
      <c r="BI845" s="47"/>
      <c r="BJ845" s="49"/>
      <c r="BK845" s="49"/>
      <c r="BL845" s="49"/>
      <c r="BM845" s="49"/>
    </row>
    <row r="846" spans="4:65" ht="70.5" customHeight="1" x14ac:dyDescent="0.2">
      <c r="D846" s="47"/>
      <c r="E846" s="49"/>
      <c r="F846" s="49"/>
      <c r="G846" s="49"/>
      <c r="H846" s="49"/>
      <c r="I846" s="49"/>
      <c r="J846" s="49"/>
      <c r="K846" s="49"/>
      <c r="L846" s="49"/>
      <c r="M846" s="49"/>
      <c r="N846" s="49"/>
      <c r="O846" s="138"/>
      <c r="P846" s="49"/>
      <c r="Q846" s="138"/>
      <c r="R846" s="49"/>
      <c r="S846" s="138"/>
      <c r="T846" s="49"/>
      <c r="U846" s="138"/>
      <c r="V846" s="138"/>
      <c r="W846" s="138"/>
      <c r="X846" s="138"/>
      <c r="Y846" s="138"/>
      <c r="Z846" s="138"/>
      <c r="AA846" s="139"/>
      <c r="AB846" s="138"/>
      <c r="AC846" s="139"/>
      <c r="AD846" s="138"/>
      <c r="AE846" s="138"/>
      <c r="AF846" s="138"/>
      <c r="AG846" s="139"/>
      <c r="AH846" s="138"/>
      <c r="AI846" s="139"/>
      <c r="AJ846" s="138"/>
      <c r="AK846" s="138"/>
      <c r="AL846" s="138"/>
      <c r="AM846" s="139"/>
      <c r="AN846" s="138"/>
      <c r="AO846" s="139"/>
      <c r="AP846" s="138"/>
      <c r="AQ846" s="138"/>
      <c r="AR846" s="138"/>
      <c r="AS846" s="139"/>
      <c r="AT846" s="138"/>
      <c r="AU846" s="139"/>
      <c r="AV846" s="138"/>
      <c r="AW846" s="138"/>
      <c r="AX846" s="138"/>
      <c r="AY846" s="139"/>
      <c r="AZ846" s="138"/>
      <c r="BA846" s="139"/>
      <c r="BB846" s="138"/>
      <c r="BC846" s="138"/>
      <c r="BD846" s="49"/>
      <c r="BE846" s="49"/>
      <c r="BF846" s="49"/>
      <c r="BG846" s="49"/>
      <c r="BH846" s="49"/>
      <c r="BI846" s="47"/>
      <c r="BJ846" s="49"/>
      <c r="BK846" s="49"/>
      <c r="BL846" s="49"/>
      <c r="BM846" s="49"/>
    </row>
    <row r="847" spans="4:65" ht="70.5" customHeight="1" x14ac:dyDescent="0.2">
      <c r="D847" s="47"/>
      <c r="E847" s="49"/>
      <c r="F847" s="49"/>
      <c r="G847" s="49"/>
      <c r="H847" s="49"/>
      <c r="I847" s="49"/>
      <c r="J847" s="49"/>
      <c r="K847" s="49"/>
      <c r="L847" s="49"/>
      <c r="M847" s="49"/>
      <c r="N847" s="49"/>
      <c r="O847" s="138"/>
      <c r="P847" s="49"/>
      <c r="Q847" s="138"/>
      <c r="R847" s="49"/>
      <c r="S847" s="138"/>
      <c r="T847" s="49"/>
      <c r="U847" s="138"/>
      <c r="V847" s="138"/>
      <c r="W847" s="138"/>
      <c r="X847" s="138"/>
      <c r="Y847" s="138"/>
      <c r="Z847" s="138"/>
      <c r="AA847" s="139"/>
      <c r="AB847" s="138"/>
      <c r="AC847" s="139"/>
      <c r="AD847" s="138"/>
      <c r="AE847" s="138"/>
      <c r="AF847" s="138"/>
      <c r="AG847" s="139"/>
      <c r="AH847" s="138"/>
      <c r="AI847" s="139"/>
      <c r="AJ847" s="138"/>
      <c r="AK847" s="138"/>
      <c r="AL847" s="138"/>
      <c r="AM847" s="139"/>
      <c r="AN847" s="138"/>
      <c r="AO847" s="139"/>
      <c r="AP847" s="138"/>
      <c r="AQ847" s="138"/>
      <c r="AR847" s="138"/>
      <c r="AS847" s="139"/>
      <c r="AT847" s="138"/>
      <c r="AU847" s="139"/>
      <c r="AV847" s="138"/>
      <c r="AW847" s="138"/>
      <c r="AX847" s="138"/>
      <c r="AY847" s="139"/>
      <c r="AZ847" s="138"/>
      <c r="BA847" s="139"/>
      <c r="BB847" s="138"/>
      <c r="BC847" s="138"/>
      <c r="BD847" s="49"/>
      <c r="BE847" s="49"/>
      <c r="BF847" s="49"/>
      <c r="BG847" s="49"/>
      <c r="BH847" s="49"/>
      <c r="BI847" s="47"/>
      <c r="BJ847" s="49"/>
      <c r="BK847" s="49"/>
      <c r="BL847" s="49"/>
      <c r="BM847" s="49"/>
    </row>
    <row r="848" spans="4:65" ht="70.5" customHeight="1" x14ac:dyDescent="0.2">
      <c r="D848" s="47"/>
      <c r="E848" s="49"/>
      <c r="F848" s="49"/>
      <c r="G848" s="49"/>
      <c r="H848" s="49"/>
      <c r="I848" s="49"/>
      <c r="J848" s="49"/>
      <c r="K848" s="49"/>
      <c r="L848" s="49"/>
      <c r="M848" s="49"/>
      <c r="N848" s="49"/>
      <c r="O848" s="138"/>
      <c r="P848" s="49"/>
      <c r="Q848" s="138"/>
      <c r="R848" s="49"/>
      <c r="S848" s="138"/>
      <c r="T848" s="49"/>
      <c r="U848" s="138"/>
      <c r="V848" s="138"/>
      <c r="W848" s="138"/>
      <c r="X848" s="138"/>
      <c r="Y848" s="138"/>
      <c r="Z848" s="138"/>
      <c r="AA848" s="139"/>
      <c r="AB848" s="138"/>
      <c r="AC848" s="139"/>
      <c r="AD848" s="138"/>
      <c r="AE848" s="138"/>
      <c r="AF848" s="138"/>
      <c r="AG848" s="139"/>
      <c r="AH848" s="138"/>
      <c r="AI848" s="139"/>
      <c r="AJ848" s="138"/>
      <c r="AK848" s="138"/>
      <c r="AL848" s="138"/>
      <c r="AM848" s="139"/>
      <c r="AN848" s="138"/>
      <c r="AO848" s="139"/>
      <c r="AP848" s="138"/>
      <c r="AQ848" s="138"/>
      <c r="AR848" s="138"/>
      <c r="AS848" s="139"/>
      <c r="AT848" s="138"/>
      <c r="AU848" s="139"/>
      <c r="AV848" s="138"/>
      <c r="AW848" s="138"/>
      <c r="AX848" s="138"/>
      <c r="AY848" s="139"/>
      <c r="AZ848" s="138"/>
      <c r="BA848" s="139"/>
      <c r="BB848" s="138"/>
      <c r="BC848" s="138"/>
      <c r="BD848" s="49"/>
      <c r="BE848" s="49"/>
      <c r="BF848" s="49"/>
      <c r="BG848" s="49"/>
      <c r="BH848" s="49"/>
      <c r="BI848" s="47"/>
      <c r="BJ848" s="49"/>
      <c r="BK848" s="49"/>
      <c r="BL848" s="49"/>
      <c r="BM848" s="49"/>
    </row>
    <row r="849" spans="4:65" ht="70.5" customHeight="1" x14ac:dyDescent="0.2">
      <c r="D849" s="47"/>
      <c r="E849" s="49"/>
      <c r="F849" s="49"/>
      <c r="G849" s="49"/>
      <c r="H849" s="49"/>
      <c r="I849" s="49"/>
      <c r="J849" s="49"/>
      <c r="K849" s="49"/>
      <c r="L849" s="49"/>
      <c r="M849" s="49"/>
      <c r="N849" s="49"/>
      <c r="O849" s="138"/>
      <c r="P849" s="49"/>
      <c r="Q849" s="138"/>
      <c r="R849" s="49"/>
      <c r="S849" s="138"/>
      <c r="T849" s="49"/>
      <c r="U849" s="138"/>
      <c r="V849" s="138"/>
      <c r="W849" s="138"/>
      <c r="X849" s="138"/>
      <c r="Y849" s="138"/>
      <c r="Z849" s="138"/>
      <c r="AA849" s="139"/>
      <c r="AB849" s="138"/>
      <c r="AC849" s="139"/>
      <c r="AD849" s="138"/>
      <c r="AE849" s="138"/>
      <c r="AF849" s="138"/>
      <c r="AG849" s="139"/>
      <c r="AH849" s="138"/>
      <c r="AI849" s="139"/>
      <c r="AJ849" s="138"/>
      <c r="AK849" s="138"/>
      <c r="AL849" s="138"/>
      <c r="AM849" s="139"/>
      <c r="AN849" s="138"/>
      <c r="AO849" s="139"/>
      <c r="AP849" s="138"/>
      <c r="AQ849" s="138"/>
      <c r="AR849" s="138"/>
      <c r="AS849" s="139"/>
      <c r="AT849" s="138"/>
      <c r="AU849" s="139"/>
      <c r="AV849" s="138"/>
      <c r="AW849" s="138"/>
      <c r="AX849" s="138"/>
      <c r="AY849" s="139"/>
      <c r="AZ849" s="138"/>
      <c r="BA849" s="139"/>
      <c r="BB849" s="138"/>
      <c r="BC849" s="138"/>
      <c r="BD849" s="49"/>
      <c r="BE849" s="49"/>
      <c r="BF849" s="49"/>
      <c r="BG849" s="49"/>
      <c r="BH849" s="49"/>
      <c r="BI849" s="47"/>
      <c r="BJ849" s="49"/>
      <c r="BK849" s="49"/>
      <c r="BL849" s="49"/>
      <c r="BM849" s="49"/>
    </row>
    <row r="850" spans="4:65" ht="70.5" customHeight="1" x14ac:dyDescent="0.2">
      <c r="D850" s="47"/>
      <c r="E850" s="49"/>
      <c r="F850" s="49"/>
      <c r="G850" s="49"/>
      <c r="H850" s="49"/>
      <c r="I850" s="49"/>
      <c r="J850" s="49"/>
      <c r="K850" s="49"/>
      <c r="L850" s="49"/>
      <c r="M850" s="49"/>
      <c r="N850" s="49"/>
      <c r="O850" s="138"/>
      <c r="P850" s="49"/>
      <c r="Q850" s="138"/>
      <c r="R850" s="49"/>
      <c r="S850" s="138"/>
      <c r="T850" s="49"/>
      <c r="U850" s="138"/>
      <c r="V850" s="138"/>
      <c r="W850" s="138"/>
      <c r="X850" s="138"/>
      <c r="Y850" s="138"/>
      <c r="Z850" s="138"/>
      <c r="AA850" s="139"/>
      <c r="AB850" s="138"/>
      <c r="AC850" s="139"/>
      <c r="AD850" s="138"/>
      <c r="AE850" s="138"/>
      <c r="AF850" s="138"/>
      <c r="AG850" s="139"/>
      <c r="AH850" s="138"/>
      <c r="AI850" s="139"/>
      <c r="AJ850" s="138"/>
      <c r="AK850" s="138"/>
      <c r="AL850" s="138"/>
      <c r="AM850" s="139"/>
      <c r="AN850" s="138"/>
      <c r="AO850" s="139"/>
      <c r="AP850" s="138"/>
      <c r="AQ850" s="138"/>
      <c r="AR850" s="138"/>
      <c r="AS850" s="139"/>
      <c r="AT850" s="138"/>
      <c r="AU850" s="139"/>
      <c r="AV850" s="138"/>
      <c r="AW850" s="138"/>
      <c r="AX850" s="138"/>
      <c r="AY850" s="139"/>
      <c r="AZ850" s="138"/>
      <c r="BA850" s="139"/>
      <c r="BB850" s="138"/>
      <c r="BC850" s="138"/>
      <c r="BD850" s="49"/>
      <c r="BE850" s="49"/>
      <c r="BF850" s="49"/>
      <c r="BG850" s="49"/>
      <c r="BH850" s="49"/>
      <c r="BI850" s="47"/>
      <c r="BJ850" s="49"/>
      <c r="BK850" s="49"/>
      <c r="BL850" s="49"/>
      <c r="BM850" s="49"/>
    </row>
    <row r="851" spans="4:65" ht="70.5" customHeight="1" x14ac:dyDescent="0.2">
      <c r="D851" s="47"/>
      <c r="E851" s="49"/>
      <c r="F851" s="49"/>
      <c r="G851" s="49"/>
      <c r="H851" s="49"/>
      <c r="I851" s="49"/>
      <c r="J851" s="49"/>
      <c r="K851" s="49"/>
      <c r="L851" s="49"/>
      <c r="M851" s="49"/>
      <c r="N851" s="49"/>
      <c r="O851" s="138"/>
      <c r="P851" s="49"/>
      <c r="Q851" s="138"/>
      <c r="R851" s="49"/>
      <c r="S851" s="138"/>
      <c r="T851" s="49"/>
      <c r="U851" s="138"/>
      <c r="V851" s="138"/>
      <c r="W851" s="138"/>
      <c r="X851" s="138"/>
      <c r="Y851" s="138"/>
      <c r="Z851" s="138"/>
      <c r="AA851" s="139"/>
      <c r="AB851" s="138"/>
      <c r="AC851" s="139"/>
      <c r="AD851" s="138"/>
      <c r="AE851" s="138"/>
      <c r="AF851" s="138"/>
      <c r="AG851" s="139"/>
      <c r="AH851" s="138"/>
      <c r="AI851" s="139"/>
      <c r="AJ851" s="138"/>
      <c r="AK851" s="138"/>
      <c r="AL851" s="138"/>
      <c r="AM851" s="139"/>
      <c r="AN851" s="138"/>
      <c r="AO851" s="139"/>
      <c r="AP851" s="138"/>
      <c r="AQ851" s="138"/>
      <c r="AR851" s="138"/>
      <c r="AS851" s="139"/>
      <c r="AT851" s="138"/>
      <c r="AU851" s="139"/>
      <c r="AV851" s="138"/>
      <c r="AW851" s="138"/>
      <c r="AX851" s="138"/>
      <c r="AY851" s="139"/>
      <c r="AZ851" s="138"/>
      <c r="BA851" s="139"/>
      <c r="BB851" s="138"/>
      <c r="BC851" s="138"/>
      <c r="BD851" s="49"/>
      <c r="BE851" s="49"/>
      <c r="BF851" s="49"/>
      <c r="BG851" s="49"/>
      <c r="BH851" s="49"/>
      <c r="BI851" s="47"/>
      <c r="BJ851" s="49"/>
      <c r="BK851" s="49"/>
      <c r="BL851" s="49"/>
      <c r="BM851" s="49"/>
    </row>
    <row r="852" spans="4:65" ht="70.5" customHeight="1" x14ac:dyDescent="0.2">
      <c r="D852" s="47"/>
      <c r="E852" s="49"/>
      <c r="F852" s="49"/>
      <c r="G852" s="49"/>
      <c r="H852" s="49"/>
      <c r="I852" s="49"/>
      <c r="J852" s="49"/>
      <c r="K852" s="49"/>
      <c r="L852" s="49"/>
      <c r="M852" s="49"/>
      <c r="N852" s="49"/>
      <c r="O852" s="138"/>
      <c r="P852" s="49"/>
      <c r="Q852" s="138"/>
      <c r="R852" s="49"/>
      <c r="S852" s="138"/>
      <c r="T852" s="49"/>
      <c r="U852" s="138"/>
      <c r="V852" s="138"/>
      <c r="W852" s="138"/>
      <c r="X852" s="138"/>
      <c r="Y852" s="138"/>
      <c r="Z852" s="138"/>
      <c r="AA852" s="139"/>
      <c r="AB852" s="138"/>
      <c r="AC852" s="139"/>
      <c r="AD852" s="138"/>
      <c r="AE852" s="138"/>
      <c r="AF852" s="138"/>
      <c r="AG852" s="139"/>
      <c r="AH852" s="138"/>
      <c r="AI852" s="139"/>
      <c r="AJ852" s="138"/>
      <c r="AK852" s="138"/>
      <c r="AL852" s="138"/>
      <c r="AM852" s="139"/>
      <c r="AN852" s="138"/>
      <c r="AO852" s="139"/>
      <c r="AP852" s="138"/>
      <c r="AQ852" s="138"/>
      <c r="AR852" s="138"/>
      <c r="AS852" s="139"/>
      <c r="AT852" s="138"/>
      <c r="AU852" s="139"/>
      <c r="AV852" s="138"/>
      <c r="AW852" s="138"/>
      <c r="AX852" s="138"/>
      <c r="AY852" s="139"/>
      <c r="AZ852" s="138"/>
      <c r="BA852" s="139"/>
      <c r="BB852" s="138"/>
      <c r="BC852" s="138"/>
      <c r="BD852" s="49"/>
      <c r="BE852" s="49"/>
      <c r="BF852" s="49"/>
      <c r="BG852" s="49"/>
      <c r="BH852" s="49"/>
      <c r="BI852" s="47"/>
      <c r="BJ852" s="49"/>
      <c r="BK852" s="49"/>
      <c r="BL852" s="49"/>
      <c r="BM852" s="49"/>
    </row>
    <row r="853" spans="4:65" ht="70.5" customHeight="1" x14ac:dyDescent="0.2">
      <c r="D853" s="47"/>
      <c r="E853" s="49"/>
      <c r="F853" s="49"/>
      <c r="G853" s="49"/>
      <c r="H853" s="49"/>
      <c r="I853" s="49"/>
      <c r="J853" s="49"/>
      <c r="K853" s="49"/>
      <c r="L853" s="49"/>
      <c r="M853" s="49"/>
      <c r="N853" s="49"/>
      <c r="O853" s="138"/>
      <c r="P853" s="49"/>
      <c r="Q853" s="138"/>
      <c r="R853" s="49"/>
      <c r="S853" s="138"/>
      <c r="T853" s="49"/>
      <c r="U853" s="138"/>
      <c r="V853" s="138"/>
      <c r="W853" s="138"/>
      <c r="X853" s="138"/>
      <c r="Y853" s="138"/>
      <c r="Z853" s="138"/>
      <c r="AA853" s="139"/>
      <c r="AB853" s="138"/>
      <c r="AC853" s="139"/>
      <c r="AD853" s="138"/>
      <c r="AE853" s="138"/>
      <c r="AF853" s="138"/>
      <c r="AG853" s="139"/>
      <c r="AH853" s="138"/>
      <c r="AI853" s="139"/>
      <c r="AJ853" s="138"/>
      <c r="AK853" s="138"/>
      <c r="AL853" s="138"/>
      <c r="AM853" s="139"/>
      <c r="AN853" s="138"/>
      <c r="AO853" s="139"/>
      <c r="AP853" s="138"/>
      <c r="AQ853" s="138"/>
      <c r="AR853" s="138"/>
      <c r="AS853" s="139"/>
      <c r="AT853" s="138"/>
      <c r="AU853" s="139"/>
      <c r="AV853" s="138"/>
      <c r="AW853" s="138"/>
      <c r="AX853" s="138"/>
      <c r="AY853" s="139"/>
      <c r="AZ853" s="138"/>
      <c r="BA853" s="139"/>
      <c r="BB853" s="138"/>
      <c r="BC853" s="138"/>
      <c r="BD853" s="49"/>
      <c r="BE853" s="49"/>
      <c r="BF853" s="49"/>
      <c r="BG853" s="49"/>
      <c r="BH853" s="49"/>
      <c r="BI853" s="47"/>
      <c r="BJ853" s="49"/>
      <c r="BK853" s="49"/>
      <c r="BL853" s="49"/>
      <c r="BM853" s="49"/>
    </row>
    <row r="854" spans="4:65" ht="70.5" customHeight="1" x14ac:dyDescent="0.2">
      <c r="D854" s="47"/>
      <c r="E854" s="49"/>
      <c r="F854" s="49"/>
      <c r="G854" s="49"/>
      <c r="H854" s="49"/>
      <c r="I854" s="49"/>
      <c r="J854" s="49"/>
      <c r="K854" s="49"/>
      <c r="L854" s="49"/>
      <c r="M854" s="49"/>
      <c r="N854" s="49"/>
      <c r="O854" s="138"/>
      <c r="P854" s="49"/>
      <c r="Q854" s="138"/>
      <c r="R854" s="49"/>
      <c r="S854" s="138"/>
      <c r="T854" s="49"/>
      <c r="U854" s="138"/>
      <c r="V854" s="138"/>
      <c r="W854" s="138"/>
      <c r="X854" s="138"/>
      <c r="Y854" s="138"/>
      <c r="Z854" s="138"/>
      <c r="AA854" s="139"/>
      <c r="AB854" s="138"/>
      <c r="AC854" s="139"/>
      <c r="AD854" s="138"/>
      <c r="AE854" s="138"/>
      <c r="AF854" s="138"/>
      <c r="AG854" s="139"/>
      <c r="AH854" s="138"/>
      <c r="AI854" s="139"/>
      <c r="AJ854" s="138"/>
      <c r="AK854" s="138"/>
      <c r="AL854" s="138"/>
      <c r="AM854" s="139"/>
      <c r="AN854" s="138"/>
      <c r="AO854" s="139"/>
      <c r="AP854" s="138"/>
      <c r="AQ854" s="138"/>
      <c r="AR854" s="138"/>
      <c r="AS854" s="139"/>
      <c r="AT854" s="138"/>
      <c r="AU854" s="139"/>
      <c r="AV854" s="138"/>
      <c r="AW854" s="138"/>
      <c r="AX854" s="138"/>
      <c r="AY854" s="139"/>
      <c r="AZ854" s="138"/>
      <c r="BA854" s="139"/>
      <c r="BB854" s="138"/>
      <c r="BC854" s="138"/>
      <c r="BD854" s="49"/>
      <c r="BE854" s="49"/>
      <c r="BF854" s="49"/>
      <c r="BG854" s="49"/>
      <c r="BH854" s="49"/>
      <c r="BI854" s="47"/>
      <c r="BJ854" s="49"/>
      <c r="BK854" s="49"/>
      <c r="BL854" s="49"/>
      <c r="BM854" s="49"/>
    </row>
    <row r="855" spans="4:65" ht="70.5" customHeight="1" x14ac:dyDescent="0.2">
      <c r="D855" s="47"/>
      <c r="E855" s="49"/>
      <c r="F855" s="49"/>
      <c r="G855" s="49"/>
      <c r="H855" s="49"/>
      <c r="I855" s="49"/>
      <c r="J855" s="49"/>
      <c r="K855" s="49"/>
      <c r="L855" s="49"/>
      <c r="M855" s="49"/>
      <c r="N855" s="49"/>
      <c r="O855" s="138"/>
      <c r="P855" s="49"/>
      <c r="Q855" s="138"/>
      <c r="R855" s="49"/>
      <c r="S855" s="138"/>
      <c r="T855" s="49"/>
      <c r="U855" s="138"/>
      <c r="V855" s="138"/>
      <c r="W855" s="138"/>
      <c r="X855" s="138"/>
      <c r="Y855" s="138"/>
      <c r="Z855" s="138"/>
      <c r="AA855" s="139"/>
      <c r="AB855" s="138"/>
      <c r="AC855" s="139"/>
      <c r="AD855" s="138"/>
      <c r="AE855" s="138"/>
      <c r="AF855" s="138"/>
      <c r="AG855" s="139"/>
      <c r="AH855" s="138"/>
      <c r="AI855" s="139"/>
      <c r="AJ855" s="138"/>
      <c r="AK855" s="138"/>
      <c r="AL855" s="138"/>
      <c r="AM855" s="139"/>
      <c r="AN855" s="138"/>
      <c r="AO855" s="139"/>
      <c r="AP855" s="138"/>
      <c r="AQ855" s="138"/>
      <c r="AR855" s="138"/>
      <c r="AS855" s="139"/>
      <c r="AT855" s="138"/>
      <c r="AU855" s="139"/>
      <c r="AV855" s="138"/>
      <c r="AW855" s="138"/>
      <c r="AX855" s="138"/>
      <c r="AY855" s="139"/>
      <c r="AZ855" s="138"/>
      <c r="BA855" s="139"/>
      <c r="BB855" s="138"/>
      <c r="BC855" s="138"/>
      <c r="BD855" s="49"/>
      <c r="BE855" s="49"/>
      <c r="BF855" s="49"/>
      <c r="BG855" s="49"/>
      <c r="BH855" s="49"/>
      <c r="BI855" s="47"/>
      <c r="BJ855" s="49"/>
      <c r="BK855" s="49"/>
      <c r="BL855" s="49"/>
      <c r="BM855" s="49"/>
    </row>
    <row r="856" spans="4:65" ht="70.5" customHeight="1" x14ac:dyDescent="0.2">
      <c r="D856" s="47"/>
      <c r="E856" s="49"/>
      <c r="F856" s="49"/>
      <c r="G856" s="49"/>
      <c r="H856" s="49"/>
      <c r="I856" s="49"/>
      <c r="J856" s="49"/>
      <c r="K856" s="49"/>
      <c r="L856" s="49"/>
      <c r="M856" s="49"/>
      <c r="N856" s="49"/>
      <c r="O856" s="138"/>
      <c r="P856" s="49"/>
      <c r="Q856" s="138"/>
      <c r="R856" s="49"/>
      <c r="S856" s="138"/>
      <c r="T856" s="49"/>
      <c r="U856" s="138"/>
      <c r="V856" s="138"/>
      <c r="W856" s="138"/>
      <c r="X856" s="138"/>
      <c r="Y856" s="138"/>
      <c r="Z856" s="138"/>
      <c r="AA856" s="139"/>
      <c r="AB856" s="138"/>
      <c r="AC856" s="139"/>
      <c r="AD856" s="138"/>
      <c r="AE856" s="138"/>
      <c r="AF856" s="138"/>
      <c r="AG856" s="139"/>
      <c r="AH856" s="138"/>
      <c r="AI856" s="139"/>
      <c r="AJ856" s="138"/>
      <c r="AK856" s="138"/>
      <c r="AL856" s="138"/>
      <c r="AM856" s="139"/>
      <c r="AN856" s="138"/>
      <c r="AO856" s="139"/>
      <c r="AP856" s="138"/>
      <c r="AQ856" s="138"/>
      <c r="AR856" s="138"/>
      <c r="AS856" s="139"/>
      <c r="AT856" s="138"/>
      <c r="AU856" s="139"/>
      <c r="AV856" s="138"/>
      <c r="AW856" s="138"/>
      <c r="AX856" s="138"/>
      <c r="AY856" s="139"/>
      <c r="AZ856" s="138"/>
      <c r="BA856" s="139"/>
      <c r="BB856" s="138"/>
      <c r="BC856" s="138"/>
      <c r="BD856" s="49"/>
      <c r="BE856" s="49"/>
      <c r="BF856" s="49"/>
      <c r="BG856" s="49"/>
      <c r="BH856" s="49"/>
      <c r="BI856" s="47"/>
      <c r="BJ856" s="49"/>
      <c r="BK856" s="49"/>
      <c r="BL856" s="49"/>
      <c r="BM856" s="49"/>
    </row>
    <row r="857" spans="4:65" ht="70.5" customHeight="1" x14ac:dyDescent="0.2">
      <c r="D857" s="47"/>
      <c r="E857" s="49"/>
      <c r="F857" s="49"/>
      <c r="G857" s="49"/>
      <c r="H857" s="49"/>
      <c r="I857" s="49"/>
      <c r="J857" s="49"/>
      <c r="K857" s="49"/>
      <c r="L857" s="49"/>
      <c r="M857" s="49"/>
      <c r="N857" s="49"/>
      <c r="O857" s="138"/>
      <c r="P857" s="49"/>
      <c r="Q857" s="138"/>
      <c r="R857" s="49"/>
      <c r="S857" s="138"/>
      <c r="T857" s="49"/>
      <c r="U857" s="138"/>
      <c r="V857" s="138"/>
      <c r="W857" s="138"/>
      <c r="X857" s="138"/>
      <c r="Y857" s="138"/>
      <c r="Z857" s="138"/>
      <c r="AA857" s="139"/>
      <c r="AB857" s="138"/>
      <c r="AC857" s="139"/>
      <c r="AD857" s="138"/>
      <c r="AE857" s="138"/>
      <c r="AF857" s="138"/>
      <c r="AG857" s="139"/>
      <c r="AH857" s="138"/>
      <c r="AI857" s="139"/>
      <c r="AJ857" s="138"/>
      <c r="AK857" s="138"/>
      <c r="AL857" s="138"/>
      <c r="AM857" s="139"/>
      <c r="AN857" s="138"/>
      <c r="AO857" s="139"/>
      <c r="AP857" s="138"/>
      <c r="AQ857" s="138"/>
      <c r="AR857" s="138"/>
      <c r="AS857" s="139"/>
      <c r="AT857" s="138"/>
      <c r="AU857" s="139"/>
      <c r="AV857" s="138"/>
      <c r="AW857" s="138"/>
      <c r="AX857" s="138"/>
      <c r="AY857" s="139"/>
      <c r="AZ857" s="138"/>
      <c r="BA857" s="139"/>
      <c r="BB857" s="138"/>
      <c r="BC857" s="138"/>
      <c r="BD857" s="49"/>
      <c r="BE857" s="49"/>
      <c r="BF857" s="49"/>
      <c r="BG857" s="49"/>
      <c r="BH857" s="49"/>
      <c r="BI857" s="47"/>
      <c r="BJ857" s="49"/>
      <c r="BK857" s="49"/>
      <c r="BL857" s="49"/>
      <c r="BM857" s="49"/>
    </row>
    <row r="858" spans="4:65" ht="70.5" customHeight="1" x14ac:dyDescent="0.2">
      <c r="D858" s="47"/>
      <c r="E858" s="49"/>
      <c r="F858" s="49"/>
      <c r="G858" s="49"/>
      <c r="H858" s="49"/>
      <c r="I858" s="49"/>
      <c r="J858" s="49"/>
      <c r="K858" s="49"/>
      <c r="L858" s="49"/>
      <c r="M858" s="49"/>
      <c r="N858" s="49"/>
      <c r="O858" s="138"/>
      <c r="P858" s="49"/>
      <c r="Q858" s="138"/>
      <c r="R858" s="49"/>
      <c r="S858" s="138"/>
      <c r="T858" s="49"/>
      <c r="U858" s="138"/>
      <c r="V858" s="138"/>
      <c r="W858" s="138"/>
      <c r="X858" s="138"/>
      <c r="Y858" s="138"/>
      <c r="Z858" s="138"/>
      <c r="AA858" s="139"/>
      <c r="AB858" s="138"/>
      <c r="AC858" s="139"/>
      <c r="AD858" s="138"/>
      <c r="AE858" s="138"/>
      <c r="AF858" s="138"/>
      <c r="AG858" s="139"/>
      <c r="AH858" s="138"/>
      <c r="AI858" s="139"/>
      <c r="AJ858" s="138"/>
      <c r="AK858" s="138"/>
      <c r="AL858" s="138"/>
      <c r="AM858" s="139"/>
      <c r="AN858" s="138"/>
      <c r="AO858" s="139"/>
      <c r="AP858" s="138"/>
      <c r="AQ858" s="138"/>
      <c r="AR858" s="138"/>
      <c r="AS858" s="139"/>
      <c r="AT858" s="138"/>
      <c r="AU858" s="139"/>
      <c r="AV858" s="138"/>
      <c r="AW858" s="138"/>
      <c r="AX858" s="138"/>
      <c r="AY858" s="139"/>
      <c r="AZ858" s="138"/>
      <c r="BA858" s="139"/>
      <c r="BB858" s="138"/>
      <c r="BC858" s="138"/>
      <c r="BD858" s="49"/>
      <c r="BE858" s="49"/>
      <c r="BF858" s="49"/>
      <c r="BG858" s="49"/>
      <c r="BH858" s="49"/>
      <c r="BI858" s="47"/>
      <c r="BJ858" s="49"/>
      <c r="BK858" s="49"/>
      <c r="BL858" s="49"/>
      <c r="BM858" s="49"/>
    </row>
    <row r="859" spans="4:65" ht="70.5" customHeight="1" x14ac:dyDescent="0.2">
      <c r="D859" s="47"/>
      <c r="E859" s="49"/>
      <c r="F859" s="49"/>
      <c r="G859" s="49"/>
      <c r="H859" s="49"/>
      <c r="I859" s="49"/>
      <c r="J859" s="49"/>
      <c r="K859" s="49"/>
      <c r="L859" s="49"/>
      <c r="M859" s="49"/>
      <c r="N859" s="49"/>
      <c r="O859" s="138"/>
      <c r="P859" s="49"/>
      <c r="Q859" s="138"/>
      <c r="R859" s="49"/>
      <c r="S859" s="138"/>
      <c r="T859" s="49"/>
      <c r="U859" s="138"/>
      <c r="V859" s="138"/>
      <c r="W859" s="138"/>
      <c r="X859" s="138"/>
      <c r="Y859" s="138"/>
      <c r="Z859" s="138"/>
      <c r="AA859" s="139"/>
      <c r="AB859" s="138"/>
      <c r="AC859" s="139"/>
      <c r="AD859" s="138"/>
      <c r="AE859" s="138"/>
      <c r="AF859" s="138"/>
      <c r="AG859" s="139"/>
      <c r="AH859" s="138"/>
      <c r="AI859" s="139"/>
      <c r="AJ859" s="138"/>
      <c r="AK859" s="138"/>
      <c r="AL859" s="138"/>
      <c r="AM859" s="139"/>
      <c r="AN859" s="138"/>
      <c r="AO859" s="139"/>
      <c r="AP859" s="138"/>
      <c r="AQ859" s="138"/>
      <c r="AR859" s="138"/>
      <c r="AS859" s="139"/>
      <c r="AT859" s="138"/>
      <c r="AU859" s="139"/>
      <c r="AV859" s="138"/>
      <c r="AW859" s="138"/>
      <c r="AX859" s="138"/>
      <c r="AY859" s="139"/>
      <c r="AZ859" s="138"/>
      <c r="BA859" s="139"/>
      <c r="BB859" s="138"/>
      <c r="BC859" s="138"/>
      <c r="BD859" s="49"/>
      <c r="BE859" s="49"/>
      <c r="BF859" s="49"/>
      <c r="BG859" s="49"/>
      <c r="BH859" s="49"/>
      <c r="BI859" s="47"/>
      <c r="BJ859" s="49"/>
      <c r="BK859" s="49"/>
      <c r="BL859" s="49"/>
      <c r="BM859" s="49"/>
    </row>
    <row r="860" spans="4:65" ht="70.5" customHeight="1" x14ac:dyDescent="0.2">
      <c r="D860" s="47"/>
      <c r="E860" s="49"/>
      <c r="F860" s="49"/>
      <c r="G860" s="49"/>
      <c r="H860" s="49"/>
      <c r="I860" s="49"/>
      <c r="J860" s="49"/>
      <c r="K860" s="49"/>
      <c r="L860" s="49"/>
      <c r="M860" s="49"/>
      <c r="N860" s="49"/>
      <c r="O860" s="138"/>
      <c r="P860" s="49"/>
      <c r="Q860" s="138"/>
      <c r="R860" s="49"/>
      <c r="S860" s="138"/>
      <c r="T860" s="49"/>
      <c r="U860" s="138"/>
      <c r="V860" s="138"/>
      <c r="W860" s="138"/>
      <c r="X860" s="138"/>
      <c r="Y860" s="138"/>
      <c r="Z860" s="138"/>
      <c r="AA860" s="139"/>
      <c r="AB860" s="138"/>
      <c r="AC860" s="139"/>
      <c r="AD860" s="138"/>
      <c r="AE860" s="138"/>
      <c r="AF860" s="138"/>
      <c r="AG860" s="139"/>
      <c r="AH860" s="138"/>
      <c r="AI860" s="139"/>
      <c r="AJ860" s="138"/>
      <c r="AK860" s="138"/>
      <c r="AL860" s="138"/>
      <c r="AM860" s="139"/>
      <c r="AN860" s="138"/>
      <c r="AO860" s="139"/>
      <c r="AP860" s="138"/>
      <c r="AQ860" s="138"/>
      <c r="AR860" s="138"/>
      <c r="AS860" s="139"/>
      <c r="AT860" s="138"/>
      <c r="AU860" s="139"/>
      <c r="AV860" s="138"/>
      <c r="AW860" s="138"/>
      <c r="AX860" s="138"/>
      <c r="AY860" s="139"/>
      <c r="AZ860" s="138"/>
      <c r="BA860" s="139"/>
      <c r="BB860" s="138"/>
      <c r="BC860" s="138"/>
      <c r="BD860" s="49"/>
      <c r="BE860" s="49"/>
      <c r="BF860" s="49"/>
      <c r="BG860" s="49"/>
      <c r="BH860" s="49"/>
      <c r="BI860" s="47"/>
      <c r="BJ860" s="49"/>
      <c r="BK860" s="49"/>
      <c r="BL860" s="49"/>
      <c r="BM860" s="49"/>
    </row>
    <row r="861" spans="4:65" ht="70.5" customHeight="1" x14ac:dyDescent="0.2">
      <c r="D861" s="47"/>
      <c r="E861" s="49"/>
      <c r="F861" s="49"/>
      <c r="G861" s="49"/>
      <c r="H861" s="49"/>
      <c r="I861" s="49"/>
      <c r="J861" s="49"/>
      <c r="K861" s="49"/>
      <c r="L861" s="49"/>
      <c r="M861" s="49"/>
      <c r="N861" s="49"/>
      <c r="O861" s="138"/>
      <c r="P861" s="49"/>
      <c r="Q861" s="138"/>
      <c r="R861" s="49"/>
      <c r="S861" s="138"/>
      <c r="T861" s="49"/>
      <c r="U861" s="138"/>
      <c r="V861" s="138"/>
      <c r="W861" s="138"/>
      <c r="X861" s="138"/>
      <c r="Y861" s="138"/>
      <c r="Z861" s="138"/>
      <c r="AA861" s="139"/>
      <c r="AB861" s="138"/>
      <c r="AC861" s="139"/>
      <c r="AD861" s="138"/>
      <c r="AE861" s="138"/>
      <c r="AF861" s="138"/>
      <c r="AG861" s="139"/>
      <c r="AH861" s="138"/>
      <c r="AI861" s="139"/>
      <c r="AJ861" s="138"/>
      <c r="AK861" s="138"/>
      <c r="AL861" s="138"/>
      <c r="AM861" s="139"/>
      <c r="AN861" s="138"/>
      <c r="AO861" s="139"/>
      <c r="AP861" s="138"/>
      <c r="AQ861" s="138"/>
      <c r="AR861" s="138"/>
      <c r="AS861" s="139"/>
      <c r="AT861" s="138"/>
      <c r="AU861" s="139"/>
      <c r="AV861" s="138"/>
      <c r="AW861" s="138"/>
      <c r="AX861" s="138"/>
      <c r="AY861" s="139"/>
      <c r="AZ861" s="138"/>
      <c r="BA861" s="139"/>
      <c r="BB861" s="138"/>
      <c r="BC861" s="138"/>
      <c r="BD861" s="49"/>
      <c r="BE861" s="49"/>
      <c r="BF861" s="49"/>
      <c r="BG861" s="49"/>
      <c r="BH861" s="49"/>
      <c r="BI861" s="47"/>
      <c r="BJ861" s="49"/>
      <c r="BK861" s="49"/>
      <c r="BL861" s="49"/>
      <c r="BM861" s="49"/>
    </row>
    <row r="862" spans="4:65" ht="70.5" customHeight="1" x14ac:dyDescent="0.2">
      <c r="D862" s="47"/>
      <c r="E862" s="49"/>
      <c r="F862" s="49"/>
      <c r="G862" s="49"/>
      <c r="H862" s="49"/>
      <c r="I862" s="49"/>
      <c r="J862" s="49"/>
      <c r="K862" s="49"/>
      <c r="L862" s="49"/>
      <c r="M862" s="49"/>
      <c r="N862" s="49"/>
      <c r="O862" s="138"/>
      <c r="P862" s="49"/>
      <c r="Q862" s="138"/>
      <c r="R862" s="49"/>
      <c r="S862" s="138"/>
      <c r="T862" s="49"/>
      <c r="U862" s="138"/>
      <c r="V862" s="138"/>
      <c r="W862" s="138"/>
      <c r="X862" s="138"/>
      <c r="Y862" s="138"/>
      <c r="Z862" s="138"/>
      <c r="AA862" s="139"/>
      <c r="AB862" s="138"/>
      <c r="AC862" s="139"/>
      <c r="AD862" s="138"/>
      <c r="AE862" s="138"/>
      <c r="AF862" s="138"/>
      <c r="AG862" s="139"/>
      <c r="AH862" s="138"/>
      <c r="AI862" s="139"/>
      <c r="AJ862" s="138"/>
      <c r="AK862" s="138"/>
      <c r="AL862" s="138"/>
      <c r="AM862" s="139"/>
      <c r="AN862" s="138"/>
      <c r="AO862" s="139"/>
      <c r="AP862" s="138"/>
      <c r="AQ862" s="138"/>
      <c r="AR862" s="138"/>
      <c r="AS862" s="139"/>
      <c r="AT862" s="138"/>
      <c r="AU862" s="139"/>
      <c r="AV862" s="138"/>
      <c r="AW862" s="138"/>
      <c r="AX862" s="138"/>
      <c r="AY862" s="139"/>
      <c r="AZ862" s="138"/>
      <c r="BA862" s="139"/>
      <c r="BB862" s="138"/>
      <c r="BC862" s="138"/>
      <c r="BD862" s="49"/>
      <c r="BE862" s="49"/>
      <c r="BF862" s="49"/>
      <c r="BG862" s="49"/>
      <c r="BH862" s="49"/>
      <c r="BI862" s="47"/>
      <c r="BJ862" s="49"/>
      <c r="BK862" s="49"/>
      <c r="BL862" s="49"/>
      <c r="BM862" s="49"/>
    </row>
    <row r="863" spans="4:65" ht="70.5" customHeight="1" x14ac:dyDescent="0.2">
      <c r="D863" s="47"/>
      <c r="E863" s="49"/>
      <c r="F863" s="49"/>
      <c r="G863" s="49"/>
      <c r="H863" s="49"/>
      <c r="I863" s="49"/>
      <c r="J863" s="49"/>
      <c r="K863" s="49"/>
      <c r="L863" s="49"/>
      <c r="M863" s="49"/>
      <c r="N863" s="49"/>
      <c r="O863" s="138"/>
      <c r="P863" s="49"/>
      <c r="Q863" s="138"/>
      <c r="R863" s="49"/>
      <c r="S863" s="138"/>
      <c r="T863" s="49"/>
      <c r="U863" s="138"/>
      <c r="V863" s="138"/>
      <c r="W863" s="138"/>
      <c r="X863" s="138"/>
      <c r="Y863" s="138"/>
      <c r="Z863" s="138"/>
      <c r="AA863" s="139"/>
      <c r="AB863" s="138"/>
      <c r="AC863" s="139"/>
      <c r="AD863" s="138"/>
      <c r="AE863" s="138"/>
      <c r="AF863" s="138"/>
      <c r="AG863" s="139"/>
      <c r="AH863" s="138"/>
      <c r="AI863" s="139"/>
      <c r="AJ863" s="138"/>
      <c r="AK863" s="138"/>
      <c r="AL863" s="138"/>
      <c r="AM863" s="139"/>
      <c r="AN863" s="138"/>
      <c r="AO863" s="139"/>
      <c r="AP863" s="138"/>
      <c r="AQ863" s="138"/>
      <c r="AR863" s="138"/>
      <c r="AS863" s="139"/>
      <c r="AT863" s="138"/>
      <c r="AU863" s="139"/>
      <c r="AV863" s="138"/>
      <c r="AW863" s="138"/>
      <c r="AX863" s="138"/>
      <c r="AY863" s="139"/>
      <c r="AZ863" s="138"/>
      <c r="BA863" s="139"/>
      <c r="BB863" s="138"/>
      <c r="BC863" s="138"/>
      <c r="BD863" s="49"/>
      <c r="BE863" s="49"/>
      <c r="BF863" s="49"/>
      <c r="BG863" s="49"/>
      <c r="BH863" s="49"/>
      <c r="BI863" s="47"/>
      <c r="BJ863" s="49"/>
      <c r="BK863" s="49"/>
      <c r="BL863" s="49"/>
      <c r="BM863" s="49"/>
    </row>
    <row r="864" spans="4:65" ht="70.5" customHeight="1" x14ac:dyDescent="0.2">
      <c r="D864" s="47"/>
      <c r="E864" s="49"/>
      <c r="F864" s="49"/>
      <c r="G864" s="49"/>
      <c r="H864" s="49"/>
      <c r="I864" s="49"/>
      <c r="J864" s="49"/>
      <c r="K864" s="49"/>
      <c r="L864" s="49"/>
      <c r="M864" s="49"/>
      <c r="N864" s="49"/>
      <c r="O864" s="138"/>
      <c r="P864" s="49"/>
      <c r="Q864" s="138"/>
      <c r="R864" s="49"/>
      <c r="S864" s="138"/>
      <c r="T864" s="49"/>
      <c r="U864" s="138"/>
      <c r="V864" s="138"/>
      <c r="W864" s="138"/>
      <c r="X864" s="138"/>
      <c r="Y864" s="138"/>
      <c r="Z864" s="138"/>
      <c r="AA864" s="139"/>
      <c r="AB864" s="138"/>
      <c r="AC864" s="139"/>
      <c r="AD864" s="138"/>
      <c r="AE864" s="138"/>
      <c r="AF864" s="138"/>
      <c r="AG864" s="139"/>
      <c r="AH864" s="138"/>
      <c r="AI864" s="139"/>
      <c r="AJ864" s="138"/>
      <c r="AK864" s="138"/>
      <c r="AL864" s="138"/>
      <c r="AM864" s="139"/>
      <c r="AN864" s="138"/>
      <c r="AO864" s="139"/>
      <c r="AP864" s="138"/>
      <c r="AQ864" s="138"/>
      <c r="AR864" s="138"/>
      <c r="AS864" s="139"/>
      <c r="AT864" s="138"/>
      <c r="AU864" s="139"/>
      <c r="AV864" s="138"/>
      <c r="AW864" s="138"/>
      <c r="AX864" s="138"/>
      <c r="AY864" s="139"/>
      <c r="AZ864" s="138"/>
      <c r="BA864" s="139"/>
      <c r="BB864" s="138"/>
      <c r="BC864" s="138"/>
      <c r="BD864" s="49"/>
      <c r="BE864" s="49"/>
      <c r="BF864" s="49"/>
      <c r="BG864" s="49"/>
      <c r="BH864" s="49"/>
      <c r="BI864" s="47"/>
      <c r="BJ864" s="49"/>
      <c r="BK864" s="49"/>
      <c r="BL864" s="49"/>
      <c r="BM864" s="49"/>
    </row>
    <row r="865" spans="4:65" ht="70.5" customHeight="1" x14ac:dyDescent="0.2">
      <c r="D865" s="47"/>
      <c r="E865" s="49"/>
      <c r="F865" s="49"/>
      <c r="G865" s="49"/>
      <c r="H865" s="49"/>
      <c r="I865" s="49"/>
      <c r="J865" s="49"/>
      <c r="K865" s="49"/>
      <c r="L865" s="49"/>
      <c r="M865" s="49"/>
      <c r="N865" s="49"/>
      <c r="O865" s="138"/>
      <c r="P865" s="49"/>
      <c r="Q865" s="138"/>
      <c r="R865" s="49"/>
      <c r="S865" s="138"/>
      <c r="T865" s="49"/>
      <c r="U865" s="138"/>
      <c r="V865" s="138"/>
      <c r="W865" s="138"/>
      <c r="X865" s="138"/>
      <c r="Y865" s="138"/>
      <c r="Z865" s="138"/>
      <c r="AA865" s="139"/>
      <c r="AB865" s="138"/>
      <c r="AC865" s="139"/>
      <c r="AD865" s="138"/>
      <c r="AE865" s="138"/>
      <c r="AF865" s="138"/>
      <c r="AG865" s="139"/>
      <c r="AH865" s="138"/>
      <c r="AI865" s="139"/>
      <c r="AJ865" s="138"/>
      <c r="AK865" s="138"/>
      <c r="AL865" s="138"/>
      <c r="AM865" s="139"/>
      <c r="AN865" s="138"/>
      <c r="AO865" s="139"/>
      <c r="AP865" s="138"/>
      <c r="AQ865" s="138"/>
      <c r="AR865" s="138"/>
      <c r="AS865" s="139"/>
      <c r="AT865" s="138"/>
      <c r="AU865" s="139"/>
      <c r="AV865" s="138"/>
      <c r="AW865" s="138"/>
      <c r="AX865" s="138"/>
      <c r="AY865" s="139"/>
      <c r="AZ865" s="138"/>
      <c r="BA865" s="139"/>
      <c r="BB865" s="138"/>
      <c r="BC865" s="138"/>
      <c r="BD865" s="49"/>
      <c r="BE865" s="49"/>
      <c r="BF865" s="49"/>
      <c r="BG865" s="49"/>
      <c r="BH865" s="49"/>
      <c r="BI865" s="47"/>
      <c r="BJ865" s="49"/>
      <c r="BK865" s="49"/>
      <c r="BL865" s="49"/>
      <c r="BM865" s="49"/>
    </row>
    <row r="866" spans="4:65" ht="70.5" customHeight="1" x14ac:dyDescent="0.2">
      <c r="D866" s="47"/>
      <c r="E866" s="49"/>
      <c r="F866" s="49"/>
      <c r="G866" s="49"/>
      <c r="H866" s="49"/>
      <c r="I866" s="49"/>
      <c r="J866" s="49"/>
      <c r="K866" s="49"/>
      <c r="L866" s="49"/>
      <c r="M866" s="49"/>
      <c r="N866" s="49"/>
      <c r="O866" s="138"/>
      <c r="P866" s="49"/>
      <c r="Q866" s="138"/>
      <c r="R866" s="49"/>
      <c r="S866" s="138"/>
      <c r="T866" s="49"/>
      <c r="U866" s="138"/>
      <c r="V866" s="138"/>
      <c r="W866" s="138"/>
      <c r="X866" s="138"/>
      <c r="Y866" s="138"/>
      <c r="Z866" s="138"/>
      <c r="AA866" s="139"/>
      <c r="AB866" s="138"/>
      <c r="AC866" s="139"/>
      <c r="AD866" s="138"/>
      <c r="AE866" s="138"/>
      <c r="AF866" s="138"/>
      <c r="AG866" s="139"/>
      <c r="AH866" s="138"/>
      <c r="AI866" s="139"/>
      <c r="AJ866" s="138"/>
      <c r="AK866" s="138"/>
      <c r="AL866" s="138"/>
      <c r="AM866" s="139"/>
      <c r="AN866" s="138"/>
      <c r="AO866" s="139"/>
      <c r="AP866" s="138"/>
      <c r="AQ866" s="138"/>
      <c r="AR866" s="138"/>
      <c r="AS866" s="139"/>
      <c r="AT866" s="138"/>
      <c r="AU866" s="139"/>
      <c r="AV866" s="138"/>
      <c r="AW866" s="138"/>
      <c r="AX866" s="138"/>
      <c r="AY866" s="139"/>
      <c r="AZ866" s="138"/>
      <c r="BA866" s="139"/>
      <c r="BB866" s="138"/>
      <c r="BC866" s="138"/>
      <c r="BD866" s="49"/>
      <c r="BE866" s="49"/>
      <c r="BF866" s="49"/>
      <c r="BG866" s="49"/>
      <c r="BH866" s="49"/>
      <c r="BI866" s="47"/>
      <c r="BJ866" s="49"/>
      <c r="BK866" s="49"/>
      <c r="BL866" s="49"/>
      <c r="BM866" s="49"/>
    </row>
    <row r="867" spans="4:65" ht="70.5" customHeight="1" x14ac:dyDescent="0.2">
      <c r="D867" s="47"/>
      <c r="E867" s="49"/>
      <c r="F867" s="49"/>
      <c r="G867" s="49"/>
      <c r="H867" s="49"/>
      <c r="I867" s="49"/>
      <c r="J867" s="49"/>
      <c r="K867" s="49"/>
      <c r="L867" s="49"/>
      <c r="M867" s="49"/>
      <c r="N867" s="49"/>
      <c r="O867" s="138"/>
      <c r="P867" s="49"/>
      <c r="Q867" s="138"/>
      <c r="R867" s="49"/>
      <c r="S867" s="138"/>
      <c r="T867" s="49"/>
      <c r="U867" s="138"/>
      <c r="V867" s="138"/>
      <c r="W867" s="138"/>
      <c r="X867" s="138"/>
      <c r="Y867" s="138"/>
      <c r="Z867" s="138"/>
      <c r="AA867" s="139"/>
      <c r="AB867" s="138"/>
      <c r="AC867" s="139"/>
      <c r="AD867" s="138"/>
      <c r="AE867" s="138"/>
      <c r="AF867" s="138"/>
      <c r="AG867" s="139"/>
      <c r="AH867" s="138"/>
      <c r="AI867" s="139"/>
      <c r="AJ867" s="138"/>
      <c r="AK867" s="138"/>
      <c r="AL867" s="138"/>
      <c r="AM867" s="139"/>
      <c r="AN867" s="138"/>
      <c r="AO867" s="139"/>
      <c r="AP867" s="138"/>
      <c r="AQ867" s="138"/>
      <c r="AR867" s="138"/>
      <c r="AS867" s="139"/>
      <c r="AT867" s="138"/>
      <c r="AU867" s="139"/>
      <c r="AV867" s="138"/>
      <c r="AW867" s="138"/>
      <c r="AX867" s="138"/>
      <c r="AY867" s="139"/>
      <c r="AZ867" s="138"/>
      <c r="BA867" s="139"/>
      <c r="BB867" s="138"/>
      <c r="BC867" s="138"/>
      <c r="BD867" s="49"/>
      <c r="BE867" s="49"/>
      <c r="BF867" s="49"/>
      <c r="BG867" s="49"/>
      <c r="BH867" s="49"/>
      <c r="BI867" s="47"/>
      <c r="BJ867" s="49"/>
      <c r="BK867" s="49"/>
      <c r="BL867" s="49"/>
      <c r="BM867" s="49"/>
    </row>
    <row r="868" spans="4:65" ht="70.5" customHeight="1" x14ac:dyDescent="0.2">
      <c r="D868" s="47"/>
      <c r="E868" s="49"/>
      <c r="F868" s="49"/>
      <c r="G868" s="49"/>
      <c r="H868" s="49"/>
      <c r="I868" s="49"/>
      <c r="J868" s="49"/>
      <c r="K868" s="49"/>
      <c r="L868" s="49"/>
      <c r="M868" s="49"/>
      <c r="N868" s="49"/>
      <c r="O868" s="138"/>
      <c r="P868" s="49"/>
      <c r="Q868" s="138"/>
      <c r="R868" s="49"/>
      <c r="S868" s="138"/>
      <c r="T868" s="49"/>
      <c r="U868" s="138"/>
      <c r="V868" s="138"/>
      <c r="W868" s="138"/>
      <c r="X868" s="138"/>
      <c r="Y868" s="138"/>
      <c r="Z868" s="138"/>
      <c r="AA868" s="139"/>
      <c r="AB868" s="138"/>
      <c r="AC868" s="139"/>
      <c r="AD868" s="138"/>
      <c r="AE868" s="138"/>
      <c r="AF868" s="138"/>
      <c r="AG868" s="139"/>
      <c r="AH868" s="138"/>
      <c r="AI868" s="139"/>
      <c r="AJ868" s="138"/>
      <c r="AK868" s="138"/>
      <c r="AL868" s="138"/>
      <c r="AM868" s="139"/>
      <c r="AN868" s="138"/>
      <c r="AO868" s="139"/>
      <c r="AP868" s="138"/>
      <c r="AQ868" s="138"/>
      <c r="AR868" s="138"/>
      <c r="AS868" s="139"/>
      <c r="AT868" s="138"/>
      <c r="AU868" s="139"/>
      <c r="AV868" s="138"/>
      <c r="AW868" s="138"/>
      <c r="AX868" s="138"/>
      <c r="AY868" s="139"/>
      <c r="AZ868" s="138"/>
      <c r="BA868" s="139"/>
      <c r="BB868" s="138"/>
      <c r="BC868" s="138"/>
      <c r="BD868" s="49"/>
      <c r="BE868" s="49"/>
      <c r="BF868" s="49"/>
      <c r="BG868" s="49"/>
      <c r="BH868" s="49"/>
      <c r="BI868" s="47"/>
      <c r="BJ868" s="49"/>
      <c r="BK868" s="49"/>
      <c r="BL868" s="49"/>
      <c r="BM868" s="49"/>
    </row>
    <row r="869" spans="4:65" ht="70.5" customHeight="1" x14ac:dyDescent="0.2">
      <c r="D869" s="47"/>
      <c r="E869" s="49"/>
      <c r="F869" s="49"/>
      <c r="G869" s="49"/>
      <c r="H869" s="49"/>
      <c r="I869" s="49"/>
      <c r="J869" s="49"/>
      <c r="K869" s="49"/>
      <c r="L869" s="49"/>
      <c r="M869" s="49"/>
      <c r="N869" s="49"/>
      <c r="O869" s="138"/>
      <c r="P869" s="49"/>
      <c r="Q869" s="138"/>
      <c r="R869" s="49"/>
      <c r="S869" s="138"/>
      <c r="T869" s="49"/>
      <c r="U869" s="138"/>
      <c r="V869" s="138"/>
      <c r="W869" s="138"/>
      <c r="X869" s="138"/>
      <c r="Y869" s="138"/>
      <c r="Z869" s="138"/>
      <c r="AA869" s="139"/>
      <c r="AB869" s="138"/>
      <c r="AC869" s="139"/>
      <c r="AD869" s="138"/>
      <c r="AE869" s="138"/>
      <c r="AF869" s="138"/>
      <c r="AG869" s="139"/>
      <c r="AH869" s="138"/>
      <c r="AI869" s="139"/>
      <c r="AJ869" s="138"/>
      <c r="AK869" s="138"/>
      <c r="AL869" s="138"/>
      <c r="AM869" s="139"/>
      <c r="AN869" s="138"/>
      <c r="AO869" s="139"/>
      <c r="AP869" s="138"/>
      <c r="AQ869" s="138"/>
      <c r="AR869" s="138"/>
      <c r="AS869" s="139"/>
      <c r="AT869" s="138"/>
      <c r="AU869" s="139"/>
      <c r="AV869" s="138"/>
      <c r="AW869" s="138"/>
      <c r="AX869" s="138"/>
      <c r="AY869" s="139"/>
      <c r="AZ869" s="138"/>
      <c r="BA869" s="139"/>
      <c r="BB869" s="138"/>
      <c r="BC869" s="138"/>
      <c r="BD869" s="49"/>
      <c r="BE869" s="49"/>
      <c r="BF869" s="49"/>
      <c r="BG869" s="49"/>
      <c r="BH869" s="49"/>
      <c r="BI869" s="47"/>
      <c r="BJ869" s="49"/>
      <c r="BK869" s="49"/>
      <c r="BL869" s="49"/>
      <c r="BM869" s="49"/>
    </row>
    <row r="870" spans="4:65" ht="70.5" customHeight="1" x14ac:dyDescent="0.2">
      <c r="D870" s="47"/>
      <c r="E870" s="49"/>
      <c r="F870" s="49"/>
      <c r="G870" s="49"/>
      <c r="H870" s="49"/>
      <c r="I870" s="49"/>
      <c r="J870" s="49"/>
      <c r="K870" s="49"/>
      <c r="L870" s="49"/>
      <c r="M870" s="49"/>
      <c r="N870" s="49"/>
      <c r="O870" s="138"/>
      <c r="P870" s="49"/>
      <c r="Q870" s="138"/>
      <c r="R870" s="49"/>
      <c r="S870" s="138"/>
      <c r="T870" s="49"/>
      <c r="U870" s="138"/>
      <c r="V870" s="138"/>
      <c r="W870" s="138"/>
      <c r="X870" s="138"/>
      <c r="Y870" s="138"/>
      <c r="Z870" s="138"/>
      <c r="AA870" s="139"/>
      <c r="AB870" s="138"/>
      <c r="AC870" s="139"/>
      <c r="AD870" s="138"/>
      <c r="AE870" s="138"/>
      <c r="AF870" s="138"/>
      <c r="AG870" s="139"/>
      <c r="AH870" s="138"/>
      <c r="AI870" s="139"/>
      <c r="AJ870" s="138"/>
      <c r="AK870" s="138"/>
      <c r="AL870" s="138"/>
      <c r="AM870" s="139"/>
      <c r="AN870" s="138"/>
      <c r="AO870" s="139"/>
      <c r="AP870" s="138"/>
      <c r="AQ870" s="138"/>
      <c r="AR870" s="138"/>
      <c r="AS870" s="139"/>
      <c r="AT870" s="138"/>
      <c r="AU870" s="139"/>
      <c r="AV870" s="138"/>
      <c r="AW870" s="138"/>
      <c r="AX870" s="138"/>
      <c r="AY870" s="139"/>
      <c r="AZ870" s="138"/>
      <c r="BA870" s="139"/>
      <c r="BB870" s="138"/>
      <c r="BC870" s="138"/>
      <c r="BD870" s="49"/>
      <c r="BE870" s="49"/>
      <c r="BF870" s="49"/>
      <c r="BG870" s="49"/>
      <c r="BH870" s="49"/>
      <c r="BI870" s="47"/>
      <c r="BJ870" s="49"/>
      <c r="BK870" s="49"/>
      <c r="BL870" s="49"/>
      <c r="BM870" s="49"/>
    </row>
    <row r="871" spans="4:65" ht="70.5" customHeight="1" x14ac:dyDescent="0.2">
      <c r="D871" s="47"/>
      <c r="E871" s="49"/>
      <c r="F871" s="49"/>
      <c r="G871" s="49"/>
      <c r="H871" s="49"/>
      <c r="I871" s="49"/>
      <c r="J871" s="49"/>
      <c r="K871" s="49"/>
      <c r="L871" s="49"/>
      <c r="M871" s="49"/>
      <c r="N871" s="49"/>
      <c r="O871" s="138"/>
      <c r="P871" s="49"/>
      <c r="Q871" s="138"/>
      <c r="R871" s="49"/>
      <c r="S871" s="138"/>
      <c r="T871" s="49"/>
      <c r="U871" s="138"/>
      <c r="V871" s="138"/>
      <c r="W871" s="138"/>
      <c r="X871" s="138"/>
      <c r="Y871" s="138"/>
      <c r="Z871" s="138"/>
      <c r="AA871" s="139"/>
      <c r="AB871" s="138"/>
      <c r="AC871" s="139"/>
      <c r="AD871" s="138"/>
      <c r="AE871" s="138"/>
      <c r="AF871" s="138"/>
      <c r="AG871" s="139"/>
      <c r="AH871" s="138"/>
      <c r="AI871" s="139"/>
      <c r="AJ871" s="138"/>
      <c r="AK871" s="138"/>
      <c r="AL871" s="138"/>
      <c r="AM871" s="139"/>
      <c r="AN871" s="138"/>
      <c r="AO871" s="139"/>
      <c r="AP871" s="138"/>
      <c r="AQ871" s="138"/>
      <c r="AR871" s="138"/>
      <c r="AS871" s="139"/>
      <c r="AT871" s="138"/>
      <c r="AU871" s="139"/>
      <c r="AV871" s="138"/>
      <c r="AW871" s="138"/>
      <c r="AX871" s="138"/>
      <c r="AY871" s="139"/>
      <c r="AZ871" s="138"/>
      <c r="BA871" s="139"/>
      <c r="BB871" s="138"/>
      <c r="BC871" s="138"/>
      <c r="BD871" s="49"/>
      <c r="BE871" s="49"/>
      <c r="BF871" s="49"/>
      <c r="BG871" s="49"/>
      <c r="BH871" s="49"/>
      <c r="BI871" s="47"/>
      <c r="BJ871" s="49"/>
      <c r="BK871" s="49"/>
      <c r="BL871" s="49"/>
      <c r="BM871" s="49"/>
    </row>
    <row r="872" spans="4:65" ht="70.5" customHeight="1" x14ac:dyDescent="0.2">
      <c r="D872" s="47"/>
      <c r="E872" s="49"/>
      <c r="F872" s="49"/>
      <c r="G872" s="49"/>
      <c r="H872" s="49"/>
      <c r="I872" s="49"/>
      <c r="J872" s="49"/>
      <c r="K872" s="49"/>
      <c r="L872" s="49"/>
      <c r="M872" s="49"/>
      <c r="N872" s="49"/>
      <c r="O872" s="138"/>
      <c r="P872" s="49"/>
      <c r="Q872" s="138"/>
      <c r="R872" s="49"/>
      <c r="S872" s="138"/>
      <c r="T872" s="49"/>
      <c r="U872" s="138"/>
      <c r="V872" s="138"/>
      <c r="W872" s="138"/>
      <c r="X872" s="138"/>
      <c r="Y872" s="138"/>
      <c r="Z872" s="138"/>
      <c r="AA872" s="139"/>
      <c r="AB872" s="138"/>
      <c r="AC872" s="139"/>
      <c r="AD872" s="138"/>
      <c r="AE872" s="138"/>
      <c r="AF872" s="138"/>
      <c r="AG872" s="139"/>
      <c r="AH872" s="138"/>
      <c r="AI872" s="139"/>
      <c r="AJ872" s="138"/>
      <c r="AK872" s="138"/>
      <c r="AL872" s="138"/>
      <c r="AM872" s="139"/>
      <c r="AN872" s="138"/>
      <c r="AO872" s="139"/>
      <c r="AP872" s="138"/>
      <c r="AQ872" s="138"/>
      <c r="AR872" s="138"/>
      <c r="AS872" s="139"/>
      <c r="AT872" s="138"/>
      <c r="AU872" s="139"/>
      <c r="AV872" s="138"/>
      <c r="AW872" s="138"/>
      <c r="AX872" s="138"/>
      <c r="AY872" s="139"/>
      <c r="AZ872" s="138"/>
      <c r="BA872" s="139"/>
      <c r="BB872" s="138"/>
      <c r="BC872" s="138"/>
      <c r="BD872" s="49"/>
      <c r="BE872" s="49"/>
      <c r="BF872" s="49"/>
      <c r="BG872" s="49"/>
      <c r="BH872" s="49"/>
      <c r="BI872" s="47"/>
      <c r="BJ872" s="49"/>
      <c r="BK872" s="49"/>
      <c r="BL872" s="49"/>
      <c r="BM872" s="49"/>
    </row>
    <row r="873" spans="4:65" ht="70.5" customHeight="1" x14ac:dyDescent="0.2">
      <c r="D873" s="47"/>
      <c r="E873" s="49"/>
      <c r="F873" s="49"/>
      <c r="G873" s="49"/>
      <c r="H873" s="49"/>
      <c r="I873" s="49"/>
      <c r="J873" s="49"/>
      <c r="K873" s="49"/>
      <c r="L873" s="49"/>
      <c r="M873" s="49"/>
      <c r="N873" s="49"/>
      <c r="O873" s="138"/>
      <c r="P873" s="49"/>
      <c r="Q873" s="138"/>
      <c r="R873" s="49"/>
      <c r="S873" s="138"/>
      <c r="T873" s="49"/>
      <c r="U873" s="138"/>
      <c r="V873" s="138"/>
      <c r="W873" s="138"/>
      <c r="X873" s="138"/>
      <c r="Y873" s="138"/>
      <c r="Z873" s="138"/>
      <c r="AA873" s="139"/>
      <c r="AB873" s="138"/>
      <c r="AC873" s="139"/>
      <c r="AD873" s="138"/>
      <c r="AE873" s="138"/>
      <c r="AF873" s="138"/>
      <c r="AG873" s="139"/>
      <c r="AH873" s="138"/>
      <c r="AI873" s="139"/>
      <c r="AJ873" s="138"/>
      <c r="AK873" s="138"/>
      <c r="AL873" s="138"/>
      <c r="AM873" s="139"/>
      <c r="AN873" s="138"/>
      <c r="AO873" s="139"/>
      <c r="AP873" s="138"/>
      <c r="AQ873" s="138"/>
      <c r="AR873" s="138"/>
      <c r="AS873" s="139"/>
      <c r="AT873" s="138"/>
      <c r="AU873" s="139"/>
      <c r="AV873" s="138"/>
      <c r="AW873" s="138"/>
      <c r="AX873" s="138"/>
      <c r="AY873" s="139"/>
      <c r="AZ873" s="138"/>
      <c r="BA873" s="139"/>
      <c r="BB873" s="138"/>
      <c r="BC873" s="138"/>
      <c r="BD873" s="49"/>
      <c r="BE873" s="49"/>
      <c r="BF873" s="49"/>
      <c r="BG873" s="49"/>
      <c r="BH873" s="49"/>
      <c r="BI873" s="47"/>
      <c r="BJ873" s="49"/>
      <c r="BK873" s="49"/>
      <c r="BL873" s="49"/>
      <c r="BM873" s="49"/>
    </row>
    <row r="874" spans="4:65" ht="70.5" customHeight="1" x14ac:dyDescent="0.2">
      <c r="D874" s="47"/>
      <c r="E874" s="49"/>
      <c r="F874" s="49"/>
      <c r="G874" s="49"/>
      <c r="H874" s="49"/>
      <c r="I874" s="49"/>
      <c r="J874" s="49"/>
      <c r="K874" s="49"/>
      <c r="L874" s="49"/>
      <c r="M874" s="49"/>
      <c r="N874" s="49"/>
      <c r="O874" s="138"/>
      <c r="P874" s="49"/>
      <c r="Q874" s="138"/>
      <c r="R874" s="49"/>
      <c r="S874" s="138"/>
      <c r="T874" s="49"/>
      <c r="U874" s="138"/>
      <c r="V874" s="138"/>
      <c r="W874" s="138"/>
      <c r="X874" s="138"/>
      <c r="Y874" s="138"/>
      <c r="Z874" s="138"/>
      <c r="AA874" s="139"/>
      <c r="AB874" s="138"/>
      <c r="AC874" s="139"/>
      <c r="AD874" s="138"/>
      <c r="AE874" s="138"/>
      <c r="AF874" s="138"/>
      <c r="AG874" s="139"/>
      <c r="AH874" s="138"/>
      <c r="AI874" s="139"/>
      <c r="AJ874" s="138"/>
      <c r="AK874" s="138"/>
      <c r="AL874" s="138"/>
      <c r="AM874" s="139"/>
      <c r="AN874" s="138"/>
      <c r="AO874" s="139"/>
      <c r="AP874" s="138"/>
      <c r="AQ874" s="138"/>
      <c r="AR874" s="138"/>
      <c r="AS874" s="139"/>
      <c r="AT874" s="138"/>
      <c r="AU874" s="139"/>
      <c r="AV874" s="138"/>
      <c r="AW874" s="138"/>
      <c r="AX874" s="138"/>
      <c r="AY874" s="139"/>
      <c r="AZ874" s="138"/>
      <c r="BA874" s="139"/>
      <c r="BB874" s="138"/>
      <c r="BC874" s="138"/>
      <c r="BD874" s="49"/>
      <c r="BE874" s="49"/>
      <c r="BF874" s="49"/>
      <c r="BG874" s="49"/>
      <c r="BH874" s="49"/>
      <c r="BI874" s="47"/>
      <c r="BJ874" s="49"/>
      <c r="BK874" s="49"/>
      <c r="BL874" s="49"/>
      <c r="BM874" s="49"/>
    </row>
    <row r="875" spans="4:65" ht="70.5" customHeight="1" x14ac:dyDescent="0.2">
      <c r="D875" s="47"/>
      <c r="E875" s="49"/>
      <c r="F875" s="49"/>
      <c r="G875" s="49"/>
      <c r="H875" s="49"/>
      <c r="I875" s="49"/>
      <c r="J875" s="49"/>
      <c r="K875" s="49"/>
      <c r="L875" s="49"/>
      <c r="M875" s="49"/>
      <c r="N875" s="49"/>
      <c r="O875" s="138"/>
      <c r="P875" s="49"/>
      <c r="Q875" s="138"/>
      <c r="R875" s="49"/>
      <c r="S875" s="138"/>
      <c r="T875" s="49"/>
      <c r="U875" s="138"/>
      <c r="V875" s="138"/>
      <c r="W875" s="138"/>
      <c r="X875" s="138"/>
      <c r="Y875" s="138"/>
      <c r="Z875" s="138"/>
      <c r="AA875" s="139"/>
      <c r="AB875" s="138"/>
      <c r="AC875" s="139"/>
      <c r="AD875" s="138"/>
      <c r="AE875" s="138"/>
      <c r="AF875" s="138"/>
      <c r="AG875" s="139"/>
      <c r="AH875" s="138"/>
      <c r="AI875" s="139"/>
      <c r="AJ875" s="138"/>
      <c r="AK875" s="138"/>
      <c r="AL875" s="138"/>
      <c r="AM875" s="139"/>
      <c r="AN875" s="138"/>
      <c r="AO875" s="139"/>
      <c r="AP875" s="138"/>
      <c r="AQ875" s="138"/>
      <c r="AR875" s="138"/>
      <c r="AS875" s="139"/>
      <c r="AT875" s="138"/>
      <c r="AU875" s="139"/>
      <c r="AV875" s="138"/>
      <c r="AW875" s="138"/>
      <c r="AX875" s="138"/>
      <c r="AY875" s="139"/>
      <c r="AZ875" s="138"/>
      <c r="BA875" s="139"/>
      <c r="BB875" s="138"/>
      <c r="BC875" s="138"/>
      <c r="BD875" s="49"/>
      <c r="BE875" s="49"/>
      <c r="BF875" s="49"/>
      <c r="BG875" s="49"/>
      <c r="BH875" s="49"/>
      <c r="BI875" s="47"/>
      <c r="BJ875" s="49"/>
      <c r="BK875" s="49"/>
      <c r="BL875" s="49"/>
      <c r="BM875" s="49"/>
    </row>
    <row r="876" spans="4:65" ht="70.5" customHeight="1" x14ac:dyDescent="0.2">
      <c r="D876" s="47"/>
      <c r="E876" s="49"/>
      <c r="F876" s="49"/>
      <c r="G876" s="49"/>
      <c r="H876" s="49"/>
      <c r="I876" s="49"/>
      <c r="J876" s="49"/>
      <c r="K876" s="49"/>
      <c r="L876" s="49"/>
      <c r="M876" s="49"/>
      <c r="N876" s="49"/>
      <c r="O876" s="138"/>
      <c r="P876" s="49"/>
      <c r="Q876" s="138"/>
      <c r="R876" s="49"/>
      <c r="S876" s="138"/>
      <c r="T876" s="49"/>
      <c r="U876" s="138"/>
      <c r="V876" s="138"/>
      <c r="W876" s="138"/>
      <c r="X876" s="138"/>
      <c r="Y876" s="138"/>
      <c r="Z876" s="138"/>
      <c r="AA876" s="139"/>
      <c r="AB876" s="138"/>
      <c r="AC876" s="139"/>
      <c r="AD876" s="138"/>
      <c r="AE876" s="138"/>
      <c r="AF876" s="138"/>
      <c r="AG876" s="139"/>
      <c r="AH876" s="138"/>
      <c r="AI876" s="139"/>
      <c r="AJ876" s="138"/>
      <c r="AK876" s="138"/>
      <c r="AL876" s="138"/>
      <c r="AM876" s="139"/>
      <c r="AN876" s="138"/>
      <c r="AO876" s="139"/>
      <c r="AP876" s="138"/>
      <c r="AQ876" s="138"/>
      <c r="AR876" s="138"/>
      <c r="AS876" s="139"/>
      <c r="AT876" s="138"/>
      <c r="AU876" s="139"/>
      <c r="AV876" s="138"/>
      <c r="AW876" s="138"/>
      <c r="AX876" s="138"/>
      <c r="AY876" s="139"/>
      <c r="AZ876" s="138"/>
      <c r="BA876" s="139"/>
      <c r="BB876" s="138"/>
      <c r="BC876" s="138"/>
      <c r="BD876" s="49"/>
      <c r="BE876" s="49"/>
      <c r="BF876" s="49"/>
      <c r="BG876" s="49"/>
      <c r="BH876" s="49"/>
      <c r="BI876" s="47"/>
      <c r="BJ876" s="49"/>
      <c r="BK876" s="49"/>
      <c r="BL876" s="49"/>
      <c r="BM876" s="49"/>
    </row>
    <row r="877" spans="4:65" ht="70.5" customHeight="1" x14ac:dyDescent="0.2">
      <c r="D877" s="47"/>
      <c r="E877" s="49"/>
      <c r="F877" s="49"/>
      <c r="G877" s="49"/>
      <c r="H877" s="49"/>
      <c r="I877" s="49"/>
      <c r="J877" s="49"/>
      <c r="K877" s="49"/>
      <c r="L877" s="49"/>
      <c r="M877" s="49"/>
      <c r="N877" s="49"/>
      <c r="O877" s="138"/>
      <c r="P877" s="49"/>
      <c r="Q877" s="138"/>
      <c r="R877" s="49"/>
      <c r="S877" s="138"/>
      <c r="T877" s="49"/>
      <c r="U877" s="138"/>
      <c r="V877" s="138"/>
      <c r="W877" s="138"/>
      <c r="X877" s="138"/>
      <c r="Y877" s="138"/>
      <c r="Z877" s="138"/>
      <c r="AA877" s="139"/>
      <c r="AB877" s="138"/>
      <c r="AC877" s="139"/>
      <c r="AD877" s="138"/>
      <c r="AE877" s="138"/>
      <c r="AF877" s="138"/>
      <c r="AG877" s="139"/>
      <c r="AH877" s="138"/>
      <c r="AI877" s="139"/>
      <c r="AJ877" s="138"/>
      <c r="AK877" s="138"/>
      <c r="AL877" s="138"/>
      <c r="AM877" s="139"/>
      <c r="AN877" s="138"/>
      <c r="AO877" s="139"/>
      <c r="AP877" s="138"/>
      <c r="AQ877" s="138"/>
      <c r="AR877" s="138"/>
      <c r="AS877" s="139"/>
      <c r="AT877" s="138"/>
      <c r="AU877" s="139"/>
      <c r="AV877" s="138"/>
      <c r="AW877" s="138"/>
      <c r="AX877" s="138"/>
      <c r="AY877" s="139"/>
      <c r="AZ877" s="138"/>
      <c r="BA877" s="139"/>
      <c r="BB877" s="138"/>
      <c r="BC877" s="138"/>
      <c r="BD877" s="49"/>
      <c r="BE877" s="49"/>
      <c r="BF877" s="49"/>
      <c r="BG877" s="49"/>
      <c r="BH877" s="49"/>
      <c r="BI877" s="47"/>
      <c r="BJ877" s="49"/>
      <c r="BK877" s="49"/>
      <c r="BL877" s="49"/>
      <c r="BM877" s="49"/>
    </row>
    <row r="878" spans="4:65" ht="70.5" customHeight="1" x14ac:dyDescent="0.2">
      <c r="D878" s="47"/>
      <c r="E878" s="49"/>
      <c r="F878" s="49"/>
      <c r="G878" s="49"/>
      <c r="H878" s="49"/>
      <c r="I878" s="49"/>
      <c r="J878" s="49"/>
      <c r="K878" s="49"/>
      <c r="L878" s="49"/>
      <c r="M878" s="49"/>
      <c r="N878" s="49"/>
      <c r="O878" s="138"/>
      <c r="P878" s="49"/>
      <c r="Q878" s="138"/>
      <c r="R878" s="49"/>
      <c r="S878" s="138"/>
      <c r="T878" s="49"/>
      <c r="U878" s="138"/>
      <c r="V878" s="138"/>
      <c r="W878" s="138"/>
      <c r="X878" s="138"/>
      <c r="Y878" s="138"/>
      <c r="Z878" s="138"/>
      <c r="AA878" s="139"/>
      <c r="AB878" s="138"/>
      <c r="AC878" s="139"/>
      <c r="AD878" s="138"/>
      <c r="AE878" s="138"/>
      <c r="AF878" s="138"/>
      <c r="AG878" s="139"/>
      <c r="AH878" s="138"/>
      <c r="AI878" s="139"/>
      <c r="AJ878" s="138"/>
      <c r="AK878" s="138"/>
      <c r="AL878" s="138"/>
      <c r="AM878" s="139"/>
      <c r="AN878" s="138"/>
      <c r="AO878" s="139"/>
      <c r="AP878" s="138"/>
      <c r="AQ878" s="138"/>
      <c r="AR878" s="138"/>
      <c r="AS878" s="139"/>
      <c r="AT878" s="138"/>
      <c r="AU878" s="139"/>
      <c r="AV878" s="138"/>
      <c r="AW878" s="138"/>
      <c r="AX878" s="138"/>
      <c r="AY878" s="139"/>
      <c r="AZ878" s="138"/>
      <c r="BA878" s="139"/>
      <c r="BB878" s="138"/>
      <c r="BC878" s="138"/>
      <c r="BD878" s="49"/>
      <c r="BE878" s="49"/>
      <c r="BF878" s="49"/>
      <c r="BG878" s="49"/>
      <c r="BH878" s="49"/>
      <c r="BI878" s="47"/>
      <c r="BJ878" s="49"/>
      <c r="BK878" s="49"/>
      <c r="BL878" s="49"/>
      <c r="BM878" s="49"/>
    </row>
    <row r="879" spans="4:65" ht="70.5" customHeight="1" x14ac:dyDescent="0.2">
      <c r="D879" s="47"/>
      <c r="E879" s="49"/>
      <c r="F879" s="49"/>
      <c r="G879" s="49"/>
      <c r="H879" s="49"/>
      <c r="I879" s="49"/>
      <c r="J879" s="49"/>
      <c r="K879" s="49"/>
      <c r="L879" s="49"/>
      <c r="M879" s="49"/>
      <c r="N879" s="49"/>
      <c r="O879" s="138"/>
      <c r="P879" s="49"/>
      <c r="Q879" s="138"/>
      <c r="R879" s="49"/>
      <c r="S879" s="138"/>
      <c r="T879" s="49"/>
      <c r="U879" s="138"/>
      <c r="V879" s="138"/>
      <c r="W879" s="138"/>
      <c r="X879" s="138"/>
      <c r="Y879" s="138"/>
      <c r="Z879" s="138"/>
      <c r="AA879" s="139"/>
      <c r="AB879" s="138"/>
      <c r="AC879" s="139"/>
      <c r="AD879" s="138"/>
      <c r="AE879" s="138"/>
      <c r="AF879" s="138"/>
      <c r="AG879" s="139"/>
      <c r="AH879" s="138"/>
      <c r="AI879" s="139"/>
      <c r="AJ879" s="138"/>
      <c r="AK879" s="138"/>
      <c r="AL879" s="138"/>
      <c r="AM879" s="139"/>
      <c r="AN879" s="138"/>
      <c r="AO879" s="139"/>
      <c r="AP879" s="138"/>
      <c r="AQ879" s="138"/>
      <c r="AR879" s="138"/>
      <c r="AS879" s="139"/>
      <c r="AT879" s="138"/>
      <c r="AU879" s="139"/>
      <c r="AV879" s="138"/>
      <c r="AW879" s="138"/>
      <c r="AX879" s="138"/>
      <c r="AY879" s="139"/>
      <c r="AZ879" s="138"/>
      <c r="BA879" s="139"/>
      <c r="BB879" s="138"/>
      <c r="BC879" s="138"/>
      <c r="BD879" s="49"/>
      <c r="BE879" s="49"/>
      <c r="BF879" s="49"/>
      <c r="BG879" s="49"/>
      <c r="BH879" s="49"/>
      <c r="BI879" s="47"/>
      <c r="BJ879" s="49"/>
      <c r="BK879" s="49"/>
      <c r="BL879" s="49"/>
      <c r="BM879" s="49"/>
    </row>
    <row r="880" spans="4:65" ht="70.5" customHeight="1" x14ac:dyDescent="0.2">
      <c r="D880" s="47"/>
      <c r="E880" s="49"/>
      <c r="F880" s="49"/>
      <c r="G880" s="49"/>
      <c r="H880" s="49"/>
      <c r="I880" s="49"/>
      <c r="J880" s="49"/>
      <c r="K880" s="49"/>
      <c r="L880" s="49"/>
      <c r="M880" s="49"/>
      <c r="N880" s="49"/>
      <c r="O880" s="138"/>
      <c r="P880" s="49"/>
      <c r="Q880" s="138"/>
      <c r="R880" s="49"/>
      <c r="S880" s="138"/>
      <c r="T880" s="49"/>
      <c r="U880" s="138"/>
      <c r="V880" s="138"/>
      <c r="W880" s="138"/>
      <c r="X880" s="138"/>
      <c r="Y880" s="138"/>
      <c r="Z880" s="138"/>
      <c r="AA880" s="139"/>
      <c r="AB880" s="138"/>
      <c r="AC880" s="139"/>
      <c r="AD880" s="138"/>
      <c r="AE880" s="138"/>
      <c r="AF880" s="138"/>
      <c r="AG880" s="139"/>
      <c r="AH880" s="138"/>
      <c r="AI880" s="139"/>
      <c r="AJ880" s="138"/>
      <c r="AK880" s="138"/>
      <c r="AL880" s="138"/>
      <c r="AM880" s="139"/>
      <c r="AN880" s="138"/>
      <c r="AO880" s="139"/>
      <c r="AP880" s="138"/>
      <c r="AQ880" s="138"/>
      <c r="AR880" s="138"/>
      <c r="AS880" s="139"/>
      <c r="AT880" s="138"/>
      <c r="AU880" s="139"/>
      <c r="AV880" s="138"/>
      <c r="AW880" s="138"/>
      <c r="AX880" s="138"/>
      <c r="AY880" s="139"/>
      <c r="AZ880" s="138"/>
      <c r="BA880" s="139"/>
      <c r="BB880" s="138"/>
      <c r="BC880" s="138"/>
      <c r="BD880" s="49"/>
      <c r="BE880" s="49"/>
      <c r="BF880" s="49"/>
      <c r="BG880" s="49"/>
      <c r="BH880" s="49"/>
      <c r="BI880" s="47"/>
      <c r="BJ880" s="49"/>
      <c r="BK880" s="49"/>
      <c r="BL880" s="49"/>
      <c r="BM880" s="49"/>
    </row>
    <row r="881" spans="4:65" ht="70.5" customHeight="1" x14ac:dyDescent="0.2">
      <c r="D881" s="47"/>
      <c r="E881" s="49"/>
      <c r="F881" s="49"/>
      <c r="G881" s="49"/>
      <c r="H881" s="49"/>
      <c r="I881" s="49"/>
      <c r="J881" s="49"/>
      <c r="K881" s="49"/>
      <c r="L881" s="49"/>
      <c r="M881" s="49"/>
      <c r="N881" s="49"/>
      <c r="O881" s="138"/>
      <c r="P881" s="49"/>
      <c r="Q881" s="138"/>
      <c r="R881" s="49"/>
      <c r="S881" s="138"/>
      <c r="T881" s="49"/>
      <c r="U881" s="138"/>
      <c r="V881" s="138"/>
      <c r="W881" s="138"/>
      <c r="X881" s="138"/>
      <c r="Y881" s="138"/>
      <c r="Z881" s="138"/>
      <c r="AA881" s="139"/>
      <c r="AB881" s="138"/>
      <c r="AC881" s="139"/>
      <c r="AD881" s="138"/>
      <c r="AE881" s="138"/>
      <c r="AF881" s="138"/>
      <c r="AG881" s="139"/>
      <c r="AH881" s="138"/>
      <c r="AI881" s="139"/>
      <c r="AJ881" s="138"/>
      <c r="AK881" s="138"/>
      <c r="AL881" s="138"/>
      <c r="AM881" s="139"/>
      <c r="AN881" s="138"/>
      <c r="AO881" s="139"/>
      <c r="AP881" s="138"/>
      <c r="AQ881" s="138"/>
      <c r="AR881" s="138"/>
      <c r="AS881" s="139"/>
      <c r="AT881" s="138"/>
      <c r="AU881" s="139"/>
      <c r="AV881" s="138"/>
      <c r="AW881" s="138"/>
      <c r="AX881" s="138"/>
      <c r="AY881" s="139"/>
      <c r="AZ881" s="138"/>
      <c r="BA881" s="139"/>
      <c r="BB881" s="138"/>
      <c r="BC881" s="138"/>
      <c r="BD881" s="49"/>
      <c r="BE881" s="49"/>
      <c r="BF881" s="49"/>
      <c r="BG881" s="49"/>
      <c r="BH881" s="49"/>
      <c r="BI881" s="47"/>
      <c r="BJ881" s="49"/>
      <c r="BK881" s="49"/>
      <c r="BL881" s="49"/>
      <c r="BM881" s="49"/>
    </row>
    <row r="882" spans="4:65" ht="70.5" customHeight="1" x14ac:dyDescent="0.2">
      <c r="D882" s="47"/>
      <c r="E882" s="49"/>
      <c r="F882" s="49"/>
      <c r="G882" s="49"/>
      <c r="H882" s="49"/>
      <c r="I882" s="49"/>
      <c r="J882" s="49"/>
      <c r="K882" s="49"/>
      <c r="L882" s="49"/>
      <c r="M882" s="49"/>
      <c r="N882" s="49"/>
      <c r="O882" s="138"/>
      <c r="P882" s="49"/>
      <c r="Q882" s="138"/>
      <c r="R882" s="49"/>
      <c r="S882" s="138"/>
      <c r="T882" s="49"/>
      <c r="U882" s="138"/>
      <c r="V882" s="138"/>
      <c r="W882" s="138"/>
      <c r="X882" s="138"/>
      <c r="Y882" s="138"/>
      <c r="Z882" s="138"/>
      <c r="AA882" s="139"/>
      <c r="AB882" s="138"/>
      <c r="AC882" s="139"/>
      <c r="AD882" s="138"/>
      <c r="AE882" s="138"/>
      <c r="AF882" s="138"/>
      <c r="AG882" s="139"/>
      <c r="AH882" s="138"/>
      <c r="AI882" s="139"/>
      <c r="AJ882" s="138"/>
      <c r="AK882" s="138"/>
      <c r="AL882" s="138"/>
      <c r="AM882" s="139"/>
      <c r="AN882" s="138"/>
      <c r="AO882" s="139"/>
      <c r="AP882" s="138"/>
      <c r="AQ882" s="138"/>
      <c r="AR882" s="138"/>
      <c r="AS882" s="139"/>
      <c r="AT882" s="138"/>
      <c r="AU882" s="139"/>
      <c r="AV882" s="138"/>
      <c r="AW882" s="138"/>
      <c r="AX882" s="138"/>
      <c r="AY882" s="139"/>
      <c r="AZ882" s="138"/>
      <c r="BA882" s="139"/>
      <c r="BB882" s="138"/>
      <c r="BC882" s="138"/>
      <c r="BD882" s="49"/>
      <c r="BE882" s="49"/>
      <c r="BF882" s="49"/>
      <c r="BG882" s="49"/>
      <c r="BH882" s="49"/>
      <c r="BI882" s="47"/>
      <c r="BJ882" s="49"/>
      <c r="BK882" s="49"/>
      <c r="BL882" s="49"/>
      <c r="BM882" s="49"/>
    </row>
    <row r="883" spans="4:65" ht="70.5" customHeight="1" x14ac:dyDescent="0.2">
      <c r="D883" s="47"/>
      <c r="E883" s="49"/>
      <c r="F883" s="49"/>
      <c r="G883" s="49"/>
      <c r="H883" s="49"/>
      <c r="I883" s="49"/>
      <c r="J883" s="49"/>
      <c r="K883" s="49"/>
      <c r="L883" s="49"/>
      <c r="M883" s="49"/>
      <c r="N883" s="49"/>
      <c r="O883" s="138"/>
      <c r="P883" s="49"/>
      <c r="Q883" s="138"/>
      <c r="R883" s="49"/>
      <c r="S883" s="138"/>
      <c r="T883" s="49"/>
      <c r="U883" s="138"/>
      <c r="V883" s="138"/>
      <c r="W883" s="138"/>
      <c r="X883" s="138"/>
      <c r="Y883" s="138"/>
      <c r="Z883" s="138"/>
      <c r="AA883" s="139"/>
      <c r="AB883" s="138"/>
      <c r="AC883" s="139"/>
      <c r="AD883" s="138"/>
      <c r="AE883" s="138"/>
      <c r="AF883" s="138"/>
      <c r="AG883" s="139"/>
      <c r="AH883" s="138"/>
      <c r="AI883" s="139"/>
      <c r="AJ883" s="138"/>
      <c r="AK883" s="138"/>
      <c r="AL883" s="138"/>
      <c r="AM883" s="139"/>
      <c r="AN883" s="138"/>
      <c r="AO883" s="139"/>
      <c r="AP883" s="138"/>
      <c r="AQ883" s="138"/>
      <c r="AR883" s="138"/>
      <c r="AS883" s="139"/>
      <c r="AT883" s="138"/>
      <c r="AU883" s="139"/>
      <c r="AV883" s="138"/>
      <c r="AW883" s="138"/>
      <c r="AX883" s="138"/>
      <c r="AY883" s="139"/>
      <c r="AZ883" s="138"/>
      <c r="BA883" s="139"/>
      <c r="BB883" s="138"/>
      <c r="BC883" s="138"/>
      <c r="BD883" s="49"/>
      <c r="BE883" s="49"/>
      <c r="BF883" s="49"/>
      <c r="BG883" s="49"/>
      <c r="BH883" s="49"/>
      <c r="BI883" s="47"/>
      <c r="BJ883" s="49"/>
      <c r="BK883" s="49"/>
      <c r="BL883" s="49"/>
      <c r="BM883" s="49"/>
    </row>
    <row r="884" spans="4:65" ht="70.5" customHeight="1" x14ac:dyDescent="0.2">
      <c r="D884" s="47"/>
      <c r="E884" s="49"/>
      <c r="F884" s="49"/>
      <c r="G884" s="49"/>
      <c r="H884" s="49"/>
      <c r="I884" s="49"/>
      <c r="J884" s="49"/>
      <c r="K884" s="49"/>
      <c r="L884" s="49"/>
      <c r="M884" s="49"/>
      <c r="N884" s="49"/>
      <c r="O884" s="138"/>
      <c r="P884" s="49"/>
      <c r="Q884" s="138"/>
      <c r="R884" s="49"/>
      <c r="S884" s="138"/>
      <c r="T884" s="49"/>
      <c r="U884" s="138"/>
      <c r="V884" s="138"/>
      <c r="W884" s="138"/>
      <c r="X884" s="138"/>
      <c r="Y884" s="138"/>
      <c r="Z884" s="138"/>
      <c r="AA884" s="139"/>
      <c r="AB884" s="138"/>
      <c r="AC884" s="139"/>
      <c r="AD884" s="138"/>
      <c r="AE884" s="138"/>
      <c r="AF884" s="138"/>
      <c r="AG884" s="139"/>
      <c r="AH884" s="138"/>
      <c r="AI884" s="139"/>
      <c r="AJ884" s="138"/>
      <c r="AK884" s="138"/>
      <c r="AL884" s="138"/>
      <c r="AM884" s="139"/>
      <c r="AN884" s="138"/>
      <c r="AO884" s="139"/>
      <c r="AP884" s="138"/>
      <c r="AQ884" s="138"/>
      <c r="AR884" s="138"/>
      <c r="AS884" s="139"/>
      <c r="AT884" s="138"/>
      <c r="AU884" s="139"/>
      <c r="AV884" s="138"/>
      <c r="AW884" s="138"/>
      <c r="AX884" s="138"/>
      <c r="AY884" s="139"/>
      <c r="AZ884" s="138"/>
      <c r="BA884" s="139"/>
      <c r="BB884" s="138"/>
      <c r="BC884" s="138"/>
      <c r="BD884" s="49"/>
      <c r="BE884" s="49"/>
      <c r="BF884" s="49"/>
      <c r="BG884" s="49"/>
      <c r="BH884" s="49"/>
      <c r="BI884" s="47"/>
      <c r="BJ884" s="49"/>
      <c r="BK884" s="49"/>
      <c r="BL884" s="49"/>
      <c r="BM884" s="49"/>
    </row>
    <row r="885" spans="4:65" ht="70.5" customHeight="1" x14ac:dyDescent="0.2">
      <c r="D885" s="47"/>
      <c r="E885" s="49"/>
      <c r="F885" s="49"/>
      <c r="G885" s="49"/>
      <c r="H885" s="49"/>
      <c r="I885" s="49"/>
      <c r="J885" s="49"/>
      <c r="K885" s="49"/>
      <c r="L885" s="49"/>
      <c r="M885" s="49"/>
      <c r="N885" s="49"/>
      <c r="O885" s="138"/>
      <c r="P885" s="49"/>
      <c r="Q885" s="138"/>
      <c r="R885" s="49"/>
      <c r="S885" s="138"/>
      <c r="T885" s="49"/>
      <c r="U885" s="138"/>
      <c r="V885" s="138"/>
      <c r="W885" s="138"/>
      <c r="X885" s="138"/>
      <c r="Y885" s="138"/>
      <c r="Z885" s="138"/>
      <c r="AA885" s="139"/>
      <c r="AB885" s="138"/>
      <c r="AC885" s="139"/>
      <c r="AD885" s="138"/>
      <c r="AE885" s="138"/>
      <c r="AF885" s="138"/>
      <c r="AG885" s="139"/>
      <c r="AH885" s="138"/>
      <c r="AI885" s="139"/>
      <c r="AJ885" s="138"/>
      <c r="AK885" s="138"/>
      <c r="AL885" s="138"/>
      <c r="AM885" s="139"/>
      <c r="AN885" s="138"/>
      <c r="AO885" s="139"/>
      <c r="AP885" s="138"/>
      <c r="AQ885" s="138"/>
      <c r="AR885" s="138"/>
      <c r="AS885" s="139"/>
      <c r="AT885" s="138"/>
      <c r="AU885" s="139"/>
      <c r="AV885" s="138"/>
      <c r="AW885" s="138"/>
      <c r="AX885" s="138"/>
      <c r="AY885" s="139"/>
      <c r="AZ885" s="138"/>
      <c r="BA885" s="139"/>
      <c r="BB885" s="138"/>
      <c r="BC885" s="138"/>
      <c r="BD885" s="49"/>
      <c r="BE885" s="49"/>
      <c r="BF885" s="49"/>
      <c r="BG885" s="49"/>
      <c r="BH885" s="49"/>
      <c r="BI885" s="47"/>
      <c r="BJ885" s="49"/>
      <c r="BK885" s="49"/>
      <c r="BL885" s="49"/>
      <c r="BM885" s="49"/>
    </row>
    <row r="886" spans="4:65" ht="70.5" customHeight="1" x14ac:dyDescent="0.2">
      <c r="D886" s="47"/>
      <c r="E886" s="49"/>
      <c r="F886" s="49"/>
      <c r="G886" s="49"/>
      <c r="H886" s="49"/>
      <c r="I886" s="49"/>
      <c r="J886" s="49"/>
      <c r="K886" s="49"/>
      <c r="L886" s="49"/>
      <c r="M886" s="49"/>
      <c r="N886" s="49"/>
      <c r="O886" s="138"/>
      <c r="P886" s="49"/>
      <c r="Q886" s="138"/>
      <c r="R886" s="49"/>
      <c r="S886" s="138"/>
      <c r="T886" s="49"/>
      <c r="U886" s="138"/>
      <c r="V886" s="138"/>
      <c r="W886" s="138"/>
      <c r="X886" s="138"/>
      <c r="Y886" s="138"/>
      <c r="Z886" s="138"/>
      <c r="AA886" s="139"/>
      <c r="AB886" s="138"/>
      <c r="AC886" s="139"/>
      <c r="AD886" s="138"/>
      <c r="AE886" s="138"/>
      <c r="AF886" s="138"/>
      <c r="AG886" s="139"/>
      <c r="AH886" s="138"/>
      <c r="AI886" s="139"/>
      <c r="AJ886" s="138"/>
      <c r="AK886" s="138"/>
      <c r="AL886" s="138"/>
      <c r="AM886" s="139"/>
      <c r="AN886" s="138"/>
      <c r="AO886" s="139"/>
      <c r="AP886" s="138"/>
      <c r="AQ886" s="138"/>
      <c r="AR886" s="138"/>
      <c r="AS886" s="139"/>
      <c r="AT886" s="138"/>
      <c r="AU886" s="139"/>
      <c r="AV886" s="138"/>
      <c r="AW886" s="138"/>
      <c r="AX886" s="138"/>
      <c r="AY886" s="139"/>
      <c r="AZ886" s="138"/>
      <c r="BA886" s="139"/>
      <c r="BB886" s="138"/>
      <c r="BC886" s="138"/>
      <c r="BD886" s="49"/>
      <c r="BE886" s="49"/>
      <c r="BF886" s="49"/>
      <c r="BG886" s="49"/>
      <c r="BH886" s="49"/>
      <c r="BI886" s="47"/>
      <c r="BJ886" s="49"/>
      <c r="BK886" s="49"/>
      <c r="BL886" s="49"/>
      <c r="BM886" s="49"/>
    </row>
    <row r="887" spans="4:65" ht="70.5" customHeight="1" x14ac:dyDescent="0.2">
      <c r="D887" s="47"/>
      <c r="E887" s="49"/>
      <c r="F887" s="49"/>
      <c r="G887" s="49"/>
      <c r="H887" s="49"/>
      <c r="I887" s="49"/>
      <c r="J887" s="49"/>
      <c r="K887" s="49"/>
      <c r="L887" s="49"/>
      <c r="M887" s="49"/>
      <c r="N887" s="49"/>
      <c r="O887" s="138"/>
      <c r="P887" s="49"/>
      <c r="Q887" s="138"/>
      <c r="R887" s="49"/>
      <c r="S887" s="138"/>
      <c r="T887" s="49"/>
      <c r="U887" s="138"/>
      <c r="V887" s="138"/>
      <c r="W887" s="138"/>
      <c r="X887" s="138"/>
      <c r="Y887" s="138"/>
      <c r="Z887" s="138"/>
      <c r="AA887" s="139"/>
      <c r="AB887" s="138"/>
      <c r="AC887" s="139"/>
      <c r="AD887" s="138"/>
      <c r="AE887" s="138"/>
      <c r="AF887" s="138"/>
      <c r="AG887" s="139"/>
      <c r="AH887" s="138"/>
      <c r="AI887" s="139"/>
      <c r="AJ887" s="138"/>
      <c r="AK887" s="138"/>
      <c r="AL887" s="138"/>
      <c r="AM887" s="139"/>
      <c r="AN887" s="138"/>
      <c r="AO887" s="139"/>
      <c r="AP887" s="138"/>
      <c r="AQ887" s="138"/>
      <c r="AR887" s="138"/>
      <c r="AS887" s="139"/>
      <c r="AT887" s="138"/>
      <c r="AU887" s="139"/>
      <c r="AV887" s="138"/>
      <c r="AW887" s="138"/>
      <c r="AX887" s="138"/>
      <c r="AY887" s="139"/>
      <c r="AZ887" s="138"/>
      <c r="BA887" s="139"/>
      <c r="BB887" s="138"/>
      <c r="BC887" s="138"/>
      <c r="BD887" s="49"/>
      <c r="BE887" s="49"/>
      <c r="BF887" s="49"/>
      <c r="BG887" s="49"/>
      <c r="BH887" s="49"/>
      <c r="BI887" s="47"/>
      <c r="BJ887" s="49"/>
      <c r="BK887" s="49"/>
      <c r="BL887" s="49"/>
      <c r="BM887" s="49"/>
    </row>
    <row r="888" spans="4:65" ht="70.5" customHeight="1" x14ac:dyDescent="0.2">
      <c r="D888" s="47"/>
      <c r="E888" s="49"/>
      <c r="F888" s="49"/>
      <c r="G888" s="49"/>
      <c r="H888" s="49"/>
      <c r="I888" s="49"/>
      <c r="J888" s="49"/>
      <c r="K888" s="49"/>
      <c r="L888" s="49"/>
      <c r="M888" s="49"/>
      <c r="N888" s="49"/>
      <c r="O888" s="138"/>
      <c r="P888" s="49"/>
      <c r="Q888" s="138"/>
      <c r="R888" s="49"/>
      <c r="S888" s="138"/>
      <c r="T888" s="49"/>
      <c r="U888" s="138"/>
      <c r="V888" s="138"/>
      <c r="W888" s="138"/>
      <c r="X888" s="138"/>
      <c r="Y888" s="138"/>
      <c r="Z888" s="138"/>
      <c r="AA888" s="139"/>
      <c r="AB888" s="138"/>
      <c r="AC888" s="139"/>
      <c r="AD888" s="138"/>
      <c r="AE888" s="138"/>
      <c r="AF888" s="138"/>
      <c r="AG888" s="139"/>
      <c r="AH888" s="138"/>
      <c r="AI888" s="139"/>
      <c r="AJ888" s="138"/>
      <c r="AK888" s="138"/>
      <c r="AL888" s="138"/>
      <c r="AM888" s="139"/>
      <c r="AN888" s="138"/>
      <c r="AO888" s="139"/>
      <c r="AP888" s="138"/>
      <c r="AQ888" s="138"/>
      <c r="AR888" s="138"/>
      <c r="AS888" s="139"/>
      <c r="AT888" s="138"/>
      <c r="AU888" s="139"/>
      <c r="AV888" s="138"/>
      <c r="AW888" s="138"/>
      <c r="AX888" s="138"/>
      <c r="AY888" s="139"/>
      <c r="AZ888" s="138"/>
      <c r="BA888" s="139"/>
      <c r="BB888" s="138"/>
      <c r="BC888" s="138"/>
      <c r="BD888" s="49"/>
      <c r="BE888" s="49"/>
      <c r="BF888" s="49"/>
      <c r="BG888" s="49"/>
      <c r="BH888" s="49"/>
      <c r="BI888" s="47"/>
      <c r="BJ888" s="49"/>
      <c r="BK888" s="49"/>
      <c r="BL888" s="49"/>
      <c r="BM888" s="49"/>
    </row>
    <row r="889" spans="4:65" ht="70.5" customHeight="1" x14ac:dyDescent="0.2">
      <c r="D889" s="47"/>
      <c r="E889" s="49"/>
      <c r="F889" s="49"/>
      <c r="G889" s="49"/>
      <c r="H889" s="49"/>
      <c r="I889" s="49"/>
      <c r="J889" s="49"/>
      <c r="K889" s="49"/>
      <c r="L889" s="49"/>
      <c r="M889" s="49"/>
      <c r="N889" s="49"/>
      <c r="O889" s="138"/>
      <c r="P889" s="49"/>
      <c r="Q889" s="138"/>
      <c r="R889" s="49"/>
      <c r="S889" s="138"/>
      <c r="T889" s="49"/>
      <c r="U889" s="138"/>
      <c r="V889" s="138"/>
      <c r="W889" s="138"/>
      <c r="X889" s="138"/>
      <c r="Y889" s="138"/>
      <c r="Z889" s="138"/>
      <c r="AA889" s="139"/>
      <c r="AB889" s="138"/>
      <c r="AC889" s="139"/>
      <c r="AD889" s="138"/>
      <c r="AE889" s="138"/>
      <c r="AF889" s="138"/>
      <c r="AG889" s="139"/>
      <c r="AH889" s="138"/>
      <c r="AI889" s="139"/>
      <c r="AJ889" s="138"/>
      <c r="AK889" s="138"/>
      <c r="AL889" s="138"/>
      <c r="AM889" s="139"/>
      <c r="AN889" s="138"/>
      <c r="AO889" s="139"/>
      <c r="AP889" s="138"/>
      <c r="AQ889" s="138"/>
      <c r="AR889" s="138"/>
      <c r="AS889" s="139"/>
      <c r="AT889" s="138"/>
      <c r="AU889" s="139"/>
      <c r="AV889" s="138"/>
      <c r="AW889" s="138"/>
      <c r="AX889" s="138"/>
      <c r="AY889" s="139"/>
      <c r="AZ889" s="138"/>
      <c r="BA889" s="139"/>
      <c r="BB889" s="138"/>
      <c r="BC889" s="138"/>
      <c r="BD889" s="49"/>
      <c r="BE889" s="49"/>
      <c r="BF889" s="49"/>
      <c r="BG889" s="49"/>
      <c r="BH889" s="49"/>
      <c r="BI889" s="47"/>
      <c r="BJ889" s="49"/>
      <c r="BK889" s="49"/>
      <c r="BL889" s="49"/>
      <c r="BM889" s="49"/>
    </row>
    <row r="890" spans="4:65" ht="70.5" customHeight="1" x14ac:dyDescent="0.2">
      <c r="D890" s="47"/>
      <c r="E890" s="49"/>
      <c r="F890" s="49"/>
      <c r="G890" s="49"/>
      <c r="H890" s="49"/>
      <c r="I890" s="49"/>
      <c r="J890" s="49"/>
      <c r="K890" s="49"/>
      <c r="L890" s="49"/>
      <c r="M890" s="49"/>
      <c r="N890" s="49"/>
      <c r="O890" s="138"/>
      <c r="P890" s="49"/>
      <c r="Q890" s="138"/>
      <c r="R890" s="49"/>
      <c r="S890" s="138"/>
      <c r="T890" s="49"/>
      <c r="U890" s="138"/>
      <c r="V890" s="138"/>
      <c r="W890" s="138"/>
      <c r="X890" s="138"/>
      <c r="Y890" s="138"/>
      <c r="Z890" s="138"/>
      <c r="AA890" s="139"/>
      <c r="AB890" s="138"/>
      <c r="AC890" s="139"/>
      <c r="AD890" s="138"/>
      <c r="AE890" s="138"/>
      <c r="AF890" s="138"/>
      <c r="AG890" s="139"/>
      <c r="AH890" s="138"/>
      <c r="AI890" s="139"/>
      <c r="AJ890" s="138"/>
      <c r="AK890" s="138"/>
      <c r="AL890" s="138"/>
      <c r="AM890" s="139"/>
      <c r="AN890" s="138"/>
      <c r="AO890" s="139"/>
      <c r="AP890" s="138"/>
      <c r="AQ890" s="138"/>
      <c r="AR890" s="138"/>
      <c r="AS890" s="139"/>
      <c r="AT890" s="138"/>
      <c r="AU890" s="139"/>
      <c r="AV890" s="138"/>
      <c r="AW890" s="138"/>
      <c r="AX890" s="138"/>
      <c r="AY890" s="139"/>
      <c r="AZ890" s="138"/>
      <c r="BA890" s="139"/>
      <c r="BB890" s="138"/>
      <c r="BC890" s="138"/>
      <c r="BD890" s="49"/>
      <c r="BE890" s="49"/>
      <c r="BF890" s="49"/>
      <c r="BG890" s="49"/>
      <c r="BH890" s="49"/>
      <c r="BI890" s="47"/>
      <c r="BJ890" s="49"/>
      <c r="BK890" s="49"/>
      <c r="BL890" s="49"/>
      <c r="BM890" s="49"/>
    </row>
    <row r="891" spans="4:65" ht="70.5" customHeight="1" x14ac:dyDescent="0.2">
      <c r="D891" s="47"/>
      <c r="E891" s="49"/>
      <c r="F891" s="49"/>
      <c r="G891" s="49"/>
      <c r="H891" s="49"/>
      <c r="I891" s="49"/>
      <c r="J891" s="49"/>
      <c r="K891" s="49"/>
      <c r="L891" s="49"/>
      <c r="M891" s="49"/>
      <c r="N891" s="49"/>
      <c r="O891" s="138"/>
      <c r="P891" s="49"/>
      <c r="Q891" s="138"/>
      <c r="R891" s="49"/>
      <c r="S891" s="138"/>
      <c r="T891" s="49"/>
      <c r="U891" s="138"/>
      <c r="V891" s="138"/>
      <c r="W891" s="138"/>
      <c r="X891" s="138"/>
      <c r="Y891" s="138"/>
      <c r="Z891" s="138"/>
      <c r="AA891" s="139"/>
      <c r="AB891" s="138"/>
      <c r="AC891" s="139"/>
      <c r="AD891" s="138"/>
      <c r="AE891" s="138"/>
      <c r="AF891" s="138"/>
      <c r="AG891" s="139"/>
      <c r="AH891" s="138"/>
      <c r="AI891" s="139"/>
      <c r="AJ891" s="138"/>
      <c r="AK891" s="138"/>
      <c r="AL891" s="138"/>
      <c r="AM891" s="139"/>
      <c r="AN891" s="138"/>
      <c r="AO891" s="139"/>
      <c r="AP891" s="138"/>
      <c r="AQ891" s="138"/>
      <c r="AR891" s="138"/>
      <c r="AS891" s="139"/>
      <c r="AT891" s="138"/>
      <c r="AU891" s="139"/>
      <c r="AV891" s="138"/>
      <c r="AW891" s="138"/>
      <c r="AX891" s="138"/>
      <c r="AY891" s="139"/>
      <c r="AZ891" s="138"/>
      <c r="BA891" s="139"/>
      <c r="BB891" s="138"/>
      <c r="BC891" s="138"/>
      <c r="BD891" s="49"/>
      <c r="BE891" s="49"/>
      <c r="BF891" s="49"/>
      <c r="BG891" s="49"/>
      <c r="BH891" s="49"/>
      <c r="BI891" s="47"/>
      <c r="BJ891" s="49"/>
      <c r="BK891" s="49"/>
      <c r="BL891" s="49"/>
      <c r="BM891" s="49"/>
    </row>
    <row r="892" spans="4:65" ht="70.5" customHeight="1" x14ac:dyDescent="0.2">
      <c r="D892" s="47"/>
      <c r="E892" s="49"/>
      <c r="F892" s="49"/>
      <c r="G892" s="49"/>
      <c r="H892" s="49"/>
      <c r="I892" s="49"/>
      <c r="J892" s="49"/>
      <c r="K892" s="49"/>
      <c r="L892" s="49"/>
      <c r="M892" s="49"/>
      <c r="N892" s="49"/>
      <c r="O892" s="138"/>
      <c r="P892" s="49"/>
      <c r="Q892" s="138"/>
      <c r="R892" s="49"/>
      <c r="S892" s="138"/>
      <c r="T892" s="49"/>
      <c r="U892" s="138"/>
      <c r="V892" s="138"/>
      <c r="W892" s="138"/>
      <c r="X892" s="138"/>
      <c r="Y892" s="138"/>
      <c r="Z892" s="138"/>
      <c r="AA892" s="139"/>
      <c r="AB892" s="138"/>
      <c r="AC892" s="139"/>
      <c r="AD892" s="138"/>
      <c r="AE892" s="138"/>
      <c r="AF892" s="138"/>
      <c r="AG892" s="139"/>
      <c r="AH892" s="138"/>
      <c r="AI892" s="139"/>
      <c r="AJ892" s="138"/>
      <c r="AK892" s="138"/>
      <c r="AL892" s="138"/>
      <c r="AM892" s="139"/>
      <c r="AN892" s="138"/>
      <c r="AO892" s="139"/>
      <c r="AP892" s="138"/>
      <c r="AQ892" s="138"/>
      <c r="AR892" s="138"/>
      <c r="AS892" s="139"/>
      <c r="AT892" s="138"/>
      <c r="AU892" s="139"/>
      <c r="AV892" s="138"/>
      <c r="AW892" s="138"/>
      <c r="AX892" s="138"/>
      <c r="AY892" s="139"/>
      <c r="AZ892" s="138"/>
      <c r="BA892" s="139"/>
      <c r="BB892" s="138"/>
      <c r="BC892" s="138"/>
      <c r="BD892" s="49"/>
      <c r="BE892" s="49"/>
      <c r="BF892" s="49"/>
      <c r="BG892" s="49"/>
      <c r="BH892" s="49"/>
      <c r="BI892" s="47"/>
      <c r="BJ892" s="49"/>
      <c r="BK892" s="49"/>
      <c r="BL892" s="49"/>
      <c r="BM892" s="49"/>
    </row>
    <row r="893" spans="4:65" ht="70.5" customHeight="1" x14ac:dyDescent="0.2">
      <c r="D893" s="47"/>
      <c r="E893" s="49"/>
      <c r="F893" s="49"/>
      <c r="G893" s="49"/>
      <c r="H893" s="49"/>
      <c r="I893" s="49"/>
      <c r="J893" s="49"/>
      <c r="K893" s="49"/>
      <c r="L893" s="49"/>
      <c r="M893" s="49"/>
      <c r="N893" s="49"/>
      <c r="O893" s="138"/>
      <c r="P893" s="49"/>
      <c r="Q893" s="138"/>
      <c r="R893" s="49"/>
      <c r="S893" s="138"/>
      <c r="T893" s="49"/>
      <c r="U893" s="138"/>
      <c r="V893" s="138"/>
      <c r="W893" s="138"/>
      <c r="X893" s="138"/>
      <c r="Y893" s="138"/>
      <c r="Z893" s="138"/>
      <c r="AA893" s="139"/>
      <c r="AB893" s="138"/>
      <c r="AC893" s="139"/>
      <c r="AD893" s="138"/>
      <c r="AE893" s="138"/>
      <c r="AF893" s="138"/>
      <c r="AG893" s="139"/>
      <c r="AH893" s="138"/>
      <c r="AI893" s="139"/>
      <c r="AJ893" s="138"/>
      <c r="AK893" s="138"/>
      <c r="AL893" s="138"/>
      <c r="AM893" s="139"/>
      <c r="AN893" s="138"/>
      <c r="AO893" s="139"/>
      <c r="AP893" s="138"/>
      <c r="AQ893" s="138"/>
      <c r="AR893" s="138"/>
      <c r="AS893" s="139"/>
      <c r="AT893" s="138"/>
      <c r="AU893" s="139"/>
      <c r="AV893" s="138"/>
      <c r="AW893" s="138"/>
      <c r="AX893" s="138"/>
      <c r="AY893" s="139"/>
      <c r="AZ893" s="138"/>
      <c r="BA893" s="139"/>
      <c r="BB893" s="138"/>
      <c r="BC893" s="138"/>
      <c r="BD893" s="49"/>
      <c r="BE893" s="49"/>
      <c r="BF893" s="49"/>
      <c r="BG893" s="49"/>
      <c r="BH893" s="49"/>
      <c r="BI893" s="47"/>
      <c r="BJ893" s="49"/>
      <c r="BK893" s="49"/>
      <c r="BL893" s="49"/>
      <c r="BM893" s="49"/>
    </row>
    <row r="894" spans="4:65" ht="70.5" customHeight="1" x14ac:dyDescent="0.2">
      <c r="D894" s="47"/>
      <c r="E894" s="49"/>
      <c r="F894" s="49"/>
      <c r="G894" s="49"/>
      <c r="H894" s="49"/>
      <c r="I894" s="49"/>
      <c r="J894" s="49"/>
      <c r="K894" s="49"/>
      <c r="L894" s="49"/>
      <c r="M894" s="49"/>
      <c r="N894" s="49"/>
      <c r="O894" s="138"/>
      <c r="P894" s="49"/>
      <c r="Q894" s="138"/>
      <c r="R894" s="49"/>
      <c r="S894" s="138"/>
      <c r="T894" s="49"/>
      <c r="U894" s="138"/>
      <c r="V894" s="138"/>
      <c r="W894" s="138"/>
      <c r="X894" s="138"/>
      <c r="Y894" s="138"/>
      <c r="Z894" s="138"/>
      <c r="AA894" s="139"/>
      <c r="AB894" s="138"/>
      <c r="AC894" s="139"/>
      <c r="AD894" s="138"/>
      <c r="AE894" s="138"/>
      <c r="AF894" s="138"/>
      <c r="AG894" s="139"/>
      <c r="AH894" s="138"/>
      <c r="AI894" s="139"/>
      <c r="AJ894" s="138"/>
      <c r="AK894" s="138"/>
      <c r="AL894" s="138"/>
      <c r="AM894" s="139"/>
      <c r="AN894" s="138"/>
      <c r="AO894" s="139"/>
      <c r="AP894" s="138"/>
      <c r="AQ894" s="138"/>
      <c r="AR894" s="138"/>
      <c r="AS894" s="139"/>
      <c r="AT894" s="138"/>
      <c r="AU894" s="139"/>
      <c r="AV894" s="138"/>
      <c r="AW894" s="138"/>
      <c r="AX894" s="138"/>
      <c r="AY894" s="139"/>
      <c r="AZ894" s="138"/>
      <c r="BA894" s="139"/>
      <c r="BB894" s="138"/>
      <c r="BC894" s="138"/>
      <c r="BD894" s="49"/>
      <c r="BE894" s="49"/>
      <c r="BF894" s="49"/>
      <c r="BG894" s="49"/>
      <c r="BH894" s="49"/>
      <c r="BI894" s="47"/>
      <c r="BJ894" s="49"/>
      <c r="BK894" s="49"/>
      <c r="BL894" s="49"/>
      <c r="BM894" s="49"/>
    </row>
    <row r="895" spans="4:65" ht="70.5" customHeight="1" x14ac:dyDescent="0.2">
      <c r="D895" s="47"/>
      <c r="E895" s="49"/>
      <c r="F895" s="49"/>
      <c r="G895" s="49"/>
      <c r="H895" s="49"/>
      <c r="I895" s="49"/>
      <c r="J895" s="49"/>
      <c r="K895" s="49"/>
      <c r="L895" s="49"/>
      <c r="M895" s="49"/>
      <c r="N895" s="49"/>
      <c r="O895" s="138"/>
      <c r="P895" s="49"/>
      <c r="Q895" s="138"/>
      <c r="R895" s="49"/>
      <c r="S895" s="138"/>
      <c r="T895" s="49"/>
      <c r="U895" s="138"/>
      <c r="V895" s="138"/>
      <c r="W895" s="138"/>
      <c r="X895" s="138"/>
      <c r="Y895" s="138"/>
      <c r="Z895" s="138"/>
      <c r="AA895" s="139"/>
      <c r="AB895" s="138"/>
      <c r="AC895" s="139"/>
      <c r="AD895" s="138"/>
      <c r="AE895" s="138"/>
      <c r="AF895" s="138"/>
      <c r="AG895" s="139"/>
      <c r="AH895" s="138"/>
      <c r="AI895" s="139"/>
      <c r="AJ895" s="138"/>
      <c r="AK895" s="138"/>
      <c r="AL895" s="138"/>
      <c r="AM895" s="139"/>
      <c r="AN895" s="138"/>
      <c r="AO895" s="139"/>
      <c r="AP895" s="138"/>
      <c r="AQ895" s="138"/>
      <c r="AR895" s="138"/>
      <c r="AS895" s="139"/>
      <c r="AT895" s="138"/>
      <c r="AU895" s="139"/>
      <c r="AV895" s="138"/>
      <c r="AW895" s="138"/>
      <c r="AX895" s="138"/>
      <c r="AY895" s="139"/>
      <c r="AZ895" s="138"/>
      <c r="BA895" s="139"/>
      <c r="BB895" s="138"/>
      <c r="BC895" s="138"/>
      <c r="BD895" s="49"/>
      <c r="BE895" s="49"/>
      <c r="BF895" s="49"/>
      <c r="BG895" s="49"/>
      <c r="BH895" s="49"/>
      <c r="BI895" s="47"/>
      <c r="BJ895" s="49"/>
      <c r="BK895" s="49"/>
      <c r="BL895" s="49"/>
      <c r="BM895" s="49"/>
    </row>
    <row r="896" spans="4:65" ht="70.5" customHeight="1" x14ac:dyDescent="0.2">
      <c r="D896" s="47"/>
      <c r="E896" s="49"/>
      <c r="F896" s="49"/>
      <c r="G896" s="49"/>
      <c r="H896" s="49"/>
      <c r="I896" s="49"/>
      <c r="J896" s="49"/>
      <c r="K896" s="49"/>
      <c r="L896" s="49"/>
      <c r="M896" s="49"/>
      <c r="N896" s="49"/>
      <c r="O896" s="138"/>
      <c r="P896" s="49"/>
      <c r="Q896" s="138"/>
      <c r="R896" s="49"/>
      <c r="S896" s="138"/>
      <c r="T896" s="49"/>
      <c r="U896" s="138"/>
      <c r="V896" s="138"/>
      <c r="W896" s="138"/>
      <c r="X896" s="138"/>
      <c r="Y896" s="138"/>
      <c r="Z896" s="138"/>
      <c r="AA896" s="139"/>
      <c r="AB896" s="138"/>
      <c r="AC896" s="139"/>
      <c r="AD896" s="138"/>
      <c r="AE896" s="138"/>
      <c r="AF896" s="138"/>
      <c r="AG896" s="139"/>
      <c r="AH896" s="138"/>
      <c r="AI896" s="139"/>
      <c r="AJ896" s="138"/>
      <c r="AK896" s="138"/>
      <c r="AL896" s="138"/>
      <c r="AM896" s="139"/>
      <c r="AN896" s="138"/>
      <c r="AO896" s="139"/>
      <c r="AP896" s="138"/>
      <c r="AQ896" s="138"/>
      <c r="AR896" s="138"/>
      <c r="AS896" s="139"/>
      <c r="AT896" s="138"/>
      <c r="AU896" s="139"/>
      <c r="AV896" s="138"/>
      <c r="AW896" s="138"/>
      <c r="AX896" s="138"/>
      <c r="AY896" s="139"/>
      <c r="AZ896" s="138"/>
      <c r="BA896" s="139"/>
      <c r="BB896" s="138"/>
      <c r="BC896" s="138"/>
      <c r="BD896" s="49"/>
      <c r="BE896" s="49"/>
      <c r="BF896" s="49"/>
      <c r="BG896" s="49"/>
      <c r="BH896" s="49"/>
      <c r="BI896" s="47"/>
      <c r="BJ896" s="49"/>
      <c r="BK896" s="49"/>
      <c r="BL896" s="49"/>
      <c r="BM896" s="49"/>
    </row>
    <row r="897" spans="4:65" ht="70.5" customHeight="1" x14ac:dyDescent="0.2">
      <c r="D897" s="47"/>
      <c r="E897" s="49"/>
      <c r="F897" s="49"/>
      <c r="G897" s="49"/>
      <c r="H897" s="49"/>
      <c r="I897" s="49"/>
      <c r="J897" s="49"/>
      <c r="K897" s="49"/>
      <c r="L897" s="49"/>
      <c r="M897" s="49"/>
      <c r="N897" s="49"/>
      <c r="O897" s="138"/>
      <c r="P897" s="49"/>
      <c r="Q897" s="138"/>
      <c r="R897" s="49"/>
      <c r="S897" s="138"/>
      <c r="T897" s="49"/>
      <c r="U897" s="138"/>
      <c r="V897" s="138"/>
      <c r="W897" s="138"/>
      <c r="X897" s="138"/>
      <c r="Y897" s="138"/>
      <c r="Z897" s="138"/>
      <c r="AA897" s="139"/>
      <c r="AB897" s="138"/>
      <c r="AC897" s="139"/>
      <c r="AD897" s="138"/>
      <c r="AE897" s="138"/>
      <c r="AF897" s="138"/>
      <c r="AG897" s="139"/>
      <c r="AH897" s="138"/>
      <c r="AI897" s="139"/>
      <c r="AJ897" s="138"/>
      <c r="AK897" s="138"/>
      <c r="AL897" s="138"/>
      <c r="AM897" s="139"/>
      <c r="AN897" s="138"/>
      <c r="AO897" s="139"/>
      <c r="AP897" s="138"/>
      <c r="AQ897" s="138"/>
      <c r="AR897" s="138"/>
      <c r="AS897" s="139"/>
      <c r="AT897" s="138"/>
      <c r="AU897" s="139"/>
      <c r="AV897" s="138"/>
      <c r="AW897" s="138"/>
      <c r="AX897" s="138"/>
      <c r="AY897" s="139"/>
      <c r="AZ897" s="138"/>
      <c r="BA897" s="139"/>
      <c r="BB897" s="138"/>
      <c r="BC897" s="138"/>
      <c r="BD897" s="49"/>
      <c r="BE897" s="49"/>
      <c r="BF897" s="49"/>
      <c r="BG897" s="49"/>
      <c r="BH897" s="49"/>
      <c r="BI897" s="47"/>
      <c r="BJ897" s="49"/>
      <c r="BK897" s="49"/>
      <c r="BL897" s="49"/>
      <c r="BM897" s="49"/>
    </row>
    <row r="898" spans="4:65" ht="70.5" customHeight="1" x14ac:dyDescent="0.2">
      <c r="D898" s="47"/>
      <c r="E898" s="49"/>
      <c r="F898" s="49"/>
      <c r="G898" s="49"/>
      <c r="H898" s="49"/>
      <c r="I898" s="49"/>
      <c r="J898" s="49"/>
      <c r="K898" s="49"/>
      <c r="L898" s="49"/>
      <c r="M898" s="49"/>
      <c r="N898" s="49"/>
      <c r="O898" s="138"/>
      <c r="P898" s="49"/>
      <c r="Q898" s="138"/>
      <c r="R898" s="49"/>
      <c r="S898" s="138"/>
      <c r="T898" s="49"/>
      <c r="U898" s="138"/>
      <c r="V898" s="138"/>
      <c r="W898" s="138"/>
      <c r="X898" s="138"/>
      <c r="Y898" s="138"/>
      <c r="Z898" s="138"/>
      <c r="AA898" s="139"/>
      <c r="AB898" s="138"/>
      <c r="AC898" s="139"/>
      <c r="AD898" s="138"/>
      <c r="AE898" s="138"/>
      <c r="AF898" s="138"/>
      <c r="AG898" s="139"/>
      <c r="AH898" s="138"/>
      <c r="AI898" s="139"/>
      <c r="AJ898" s="138"/>
      <c r="AK898" s="138"/>
      <c r="AL898" s="138"/>
      <c r="AM898" s="139"/>
      <c r="AN898" s="138"/>
      <c r="AO898" s="139"/>
      <c r="AP898" s="138"/>
      <c r="AQ898" s="138"/>
      <c r="AR898" s="138"/>
      <c r="AS898" s="139"/>
      <c r="AT898" s="138"/>
      <c r="AU898" s="139"/>
      <c r="AV898" s="138"/>
      <c r="AW898" s="138"/>
      <c r="AX898" s="138"/>
      <c r="AY898" s="139"/>
      <c r="AZ898" s="138"/>
      <c r="BA898" s="139"/>
      <c r="BB898" s="138"/>
      <c r="BC898" s="138"/>
      <c r="BD898" s="49"/>
      <c r="BE898" s="49"/>
      <c r="BF898" s="49"/>
      <c r="BG898" s="49"/>
      <c r="BH898" s="49"/>
      <c r="BI898" s="47"/>
      <c r="BJ898" s="49"/>
      <c r="BK898" s="49"/>
      <c r="BL898" s="49"/>
      <c r="BM898" s="49"/>
    </row>
    <row r="899" spans="4:65" ht="70.5" customHeight="1" x14ac:dyDescent="0.2">
      <c r="D899" s="47"/>
      <c r="E899" s="49"/>
      <c r="F899" s="49"/>
      <c r="G899" s="49"/>
      <c r="H899" s="49"/>
      <c r="I899" s="49"/>
      <c r="J899" s="49"/>
      <c r="K899" s="49"/>
      <c r="L899" s="49"/>
      <c r="M899" s="49"/>
      <c r="N899" s="49"/>
      <c r="O899" s="138"/>
      <c r="P899" s="49"/>
      <c r="Q899" s="138"/>
      <c r="R899" s="49"/>
      <c r="S899" s="138"/>
      <c r="T899" s="49"/>
      <c r="U899" s="138"/>
      <c r="V899" s="138"/>
      <c r="W899" s="138"/>
      <c r="X899" s="138"/>
      <c r="Y899" s="138"/>
      <c r="Z899" s="138"/>
      <c r="AA899" s="139"/>
      <c r="AB899" s="138"/>
      <c r="AC899" s="139"/>
      <c r="AD899" s="138"/>
      <c r="AE899" s="138"/>
      <c r="AF899" s="138"/>
      <c r="AG899" s="139"/>
      <c r="AH899" s="138"/>
      <c r="AI899" s="139"/>
      <c r="AJ899" s="138"/>
      <c r="AK899" s="138"/>
      <c r="AL899" s="138"/>
      <c r="AM899" s="139"/>
      <c r="AN899" s="138"/>
      <c r="AO899" s="139"/>
      <c r="AP899" s="138"/>
      <c r="AQ899" s="138"/>
      <c r="AR899" s="138"/>
      <c r="AS899" s="139"/>
      <c r="AT899" s="138"/>
      <c r="AU899" s="139"/>
      <c r="AV899" s="138"/>
      <c r="AW899" s="138"/>
      <c r="AX899" s="138"/>
      <c r="AY899" s="139"/>
      <c r="AZ899" s="138"/>
      <c r="BA899" s="139"/>
      <c r="BB899" s="138"/>
      <c r="BC899" s="138"/>
      <c r="BD899" s="49"/>
      <c r="BE899" s="49"/>
      <c r="BF899" s="49"/>
      <c r="BG899" s="49"/>
      <c r="BH899" s="49"/>
      <c r="BI899" s="47"/>
      <c r="BJ899" s="49"/>
      <c r="BK899" s="49"/>
      <c r="BL899" s="49"/>
      <c r="BM899" s="49"/>
    </row>
    <row r="900" spans="4:65" ht="70.5" customHeight="1" x14ac:dyDescent="0.2">
      <c r="D900" s="47"/>
      <c r="E900" s="49"/>
      <c r="F900" s="49"/>
      <c r="G900" s="49"/>
      <c r="H900" s="49"/>
      <c r="I900" s="49"/>
      <c r="J900" s="49"/>
      <c r="K900" s="49"/>
      <c r="L900" s="49"/>
      <c r="M900" s="49"/>
      <c r="N900" s="49"/>
      <c r="O900" s="138"/>
      <c r="P900" s="49"/>
      <c r="Q900" s="138"/>
      <c r="R900" s="49"/>
      <c r="S900" s="138"/>
      <c r="T900" s="49"/>
      <c r="U900" s="138"/>
      <c r="V900" s="138"/>
      <c r="W900" s="138"/>
      <c r="X900" s="138"/>
      <c r="Y900" s="138"/>
      <c r="Z900" s="138"/>
      <c r="AA900" s="139"/>
      <c r="AB900" s="138"/>
      <c r="AC900" s="139"/>
      <c r="AD900" s="138"/>
      <c r="AE900" s="138"/>
      <c r="AF900" s="138"/>
      <c r="AG900" s="139"/>
      <c r="AH900" s="138"/>
      <c r="AI900" s="139"/>
      <c r="AJ900" s="138"/>
      <c r="AK900" s="138"/>
      <c r="AL900" s="138"/>
      <c r="AM900" s="139"/>
      <c r="AN900" s="138"/>
      <c r="AO900" s="139"/>
      <c r="AP900" s="138"/>
      <c r="AQ900" s="138"/>
      <c r="AR900" s="138"/>
      <c r="AS900" s="139"/>
      <c r="AT900" s="138"/>
      <c r="AU900" s="139"/>
      <c r="AV900" s="138"/>
      <c r="AW900" s="138"/>
      <c r="AX900" s="138"/>
      <c r="AY900" s="139"/>
      <c r="AZ900" s="138"/>
      <c r="BA900" s="139"/>
      <c r="BB900" s="138"/>
      <c r="BC900" s="138"/>
      <c r="BD900" s="49"/>
      <c r="BE900" s="49"/>
      <c r="BF900" s="49"/>
      <c r="BG900" s="49"/>
      <c r="BH900" s="49"/>
      <c r="BI900" s="47"/>
      <c r="BJ900" s="49"/>
      <c r="BK900" s="49"/>
      <c r="BL900" s="49"/>
      <c r="BM900" s="49"/>
    </row>
    <row r="901" spans="4:65" ht="70.5" customHeight="1" x14ac:dyDescent="0.2">
      <c r="D901" s="47"/>
      <c r="E901" s="49"/>
      <c r="F901" s="49"/>
      <c r="G901" s="49"/>
      <c r="H901" s="49"/>
      <c r="I901" s="49"/>
      <c r="J901" s="49"/>
      <c r="K901" s="49"/>
      <c r="L901" s="49"/>
      <c r="M901" s="49"/>
      <c r="N901" s="49"/>
      <c r="O901" s="138"/>
      <c r="P901" s="49"/>
      <c r="Q901" s="138"/>
      <c r="R901" s="49"/>
      <c r="S901" s="138"/>
      <c r="T901" s="49"/>
      <c r="U901" s="138"/>
      <c r="V901" s="138"/>
      <c r="W901" s="138"/>
      <c r="X901" s="138"/>
      <c r="Y901" s="138"/>
      <c r="Z901" s="138"/>
      <c r="AA901" s="139"/>
      <c r="AB901" s="138"/>
      <c r="AC901" s="139"/>
      <c r="AD901" s="138"/>
      <c r="AE901" s="138"/>
      <c r="AF901" s="138"/>
      <c r="AG901" s="139"/>
      <c r="AH901" s="138"/>
      <c r="AI901" s="139"/>
      <c r="AJ901" s="138"/>
      <c r="AK901" s="138"/>
      <c r="AL901" s="138"/>
      <c r="AM901" s="139"/>
      <c r="AN901" s="138"/>
      <c r="AO901" s="139"/>
      <c r="AP901" s="138"/>
      <c r="AQ901" s="138"/>
      <c r="AR901" s="138"/>
      <c r="AS901" s="139"/>
      <c r="AT901" s="138"/>
      <c r="AU901" s="139"/>
      <c r="AV901" s="138"/>
      <c r="AW901" s="138"/>
      <c r="AX901" s="138"/>
      <c r="AY901" s="139"/>
      <c r="AZ901" s="138"/>
      <c r="BA901" s="139"/>
      <c r="BB901" s="138"/>
      <c r="BC901" s="138"/>
      <c r="BD901" s="49"/>
      <c r="BE901" s="49"/>
      <c r="BF901" s="49"/>
      <c r="BG901" s="49"/>
      <c r="BH901" s="49"/>
      <c r="BI901" s="47"/>
      <c r="BJ901" s="49"/>
      <c r="BK901" s="49"/>
      <c r="BL901" s="49"/>
      <c r="BM901" s="49"/>
    </row>
    <row r="902" spans="4:65" ht="70.5" customHeight="1" x14ac:dyDescent="0.2">
      <c r="D902" s="47"/>
      <c r="E902" s="49"/>
      <c r="F902" s="49"/>
      <c r="G902" s="49"/>
      <c r="H902" s="49"/>
      <c r="I902" s="49"/>
      <c r="J902" s="49"/>
      <c r="K902" s="49"/>
      <c r="L902" s="49"/>
      <c r="M902" s="49"/>
      <c r="N902" s="49"/>
      <c r="O902" s="138"/>
      <c r="P902" s="49"/>
      <c r="Q902" s="138"/>
      <c r="R902" s="49"/>
      <c r="S902" s="138"/>
      <c r="T902" s="49"/>
      <c r="U902" s="138"/>
      <c r="V902" s="138"/>
      <c r="W902" s="138"/>
      <c r="X902" s="138"/>
      <c r="Y902" s="138"/>
      <c r="Z902" s="138"/>
      <c r="AA902" s="139"/>
      <c r="AB902" s="138"/>
      <c r="AC902" s="139"/>
      <c r="AD902" s="138"/>
      <c r="AE902" s="138"/>
      <c r="AF902" s="138"/>
      <c r="AG902" s="139"/>
      <c r="AH902" s="138"/>
      <c r="AI902" s="139"/>
      <c r="AJ902" s="138"/>
      <c r="AK902" s="138"/>
      <c r="AL902" s="138"/>
      <c r="AM902" s="139"/>
      <c r="AN902" s="138"/>
      <c r="AO902" s="139"/>
      <c r="AP902" s="138"/>
      <c r="AQ902" s="138"/>
      <c r="AR902" s="138"/>
      <c r="AS902" s="139"/>
      <c r="AT902" s="138"/>
      <c r="AU902" s="139"/>
      <c r="AV902" s="138"/>
      <c r="AW902" s="138"/>
      <c r="AX902" s="138"/>
      <c r="AY902" s="139"/>
      <c r="AZ902" s="138"/>
      <c r="BA902" s="139"/>
      <c r="BB902" s="138"/>
      <c r="BC902" s="138"/>
      <c r="BD902" s="49"/>
      <c r="BE902" s="49"/>
      <c r="BF902" s="49"/>
      <c r="BG902" s="49"/>
      <c r="BH902" s="49"/>
      <c r="BI902" s="47"/>
      <c r="BJ902" s="49"/>
      <c r="BK902" s="49"/>
      <c r="BL902" s="49"/>
      <c r="BM902" s="49"/>
    </row>
    <row r="903" spans="4:65" ht="70.5" customHeight="1" x14ac:dyDescent="0.2">
      <c r="D903" s="47"/>
      <c r="E903" s="49"/>
      <c r="F903" s="49"/>
      <c r="G903" s="49"/>
      <c r="H903" s="49"/>
      <c r="I903" s="49"/>
      <c r="J903" s="49"/>
      <c r="K903" s="49"/>
      <c r="L903" s="49"/>
      <c r="M903" s="49"/>
      <c r="N903" s="49"/>
      <c r="O903" s="138"/>
      <c r="P903" s="49"/>
      <c r="Q903" s="138"/>
      <c r="R903" s="49"/>
      <c r="S903" s="138"/>
      <c r="T903" s="49"/>
      <c r="U903" s="138"/>
      <c r="V903" s="138"/>
      <c r="W903" s="138"/>
      <c r="X903" s="138"/>
      <c r="Y903" s="138"/>
      <c r="Z903" s="138"/>
      <c r="AA903" s="139"/>
      <c r="AB903" s="138"/>
      <c r="AC903" s="139"/>
      <c r="AD903" s="138"/>
      <c r="AE903" s="138"/>
      <c r="AF903" s="138"/>
      <c r="AG903" s="139"/>
      <c r="AH903" s="138"/>
      <c r="AI903" s="139"/>
      <c r="AJ903" s="138"/>
      <c r="AK903" s="138"/>
      <c r="AL903" s="138"/>
      <c r="AM903" s="139"/>
      <c r="AN903" s="138"/>
      <c r="AO903" s="139"/>
      <c r="AP903" s="138"/>
      <c r="AQ903" s="138"/>
      <c r="AR903" s="138"/>
      <c r="AS903" s="139"/>
      <c r="AT903" s="138"/>
      <c r="AU903" s="139"/>
      <c r="AV903" s="138"/>
      <c r="AW903" s="138"/>
      <c r="AX903" s="138"/>
      <c r="AY903" s="139"/>
      <c r="AZ903" s="138"/>
      <c r="BA903" s="139"/>
      <c r="BB903" s="138"/>
      <c r="BC903" s="138"/>
      <c r="BD903" s="49"/>
      <c r="BE903" s="49"/>
      <c r="BF903" s="49"/>
      <c r="BG903" s="49"/>
      <c r="BH903" s="49"/>
      <c r="BI903" s="47"/>
      <c r="BJ903" s="49"/>
      <c r="BK903" s="49"/>
      <c r="BL903" s="49"/>
      <c r="BM903" s="49"/>
    </row>
    <row r="904" spans="4:65" ht="70.5" customHeight="1" x14ac:dyDescent="0.2">
      <c r="D904" s="47"/>
      <c r="E904" s="49"/>
      <c r="F904" s="49"/>
      <c r="G904" s="49"/>
      <c r="H904" s="49"/>
      <c r="I904" s="49"/>
      <c r="J904" s="49"/>
      <c r="K904" s="49"/>
      <c r="L904" s="49"/>
      <c r="M904" s="49"/>
      <c r="N904" s="49"/>
      <c r="O904" s="138"/>
      <c r="P904" s="49"/>
      <c r="Q904" s="138"/>
      <c r="R904" s="49"/>
      <c r="S904" s="138"/>
      <c r="T904" s="49"/>
      <c r="U904" s="138"/>
      <c r="V904" s="138"/>
      <c r="W904" s="138"/>
      <c r="X904" s="138"/>
      <c r="Y904" s="138"/>
      <c r="Z904" s="138"/>
      <c r="AA904" s="139"/>
      <c r="AB904" s="138"/>
      <c r="AC904" s="139"/>
      <c r="AD904" s="138"/>
      <c r="AE904" s="138"/>
      <c r="AF904" s="138"/>
      <c r="AG904" s="139"/>
      <c r="AH904" s="138"/>
      <c r="AI904" s="139"/>
      <c r="AJ904" s="138"/>
      <c r="AK904" s="138"/>
      <c r="AL904" s="138"/>
      <c r="AM904" s="139"/>
      <c r="AN904" s="138"/>
      <c r="AO904" s="139"/>
      <c r="AP904" s="138"/>
      <c r="AQ904" s="138"/>
      <c r="AR904" s="138"/>
      <c r="AS904" s="139"/>
      <c r="AT904" s="138"/>
      <c r="AU904" s="139"/>
      <c r="AV904" s="138"/>
      <c r="AW904" s="138"/>
      <c r="AX904" s="138"/>
      <c r="AY904" s="139"/>
      <c r="AZ904" s="138"/>
      <c r="BA904" s="139"/>
      <c r="BB904" s="138"/>
      <c r="BC904" s="138"/>
      <c r="BD904" s="49"/>
      <c r="BE904" s="49"/>
      <c r="BF904" s="49"/>
      <c r="BG904" s="49"/>
      <c r="BH904" s="49"/>
      <c r="BI904" s="47"/>
      <c r="BJ904" s="49"/>
      <c r="BK904" s="49"/>
      <c r="BL904" s="49"/>
      <c r="BM904" s="49"/>
    </row>
    <row r="905" spans="4:65" ht="70.5" customHeight="1" x14ac:dyDescent="0.2">
      <c r="D905" s="47"/>
      <c r="E905" s="49"/>
      <c r="F905" s="49"/>
      <c r="G905" s="49"/>
      <c r="H905" s="49"/>
      <c r="I905" s="49"/>
      <c r="J905" s="49"/>
      <c r="K905" s="49"/>
      <c r="L905" s="49"/>
      <c r="M905" s="49"/>
      <c r="N905" s="49"/>
      <c r="O905" s="138"/>
      <c r="P905" s="49"/>
      <c r="Q905" s="138"/>
      <c r="R905" s="49"/>
      <c r="S905" s="138"/>
      <c r="T905" s="49"/>
      <c r="U905" s="138"/>
      <c r="V905" s="138"/>
      <c r="W905" s="138"/>
      <c r="X905" s="138"/>
      <c r="Y905" s="138"/>
      <c r="Z905" s="138"/>
      <c r="AA905" s="139"/>
      <c r="AB905" s="138"/>
      <c r="AC905" s="139"/>
      <c r="AD905" s="138"/>
      <c r="AE905" s="138"/>
      <c r="AF905" s="138"/>
      <c r="AG905" s="139"/>
      <c r="AH905" s="138"/>
      <c r="AI905" s="139"/>
      <c r="AJ905" s="138"/>
      <c r="AK905" s="138"/>
      <c r="AL905" s="138"/>
      <c r="AM905" s="139"/>
      <c r="AN905" s="138"/>
      <c r="AO905" s="139"/>
      <c r="AP905" s="138"/>
      <c r="AQ905" s="138"/>
      <c r="AR905" s="138"/>
      <c r="AS905" s="139"/>
      <c r="AT905" s="138"/>
      <c r="AU905" s="139"/>
      <c r="AV905" s="138"/>
      <c r="AW905" s="138"/>
      <c r="AX905" s="138"/>
      <c r="AY905" s="139"/>
      <c r="AZ905" s="138"/>
      <c r="BA905" s="139"/>
      <c r="BB905" s="138"/>
      <c r="BC905" s="138"/>
      <c r="BD905" s="49"/>
      <c r="BE905" s="49"/>
      <c r="BF905" s="49"/>
      <c r="BG905" s="49"/>
      <c r="BH905" s="49"/>
      <c r="BI905" s="47"/>
      <c r="BJ905" s="49"/>
      <c r="BK905" s="49"/>
      <c r="BL905" s="49"/>
      <c r="BM905" s="49"/>
    </row>
    <row r="906" spans="4:65" ht="70.5" customHeight="1" x14ac:dyDescent="0.2">
      <c r="D906" s="47"/>
      <c r="E906" s="49"/>
      <c r="F906" s="49"/>
      <c r="G906" s="49"/>
      <c r="H906" s="49"/>
      <c r="I906" s="49"/>
      <c r="J906" s="49"/>
      <c r="K906" s="49"/>
      <c r="L906" s="49"/>
      <c r="M906" s="49"/>
      <c r="N906" s="49"/>
      <c r="O906" s="138"/>
      <c r="P906" s="49"/>
      <c r="Q906" s="138"/>
      <c r="R906" s="49"/>
      <c r="S906" s="138"/>
      <c r="T906" s="49"/>
      <c r="U906" s="138"/>
      <c r="V906" s="138"/>
      <c r="W906" s="138"/>
      <c r="X906" s="138"/>
      <c r="Y906" s="138"/>
      <c r="Z906" s="138"/>
      <c r="AA906" s="139"/>
      <c r="AB906" s="138"/>
      <c r="AC906" s="139"/>
      <c r="AD906" s="138"/>
      <c r="AE906" s="138"/>
      <c r="AF906" s="138"/>
      <c r="AG906" s="139"/>
      <c r="AH906" s="138"/>
      <c r="AI906" s="139"/>
      <c r="AJ906" s="138"/>
      <c r="AK906" s="138"/>
      <c r="AL906" s="138"/>
      <c r="AM906" s="139"/>
      <c r="AN906" s="138"/>
      <c r="AO906" s="139"/>
      <c r="AP906" s="138"/>
      <c r="AQ906" s="138"/>
      <c r="AR906" s="138"/>
      <c r="AS906" s="139"/>
      <c r="AT906" s="138"/>
      <c r="AU906" s="139"/>
      <c r="AV906" s="138"/>
      <c r="AW906" s="138"/>
      <c r="AX906" s="138"/>
      <c r="AY906" s="139"/>
      <c r="AZ906" s="138"/>
      <c r="BA906" s="139"/>
      <c r="BB906" s="138"/>
      <c r="BC906" s="138"/>
      <c r="BD906" s="49"/>
      <c r="BE906" s="49"/>
      <c r="BF906" s="49"/>
      <c r="BG906" s="49"/>
      <c r="BH906" s="49"/>
      <c r="BI906" s="47"/>
      <c r="BJ906" s="49"/>
      <c r="BK906" s="49"/>
      <c r="BL906" s="49"/>
      <c r="BM906" s="49"/>
    </row>
    <row r="907" spans="4:65" ht="70.5" customHeight="1" x14ac:dyDescent="0.2">
      <c r="D907" s="47"/>
      <c r="E907" s="49"/>
      <c r="F907" s="49"/>
      <c r="G907" s="49"/>
      <c r="H907" s="49"/>
      <c r="I907" s="49"/>
      <c r="J907" s="49"/>
      <c r="K907" s="49"/>
      <c r="L907" s="49"/>
      <c r="M907" s="49"/>
      <c r="N907" s="49"/>
      <c r="O907" s="138"/>
      <c r="P907" s="49"/>
      <c r="Q907" s="138"/>
      <c r="R907" s="49"/>
      <c r="S907" s="138"/>
      <c r="T907" s="49"/>
      <c r="U907" s="138"/>
      <c r="V907" s="138"/>
      <c r="W907" s="138"/>
      <c r="X907" s="138"/>
      <c r="Y907" s="138"/>
      <c r="Z907" s="138"/>
      <c r="AA907" s="139"/>
      <c r="AB907" s="138"/>
      <c r="AC907" s="139"/>
      <c r="AD907" s="138"/>
      <c r="AE907" s="138"/>
      <c r="AF907" s="138"/>
      <c r="AG907" s="139"/>
      <c r="AH907" s="138"/>
      <c r="AI907" s="139"/>
      <c r="AJ907" s="138"/>
      <c r="AK907" s="138"/>
      <c r="AL907" s="138"/>
      <c r="AM907" s="139"/>
      <c r="AN907" s="138"/>
      <c r="AO907" s="139"/>
      <c r="AP907" s="138"/>
      <c r="AQ907" s="138"/>
      <c r="AR907" s="138"/>
      <c r="AS907" s="139"/>
      <c r="AT907" s="138"/>
      <c r="AU907" s="139"/>
      <c r="AV907" s="138"/>
      <c r="AW907" s="138"/>
      <c r="AX907" s="138"/>
      <c r="AY907" s="139"/>
      <c r="AZ907" s="138"/>
      <c r="BA907" s="139"/>
      <c r="BB907" s="138"/>
      <c r="BC907" s="138"/>
      <c r="BD907" s="49"/>
      <c r="BE907" s="49"/>
      <c r="BF907" s="49"/>
      <c r="BG907" s="49"/>
      <c r="BH907" s="49"/>
      <c r="BI907" s="47"/>
      <c r="BJ907" s="49"/>
      <c r="BK907" s="49"/>
      <c r="BL907" s="49"/>
      <c r="BM907" s="49"/>
    </row>
    <row r="908" spans="4:65" ht="70.5" customHeight="1" x14ac:dyDescent="0.2">
      <c r="D908" s="47"/>
      <c r="E908" s="49"/>
      <c r="F908" s="49"/>
      <c r="G908" s="49"/>
      <c r="H908" s="49"/>
      <c r="I908" s="49"/>
      <c r="J908" s="49"/>
      <c r="K908" s="49"/>
      <c r="L908" s="49"/>
      <c r="M908" s="49"/>
      <c r="N908" s="49"/>
      <c r="O908" s="138"/>
      <c r="P908" s="49"/>
      <c r="Q908" s="138"/>
      <c r="R908" s="49"/>
      <c r="S908" s="138"/>
      <c r="T908" s="49"/>
      <c r="U908" s="138"/>
      <c r="V908" s="138"/>
      <c r="W908" s="138"/>
      <c r="X908" s="138"/>
      <c r="Y908" s="138"/>
      <c r="Z908" s="138"/>
      <c r="AA908" s="139"/>
      <c r="AB908" s="138"/>
      <c r="AC908" s="139"/>
      <c r="AD908" s="138"/>
      <c r="AE908" s="138"/>
      <c r="AF908" s="138"/>
      <c r="AG908" s="139"/>
      <c r="AH908" s="138"/>
      <c r="AI908" s="139"/>
      <c r="AJ908" s="138"/>
      <c r="AK908" s="138"/>
      <c r="AL908" s="138"/>
      <c r="AM908" s="139"/>
      <c r="AN908" s="138"/>
      <c r="AO908" s="139"/>
      <c r="AP908" s="138"/>
      <c r="AQ908" s="138"/>
      <c r="AR908" s="138"/>
      <c r="AS908" s="139"/>
      <c r="AT908" s="138"/>
      <c r="AU908" s="139"/>
      <c r="AV908" s="138"/>
      <c r="AW908" s="138"/>
      <c r="AX908" s="138"/>
      <c r="AY908" s="139"/>
      <c r="AZ908" s="138"/>
      <c r="BA908" s="139"/>
      <c r="BB908" s="138"/>
      <c r="BC908" s="138"/>
      <c r="BD908" s="49"/>
      <c r="BE908" s="49"/>
      <c r="BF908" s="49"/>
      <c r="BG908" s="49"/>
      <c r="BH908" s="49"/>
      <c r="BI908" s="47"/>
      <c r="BJ908" s="49"/>
      <c r="BK908" s="49"/>
      <c r="BL908" s="49"/>
      <c r="BM908" s="49"/>
    </row>
    <row r="909" spans="4:65" ht="70.5" customHeight="1" x14ac:dyDescent="0.2">
      <c r="D909" s="47"/>
      <c r="E909" s="49"/>
      <c r="F909" s="49"/>
      <c r="G909" s="49"/>
      <c r="H909" s="49"/>
      <c r="I909" s="49"/>
      <c r="J909" s="49"/>
      <c r="K909" s="49"/>
      <c r="L909" s="49"/>
      <c r="M909" s="49"/>
      <c r="N909" s="49"/>
      <c r="O909" s="138"/>
      <c r="P909" s="49"/>
      <c r="Q909" s="138"/>
      <c r="R909" s="49"/>
      <c r="S909" s="138"/>
      <c r="T909" s="49"/>
      <c r="U909" s="138"/>
      <c r="V909" s="138"/>
      <c r="W909" s="138"/>
      <c r="X909" s="138"/>
      <c r="Y909" s="138"/>
      <c r="Z909" s="138"/>
      <c r="AA909" s="139"/>
      <c r="AB909" s="138"/>
      <c r="AC909" s="139"/>
      <c r="AD909" s="138"/>
      <c r="AE909" s="138"/>
      <c r="AF909" s="138"/>
      <c r="AG909" s="139"/>
      <c r="AH909" s="138"/>
      <c r="AI909" s="139"/>
      <c r="AJ909" s="138"/>
      <c r="AK909" s="138"/>
      <c r="AL909" s="138"/>
      <c r="AM909" s="139"/>
      <c r="AN909" s="138"/>
      <c r="AO909" s="139"/>
      <c r="AP909" s="138"/>
      <c r="AQ909" s="138"/>
      <c r="AR909" s="138"/>
      <c r="AS909" s="139"/>
      <c r="AT909" s="138"/>
      <c r="AU909" s="139"/>
      <c r="AV909" s="138"/>
      <c r="AW909" s="138"/>
      <c r="AX909" s="138"/>
      <c r="AY909" s="139"/>
      <c r="AZ909" s="138"/>
      <c r="BA909" s="139"/>
      <c r="BB909" s="138"/>
      <c r="BC909" s="138"/>
      <c r="BD909" s="49"/>
      <c r="BE909" s="49"/>
      <c r="BF909" s="49"/>
      <c r="BG909" s="49"/>
      <c r="BH909" s="49"/>
      <c r="BI909" s="47"/>
      <c r="BJ909" s="49"/>
      <c r="BK909" s="49"/>
      <c r="BL909" s="49"/>
      <c r="BM909" s="49"/>
    </row>
    <row r="910" spans="4:65" ht="70.5" customHeight="1" x14ac:dyDescent="0.2">
      <c r="D910" s="47"/>
      <c r="E910" s="49"/>
      <c r="F910" s="49"/>
      <c r="G910" s="49"/>
      <c r="H910" s="49"/>
      <c r="I910" s="49"/>
      <c r="J910" s="49"/>
      <c r="K910" s="49"/>
      <c r="L910" s="49"/>
      <c r="M910" s="49"/>
      <c r="N910" s="49"/>
      <c r="O910" s="138"/>
      <c r="P910" s="49"/>
      <c r="Q910" s="138"/>
      <c r="R910" s="49"/>
      <c r="S910" s="138"/>
      <c r="T910" s="49"/>
      <c r="U910" s="138"/>
      <c r="V910" s="138"/>
      <c r="W910" s="138"/>
      <c r="X910" s="138"/>
      <c r="Y910" s="138"/>
      <c r="Z910" s="138"/>
      <c r="AA910" s="139"/>
      <c r="AB910" s="138"/>
      <c r="AC910" s="139"/>
      <c r="AD910" s="138"/>
      <c r="AE910" s="138"/>
      <c r="AF910" s="138"/>
      <c r="AG910" s="139"/>
      <c r="AH910" s="138"/>
      <c r="AI910" s="139"/>
      <c r="AJ910" s="138"/>
      <c r="AK910" s="138"/>
      <c r="AL910" s="138"/>
      <c r="AM910" s="139"/>
      <c r="AN910" s="138"/>
      <c r="AO910" s="139"/>
      <c r="AP910" s="138"/>
      <c r="AQ910" s="138"/>
      <c r="AR910" s="138"/>
      <c r="AS910" s="139"/>
      <c r="AT910" s="138"/>
      <c r="AU910" s="139"/>
      <c r="AV910" s="138"/>
      <c r="AW910" s="138"/>
      <c r="AX910" s="138"/>
      <c r="AY910" s="139"/>
      <c r="AZ910" s="138"/>
      <c r="BA910" s="139"/>
      <c r="BB910" s="138"/>
      <c r="BC910" s="138"/>
      <c r="BD910" s="49"/>
      <c r="BE910" s="49"/>
      <c r="BF910" s="49"/>
      <c r="BG910" s="49"/>
      <c r="BH910" s="49"/>
      <c r="BI910" s="47"/>
      <c r="BJ910" s="49"/>
      <c r="BK910" s="49"/>
      <c r="BL910" s="49"/>
      <c r="BM910" s="49"/>
    </row>
    <row r="911" spans="4:65" ht="70.5" customHeight="1" x14ac:dyDescent="0.2">
      <c r="D911" s="47"/>
      <c r="E911" s="49"/>
      <c r="F911" s="49"/>
      <c r="G911" s="49"/>
      <c r="H911" s="49"/>
      <c r="I911" s="49"/>
      <c r="J911" s="49"/>
      <c r="K911" s="49"/>
      <c r="L911" s="49"/>
      <c r="M911" s="49"/>
      <c r="N911" s="49"/>
      <c r="O911" s="138"/>
      <c r="P911" s="49"/>
      <c r="Q911" s="138"/>
      <c r="R911" s="49"/>
      <c r="S911" s="138"/>
      <c r="T911" s="49"/>
      <c r="U911" s="138"/>
      <c r="V911" s="138"/>
      <c r="W911" s="138"/>
      <c r="X911" s="138"/>
      <c r="Y911" s="138"/>
      <c r="Z911" s="138"/>
      <c r="AA911" s="139"/>
      <c r="AB911" s="138"/>
      <c r="AC911" s="139"/>
      <c r="AD911" s="138"/>
      <c r="AE911" s="138"/>
      <c r="AF911" s="138"/>
      <c r="AG911" s="139"/>
      <c r="AH911" s="138"/>
      <c r="AI911" s="139"/>
      <c r="AJ911" s="138"/>
      <c r="AK911" s="138"/>
      <c r="AL911" s="138"/>
      <c r="AM911" s="139"/>
      <c r="AN911" s="138"/>
      <c r="AO911" s="139"/>
      <c r="AP911" s="138"/>
      <c r="AQ911" s="138"/>
      <c r="AR911" s="138"/>
      <c r="AS911" s="139"/>
      <c r="AT911" s="138"/>
      <c r="AU911" s="139"/>
      <c r="AV911" s="138"/>
      <c r="AW911" s="138"/>
      <c r="AX911" s="138"/>
      <c r="AY911" s="139"/>
      <c r="AZ911" s="138"/>
      <c r="BA911" s="139"/>
      <c r="BB911" s="138"/>
      <c r="BC911" s="138"/>
      <c r="BD911" s="49"/>
      <c r="BE911" s="49"/>
      <c r="BF911" s="49"/>
      <c r="BG911" s="49"/>
      <c r="BH911" s="49"/>
      <c r="BI911" s="47"/>
      <c r="BJ911" s="49"/>
      <c r="BK911" s="49"/>
      <c r="BL911" s="49"/>
      <c r="BM911" s="49"/>
    </row>
    <row r="912" spans="4:65" ht="70.5" customHeight="1" x14ac:dyDescent="0.2">
      <c r="D912" s="47"/>
      <c r="E912" s="49"/>
      <c r="F912" s="49"/>
      <c r="G912" s="49"/>
      <c r="H912" s="49"/>
      <c r="I912" s="49"/>
      <c r="J912" s="49"/>
      <c r="K912" s="49"/>
      <c r="L912" s="49"/>
      <c r="M912" s="49"/>
      <c r="N912" s="49"/>
      <c r="O912" s="138"/>
      <c r="P912" s="49"/>
      <c r="Q912" s="138"/>
      <c r="R912" s="49"/>
      <c r="S912" s="138"/>
      <c r="T912" s="49"/>
      <c r="U912" s="138"/>
      <c r="V912" s="138"/>
      <c r="W912" s="138"/>
      <c r="X912" s="138"/>
      <c r="Y912" s="138"/>
      <c r="Z912" s="138"/>
      <c r="AA912" s="139"/>
      <c r="AB912" s="138"/>
      <c r="AC912" s="139"/>
      <c r="AD912" s="138"/>
      <c r="AE912" s="138"/>
      <c r="AF912" s="138"/>
      <c r="AG912" s="139"/>
      <c r="AH912" s="138"/>
      <c r="AI912" s="139"/>
      <c r="AJ912" s="138"/>
      <c r="AK912" s="138"/>
      <c r="AL912" s="138"/>
      <c r="AM912" s="139"/>
      <c r="AN912" s="138"/>
      <c r="AO912" s="139"/>
      <c r="AP912" s="138"/>
      <c r="AQ912" s="138"/>
      <c r="AR912" s="138"/>
      <c r="AS912" s="139"/>
      <c r="AT912" s="138"/>
      <c r="AU912" s="139"/>
      <c r="AV912" s="138"/>
      <c r="AW912" s="138"/>
      <c r="AX912" s="138"/>
      <c r="AY912" s="139"/>
      <c r="AZ912" s="138"/>
      <c r="BA912" s="139"/>
      <c r="BB912" s="138"/>
      <c r="BC912" s="138"/>
      <c r="BD912" s="49"/>
      <c r="BE912" s="49"/>
      <c r="BF912" s="49"/>
      <c r="BG912" s="49"/>
      <c r="BH912" s="49"/>
      <c r="BI912" s="47"/>
      <c r="BJ912" s="49"/>
      <c r="BK912" s="49"/>
      <c r="BL912" s="49"/>
      <c r="BM912" s="49"/>
    </row>
    <row r="913" spans="4:65" ht="70.5" customHeight="1" x14ac:dyDescent="0.2">
      <c r="D913" s="47"/>
      <c r="E913" s="49"/>
      <c r="F913" s="49"/>
      <c r="G913" s="49"/>
      <c r="H913" s="49"/>
      <c r="I913" s="49"/>
      <c r="J913" s="49"/>
      <c r="K913" s="49"/>
      <c r="L913" s="49"/>
      <c r="M913" s="49"/>
      <c r="N913" s="49"/>
      <c r="O913" s="138"/>
      <c r="P913" s="49"/>
      <c r="Q913" s="138"/>
      <c r="R913" s="49"/>
      <c r="S913" s="138"/>
      <c r="T913" s="49"/>
      <c r="U913" s="138"/>
      <c r="V913" s="138"/>
      <c r="W913" s="138"/>
      <c r="X913" s="138"/>
      <c r="Y913" s="138"/>
      <c r="Z913" s="138"/>
      <c r="AA913" s="139"/>
      <c r="AB913" s="138"/>
      <c r="AC913" s="139"/>
      <c r="AD913" s="138"/>
      <c r="AE913" s="138"/>
      <c r="AF913" s="138"/>
      <c r="AG913" s="139"/>
      <c r="AH913" s="138"/>
      <c r="AI913" s="139"/>
      <c r="AJ913" s="138"/>
      <c r="AK913" s="138"/>
      <c r="AL913" s="138"/>
      <c r="AM913" s="139"/>
      <c r="AN913" s="138"/>
      <c r="AO913" s="139"/>
      <c r="AP913" s="138"/>
      <c r="AQ913" s="138"/>
      <c r="AR913" s="138"/>
      <c r="AS913" s="139"/>
      <c r="AT913" s="138"/>
      <c r="AU913" s="139"/>
      <c r="AV913" s="138"/>
      <c r="AW913" s="138"/>
      <c r="AX913" s="138"/>
      <c r="AY913" s="139"/>
      <c r="AZ913" s="138"/>
      <c r="BA913" s="139"/>
      <c r="BB913" s="138"/>
      <c r="BC913" s="138"/>
      <c r="BD913" s="49"/>
      <c r="BE913" s="49"/>
      <c r="BF913" s="49"/>
      <c r="BG913" s="49"/>
      <c r="BH913" s="49"/>
      <c r="BI913" s="47"/>
      <c r="BJ913" s="49"/>
      <c r="BK913" s="49"/>
      <c r="BL913" s="49"/>
      <c r="BM913" s="49"/>
    </row>
    <row r="914" spans="4:65" ht="70.5" customHeight="1" x14ac:dyDescent="0.2">
      <c r="D914" s="47"/>
      <c r="E914" s="49"/>
      <c r="F914" s="49"/>
      <c r="G914" s="49"/>
      <c r="H914" s="49"/>
      <c r="I914" s="49"/>
      <c r="J914" s="49"/>
      <c r="K914" s="49"/>
      <c r="L914" s="49"/>
      <c r="M914" s="49"/>
      <c r="N914" s="49"/>
      <c r="O914" s="138"/>
      <c r="P914" s="49"/>
      <c r="Q914" s="138"/>
      <c r="R914" s="49"/>
      <c r="S914" s="138"/>
      <c r="T914" s="49"/>
      <c r="U914" s="138"/>
      <c r="V914" s="138"/>
      <c r="W914" s="138"/>
      <c r="X914" s="138"/>
      <c r="Y914" s="138"/>
      <c r="Z914" s="138"/>
      <c r="AA914" s="139"/>
      <c r="AB914" s="138"/>
      <c r="AC914" s="139"/>
      <c r="AD914" s="138"/>
      <c r="AE914" s="138"/>
      <c r="AF914" s="138"/>
      <c r="AG914" s="139"/>
      <c r="AH914" s="138"/>
      <c r="AI914" s="139"/>
      <c r="AJ914" s="138"/>
      <c r="AK914" s="138"/>
      <c r="AL914" s="138"/>
      <c r="AM914" s="139"/>
      <c r="AN914" s="138"/>
      <c r="AO914" s="139"/>
      <c r="AP914" s="138"/>
      <c r="AQ914" s="138"/>
      <c r="AR914" s="138"/>
      <c r="AS914" s="139"/>
      <c r="AT914" s="138"/>
      <c r="AU914" s="139"/>
      <c r="AV914" s="138"/>
      <c r="AW914" s="138"/>
      <c r="AX914" s="138"/>
      <c r="AY914" s="139"/>
      <c r="AZ914" s="138"/>
      <c r="BA914" s="139"/>
      <c r="BB914" s="138"/>
      <c r="BC914" s="138"/>
      <c r="BD914" s="49"/>
      <c r="BE914" s="49"/>
      <c r="BF914" s="49"/>
      <c r="BG914" s="49"/>
      <c r="BH914" s="49"/>
      <c r="BI914" s="47"/>
      <c r="BJ914" s="49"/>
      <c r="BK914" s="49"/>
      <c r="BL914" s="49"/>
      <c r="BM914" s="49"/>
    </row>
    <row r="915" spans="4:65" ht="70.5" customHeight="1" x14ac:dyDescent="0.2">
      <c r="D915" s="47"/>
      <c r="E915" s="49"/>
      <c r="F915" s="49"/>
      <c r="G915" s="49"/>
      <c r="H915" s="49"/>
      <c r="I915" s="49"/>
      <c r="J915" s="49"/>
      <c r="K915" s="49"/>
      <c r="L915" s="49"/>
      <c r="M915" s="49"/>
      <c r="N915" s="49"/>
      <c r="O915" s="138"/>
      <c r="P915" s="49"/>
      <c r="Q915" s="138"/>
      <c r="R915" s="49"/>
      <c r="S915" s="138"/>
      <c r="T915" s="49"/>
      <c r="U915" s="138"/>
      <c r="V915" s="138"/>
      <c r="W915" s="138"/>
      <c r="X915" s="138"/>
      <c r="Y915" s="138"/>
      <c r="Z915" s="138"/>
      <c r="AA915" s="139"/>
      <c r="AB915" s="138"/>
      <c r="AC915" s="139"/>
      <c r="AD915" s="138"/>
      <c r="AE915" s="138"/>
      <c r="AF915" s="138"/>
      <c r="AG915" s="139"/>
      <c r="AH915" s="138"/>
      <c r="AI915" s="139"/>
      <c r="AJ915" s="138"/>
      <c r="AK915" s="138"/>
      <c r="AL915" s="138"/>
      <c r="AM915" s="139"/>
      <c r="AN915" s="138"/>
      <c r="AO915" s="139"/>
      <c r="AP915" s="138"/>
      <c r="AQ915" s="138"/>
      <c r="AR915" s="138"/>
      <c r="AS915" s="139"/>
      <c r="AT915" s="138"/>
      <c r="AU915" s="139"/>
      <c r="AV915" s="138"/>
      <c r="AW915" s="138"/>
      <c r="AX915" s="138"/>
      <c r="AY915" s="139"/>
      <c r="AZ915" s="138"/>
      <c r="BA915" s="139"/>
      <c r="BB915" s="138"/>
      <c r="BC915" s="138"/>
      <c r="BD915" s="49"/>
      <c r="BE915" s="49"/>
      <c r="BF915" s="49"/>
      <c r="BG915" s="49"/>
      <c r="BH915" s="49"/>
      <c r="BI915" s="47"/>
      <c r="BJ915" s="49"/>
      <c r="BK915" s="49"/>
      <c r="BL915" s="49"/>
      <c r="BM915" s="49"/>
    </row>
    <row r="916" spans="4:65" ht="70.5" customHeight="1" x14ac:dyDescent="0.2">
      <c r="D916" s="47"/>
      <c r="E916" s="49"/>
      <c r="F916" s="49"/>
      <c r="G916" s="49"/>
      <c r="H916" s="49"/>
      <c r="I916" s="49"/>
      <c r="J916" s="49"/>
      <c r="K916" s="49"/>
      <c r="L916" s="49"/>
      <c r="M916" s="49"/>
      <c r="N916" s="49"/>
      <c r="O916" s="138"/>
      <c r="P916" s="49"/>
      <c r="Q916" s="138"/>
      <c r="R916" s="49"/>
      <c r="S916" s="138"/>
      <c r="T916" s="49"/>
      <c r="U916" s="138"/>
      <c r="V916" s="138"/>
      <c r="W916" s="138"/>
      <c r="X916" s="138"/>
      <c r="Y916" s="138"/>
      <c r="Z916" s="138"/>
      <c r="AA916" s="139"/>
      <c r="AB916" s="138"/>
      <c r="AC916" s="139"/>
      <c r="AD916" s="138"/>
      <c r="AE916" s="138"/>
      <c r="AF916" s="138"/>
      <c r="AG916" s="139"/>
      <c r="AH916" s="138"/>
      <c r="AI916" s="139"/>
      <c r="AJ916" s="138"/>
      <c r="AK916" s="138"/>
      <c r="AL916" s="138"/>
      <c r="AM916" s="139"/>
      <c r="AN916" s="138"/>
      <c r="AO916" s="139"/>
      <c r="AP916" s="138"/>
      <c r="AQ916" s="138"/>
      <c r="AR916" s="138"/>
      <c r="AS916" s="139"/>
      <c r="AT916" s="138"/>
      <c r="AU916" s="139"/>
      <c r="AV916" s="138"/>
      <c r="AW916" s="138"/>
      <c r="AX916" s="138"/>
      <c r="AY916" s="139"/>
      <c r="AZ916" s="138"/>
      <c r="BA916" s="139"/>
      <c r="BB916" s="138"/>
      <c r="BC916" s="138"/>
      <c r="BD916" s="49"/>
      <c r="BE916" s="49"/>
      <c r="BF916" s="49"/>
      <c r="BG916" s="49"/>
      <c r="BH916" s="49"/>
      <c r="BI916" s="47"/>
      <c r="BJ916" s="49"/>
      <c r="BK916" s="49"/>
      <c r="BL916" s="49"/>
      <c r="BM916" s="49"/>
    </row>
    <row r="917" spans="4:65" ht="70.5" customHeight="1" x14ac:dyDescent="0.2">
      <c r="D917" s="47"/>
      <c r="E917" s="49"/>
      <c r="F917" s="49"/>
      <c r="G917" s="49"/>
      <c r="H917" s="49"/>
      <c r="I917" s="49"/>
      <c r="J917" s="49"/>
      <c r="K917" s="49"/>
      <c r="L917" s="49"/>
      <c r="M917" s="49"/>
      <c r="N917" s="49"/>
      <c r="O917" s="138"/>
      <c r="P917" s="49"/>
      <c r="Q917" s="138"/>
      <c r="R917" s="49"/>
      <c r="S917" s="138"/>
      <c r="T917" s="49"/>
      <c r="U917" s="138"/>
      <c r="V917" s="138"/>
      <c r="W917" s="138"/>
      <c r="X917" s="138"/>
      <c r="Y917" s="138"/>
      <c r="Z917" s="138"/>
      <c r="AA917" s="139"/>
      <c r="AB917" s="138"/>
      <c r="AC917" s="139"/>
      <c r="AD917" s="138"/>
      <c r="AE917" s="138"/>
      <c r="AF917" s="138"/>
      <c r="AG917" s="139"/>
      <c r="AH917" s="138"/>
      <c r="AI917" s="139"/>
      <c r="AJ917" s="138"/>
      <c r="AK917" s="138"/>
      <c r="AL917" s="138"/>
      <c r="AM917" s="139"/>
      <c r="AN917" s="138"/>
      <c r="AO917" s="139"/>
      <c r="AP917" s="138"/>
      <c r="AQ917" s="138"/>
      <c r="AR917" s="138"/>
      <c r="AS917" s="139"/>
      <c r="AT917" s="138"/>
      <c r="AU917" s="139"/>
      <c r="AV917" s="138"/>
      <c r="AW917" s="138"/>
      <c r="AX917" s="138"/>
      <c r="AY917" s="139"/>
      <c r="AZ917" s="138"/>
      <c r="BA917" s="139"/>
      <c r="BB917" s="138"/>
      <c r="BC917" s="138"/>
      <c r="BD917" s="49"/>
      <c r="BE917" s="49"/>
      <c r="BF917" s="49"/>
      <c r="BG917" s="49"/>
      <c r="BH917" s="49"/>
      <c r="BI917" s="47"/>
      <c r="BJ917" s="49"/>
      <c r="BK917" s="49"/>
      <c r="BL917" s="49"/>
      <c r="BM917" s="49"/>
    </row>
    <row r="918" spans="4:65" ht="70.5" customHeight="1" x14ac:dyDescent="0.2">
      <c r="D918" s="47"/>
      <c r="E918" s="49"/>
      <c r="F918" s="49"/>
      <c r="G918" s="49"/>
      <c r="H918" s="49"/>
      <c r="I918" s="49"/>
      <c r="J918" s="49"/>
      <c r="K918" s="49"/>
      <c r="L918" s="49"/>
      <c r="M918" s="49"/>
      <c r="N918" s="49"/>
      <c r="O918" s="138"/>
      <c r="P918" s="49"/>
      <c r="Q918" s="138"/>
      <c r="R918" s="49"/>
      <c r="S918" s="138"/>
      <c r="T918" s="49"/>
      <c r="U918" s="138"/>
      <c r="V918" s="138"/>
      <c r="W918" s="138"/>
      <c r="X918" s="138"/>
      <c r="Y918" s="138"/>
      <c r="Z918" s="138"/>
      <c r="AA918" s="139"/>
      <c r="AB918" s="138"/>
      <c r="AC918" s="139"/>
      <c r="AD918" s="138"/>
      <c r="AE918" s="138"/>
      <c r="AF918" s="138"/>
      <c r="AG918" s="139"/>
      <c r="AH918" s="138"/>
      <c r="AI918" s="139"/>
      <c r="AJ918" s="138"/>
      <c r="AK918" s="138"/>
      <c r="AL918" s="138"/>
      <c r="AM918" s="139"/>
      <c r="AN918" s="138"/>
      <c r="AO918" s="139"/>
      <c r="AP918" s="138"/>
      <c r="AQ918" s="138"/>
      <c r="AR918" s="138"/>
      <c r="AS918" s="139"/>
      <c r="AT918" s="138"/>
      <c r="AU918" s="139"/>
      <c r="AV918" s="138"/>
      <c r="AW918" s="138"/>
      <c r="AX918" s="138"/>
      <c r="AY918" s="139"/>
      <c r="AZ918" s="138"/>
      <c r="BA918" s="139"/>
      <c r="BB918" s="138"/>
      <c r="BC918" s="138"/>
      <c r="BD918" s="49"/>
      <c r="BE918" s="49"/>
      <c r="BF918" s="49"/>
      <c r="BG918" s="49"/>
      <c r="BH918" s="49"/>
      <c r="BI918" s="47"/>
      <c r="BJ918" s="49"/>
      <c r="BK918" s="49"/>
      <c r="BL918" s="49"/>
      <c r="BM918" s="49"/>
    </row>
    <row r="919" spans="4:65" ht="70.5" customHeight="1" x14ac:dyDescent="0.2">
      <c r="D919" s="47"/>
      <c r="E919" s="49"/>
      <c r="F919" s="49"/>
      <c r="G919" s="49"/>
      <c r="H919" s="49"/>
      <c r="I919" s="49"/>
      <c r="J919" s="49"/>
      <c r="K919" s="49"/>
      <c r="L919" s="49"/>
      <c r="M919" s="49"/>
      <c r="N919" s="49"/>
      <c r="O919" s="138"/>
      <c r="P919" s="49"/>
      <c r="Q919" s="138"/>
      <c r="R919" s="49"/>
      <c r="S919" s="138"/>
      <c r="T919" s="49"/>
      <c r="U919" s="138"/>
      <c r="V919" s="138"/>
      <c r="W919" s="138"/>
      <c r="X919" s="138"/>
      <c r="Y919" s="138"/>
      <c r="Z919" s="138"/>
      <c r="AA919" s="139"/>
      <c r="AB919" s="138"/>
      <c r="AC919" s="139"/>
      <c r="AD919" s="138"/>
      <c r="AE919" s="138"/>
      <c r="AF919" s="138"/>
      <c r="AG919" s="139"/>
      <c r="AH919" s="138"/>
      <c r="AI919" s="139"/>
      <c r="AJ919" s="138"/>
      <c r="AK919" s="138"/>
      <c r="AL919" s="138"/>
      <c r="AM919" s="139"/>
      <c r="AN919" s="138"/>
      <c r="AO919" s="139"/>
      <c r="AP919" s="138"/>
      <c r="AQ919" s="138"/>
      <c r="AR919" s="138"/>
      <c r="AS919" s="139"/>
      <c r="AT919" s="138"/>
      <c r="AU919" s="139"/>
      <c r="AV919" s="138"/>
      <c r="AW919" s="138"/>
      <c r="AX919" s="138"/>
      <c r="AY919" s="139"/>
      <c r="AZ919" s="138"/>
      <c r="BA919" s="139"/>
      <c r="BB919" s="138"/>
      <c r="BC919" s="138"/>
      <c r="BD919" s="49"/>
      <c r="BE919" s="49"/>
      <c r="BF919" s="49"/>
      <c r="BG919" s="49"/>
      <c r="BH919" s="49"/>
      <c r="BI919" s="47"/>
      <c r="BJ919" s="49"/>
      <c r="BK919" s="49"/>
      <c r="BL919" s="49"/>
      <c r="BM919" s="49"/>
    </row>
    <row r="920" spans="4:65" ht="70.5" customHeight="1" x14ac:dyDescent="0.2">
      <c r="D920" s="47"/>
      <c r="E920" s="49"/>
      <c r="F920" s="49"/>
      <c r="G920" s="49"/>
      <c r="H920" s="49"/>
      <c r="I920" s="49"/>
      <c r="J920" s="49"/>
      <c r="K920" s="49"/>
      <c r="L920" s="49"/>
      <c r="M920" s="49"/>
      <c r="N920" s="49"/>
      <c r="O920" s="138"/>
      <c r="P920" s="49"/>
      <c r="Q920" s="138"/>
      <c r="R920" s="49"/>
      <c r="S920" s="138"/>
      <c r="T920" s="49"/>
      <c r="U920" s="138"/>
      <c r="V920" s="138"/>
      <c r="W920" s="138"/>
      <c r="X920" s="138"/>
      <c r="Y920" s="138"/>
      <c r="Z920" s="138"/>
      <c r="AA920" s="139"/>
      <c r="AB920" s="138"/>
      <c r="AC920" s="139"/>
      <c r="AD920" s="138"/>
      <c r="AE920" s="138"/>
      <c r="AF920" s="138"/>
      <c r="AG920" s="139"/>
      <c r="AH920" s="138"/>
      <c r="AI920" s="139"/>
      <c r="AJ920" s="138"/>
      <c r="AK920" s="138"/>
      <c r="AL920" s="138"/>
      <c r="AM920" s="139"/>
      <c r="AN920" s="138"/>
      <c r="AO920" s="139"/>
      <c r="AP920" s="138"/>
      <c r="AQ920" s="138"/>
      <c r="AR920" s="138"/>
      <c r="AS920" s="139"/>
      <c r="AT920" s="138"/>
      <c r="AU920" s="139"/>
      <c r="AV920" s="138"/>
      <c r="AW920" s="138"/>
      <c r="AX920" s="138"/>
      <c r="AY920" s="139"/>
      <c r="AZ920" s="138"/>
      <c r="BA920" s="139"/>
      <c r="BB920" s="138"/>
      <c r="BC920" s="138"/>
      <c r="BD920" s="49"/>
      <c r="BE920" s="49"/>
      <c r="BF920" s="49"/>
      <c r="BG920" s="49"/>
      <c r="BH920" s="49"/>
      <c r="BI920" s="47"/>
      <c r="BJ920" s="49"/>
      <c r="BK920" s="49"/>
      <c r="BL920" s="49"/>
      <c r="BM920" s="49"/>
    </row>
    <row r="921" spans="4:65" ht="70.5" customHeight="1" x14ac:dyDescent="0.2">
      <c r="D921" s="47"/>
      <c r="E921" s="49"/>
      <c r="F921" s="49"/>
      <c r="G921" s="49"/>
      <c r="H921" s="49"/>
      <c r="I921" s="49"/>
      <c r="J921" s="49"/>
      <c r="K921" s="49"/>
      <c r="L921" s="49"/>
      <c r="M921" s="49"/>
      <c r="N921" s="49"/>
      <c r="O921" s="138"/>
      <c r="P921" s="49"/>
      <c r="Q921" s="138"/>
      <c r="R921" s="49"/>
      <c r="S921" s="138"/>
      <c r="T921" s="49"/>
      <c r="U921" s="138"/>
      <c r="V921" s="138"/>
      <c r="W921" s="138"/>
      <c r="X921" s="138"/>
      <c r="Y921" s="138"/>
      <c r="Z921" s="138"/>
      <c r="AA921" s="139"/>
      <c r="AB921" s="138"/>
      <c r="AC921" s="139"/>
      <c r="AD921" s="138"/>
      <c r="AE921" s="138"/>
      <c r="AF921" s="138"/>
      <c r="AG921" s="139"/>
      <c r="AH921" s="138"/>
      <c r="AI921" s="139"/>
      <c r="AJ921" s="138"/>
      <c r="AK921" s="138"/>
      <c r="AL921" s="138"/>
      <c r="AM921" s="139"/>
      <c r="AN921" s="138"/>
      <c r="AO921" s="139"/>
      <c r="AP921" s="138"/>
      <c r="AQ921" s="138"/>
      <c r="AR921" s="138"/>
      <c r="AS921" s="139"/>
      <c r="AT921" s="138"/>
      <c r="AU921" s="139"/>
      <c r="AV921" s="138"/>
      <c r="AW921" s="138"/>
      <c r="AX921" s="138"/>
      <c r="AY921" s="139"/>
      <c r="AZ921" s="138"/>
      <c r="BA921" s="139"/>
      <c r="BB921" s="138"/>
      <c r="BC921" s="138"/>
      <c r="BD921" s="49"/>
      <c r="BE921" s="49"/>
      <c r="BF921" s="49"/>
      <c r="BG921" s="49"/>
      <c r="BH921" s="49"/>
      <c r="BI921" s="47"/>
      <c r="BJ921" s="49"/>
      <c r="BK921" s="49"/>
      <c r="BL921" s="49"/>
      <c r="BM921" s="49"/>
    </row>
    <row r="922" spans="4:65" ht="70.5" customHeight="1" x14ac:dyDescent="0.2">
      <c r="D922" s="47"/>
      <c r="E922" s="49"/>
      <c r="F922" s="49"/>
      <c r="G922" s="49"/>
      <c r="H922" s="49"/>
      <c r="I922" s="49"/>
      <c r="J922" s="49"/>
      <c r="K922" s="49"/>
      <c r="L922" s="49"/>
      <c r="M922" s="49"/>
      <c r="N922" s="49"/>
      <c r="O922" s="138"/>
      <c r="P922" s="49"/>
      <c r="Q922" s="138"/>
      <c r="R922" s="49"/>
      <c r="S922" s="138"/>
      <c r="T922" s="49"/>
      <c r="U922" s="138"/>
      <c r="V922" s="138"/>
      <c r="W922" s="138"/>
      <c r="X922" s="138"/>
      <c r="Y922" s="138"/>
      <c r="Z922" s="138"/>
      <c r="AA922" s="139"/>
      <c r="AB922" s="138"/>
      <c r="AC922" s="139"/>
      <c r="AD922" s="138"/>
      <c r="AE922" s="138"/>
      <c r="AF922" s="138"/>
      <c r="AG922" s="139"/>
      <c r="AH922" s="138"/>
      <c r="AI922" s="139"/>
      <c r="AJ922" s="138"/>
      <c r="AK922" s="138"/>
      <c r="AL922" s="138"/>
      <c r="AM922" s="139"/>
      <c r="AN922" s="138"/>
      <c r="AO922" s="139"/>
      <c r="AP922" s="138"/>
      <c r="AQ922" s="138"/>
      <c r="AR922" s="138"/>
      <c r="AS922" s="139"/>
      <c r="AT922" s="138"/>
      <c r="AU922" s="139"/>
      <c r="AV922" s="138"/>
      <c r="AW922" s="138"/>
      <c r="AX922" s="138"/>
      <c r="AY922" s="139"/>
      <c r="AZ922" s="138"/>
      <c r="BA922" s="139"/>
      <c r="BB922" s="138"/>
      <c r="BC922" s="138"/>
      <c r="BD922" s="49"/>
      <c r="BE922" s="49"/>
      <c r="BF922" s="49"/>
      <c r="BG922" s="49"/>
      <c r="BH922" s="49"/>
      <c r="BI922" s="47"/>
      <c r="BJ922" s="49"/>
      <c r="BK922" s="49"/>
      <c r="BL922" s="49"/>
      <c r="BM922" s="49"/>
    </row>
    <row r="923" spans="4:65" ht="70.5" customHeight="1" x14ac:dyDescent="0.2">
      <c r="D923" s="47"/>
      <c r="E923" s="49"/>
      <c r="F923" s="49"/>
      <c r="G923" s="49"/>
      <c r="H923" s="49"/>
      <c r="I923" s="49"/>
      <c r="J923" s="49"/>
      <c r="K923" s="49"/>
      <c r="L923" s="49"/>
      <c r="M923" s="49"/>
      <c r="N923" s="49"/>
      <c r="O923" s="138"/>
      <c r="P923" s="49"/>
      <c r="Q923" s="138"/>
      <c r="R923" s="49"/>
      <c r="S923" s="138"/>
      <c r="T923" s="49"/>
      <c r="U923" s="138"/>
      <c r="V923" s="138"/>
      <c r="W923" s="138"/>
      <c r="X923" s="138"/>
      <c r="Y923" s="138"/>
      <c r="Z923" s="138"/>
      <c r="AA923" s="139"/>
      <c r="AB923" s="138"/>
      <c r="AC923" s="139"/>
      <c r="AD923" s="138"/>
      <c r="AE923" s="138"/>
      <c r="AF923" s="138"/>
      <c r="AG923" s="139"/>
      <c r="AH923" s="138"/>
      <c r="AI923" s="139"/>
      <c r="AJ923" s="138"/>
      <c r="AK923" s="138"/>
      <c r="AL923" s="138"/>
      <c r="AM923" s="139"/>
      <c r="AN923" s="138"/>
      <c r="AO923" s="139"/>
      <c r="AP923" s="138"/>
      <c r="AQ923" s="138"/>
      <c r="AR923" s="138"/>
      <c r="AS923" s="139"/>
      <c r="AT923" s="138"/>
      <c r="AU923" s="139"/>
      <c r="AV923" s="138"/>
      <c r="AW923" s="138"/>
      <c r="AX923" s="138"/>
      <c r="AY923" s="139"/>
      <c r="AZ923" s="138"/>
      <c r="BA923" s="139"/>
      <c r="BB923" s="138"/>
      <c r="BC923" s="138"/>
      <c r="BD923" s="49"/>
      <c r="BE923" s="49"/>
      <c r="BF923" s="49"/>
      <c r="BG923" s="49"/>
      <c r="BH923" s="49"/>
      <c r="BI923" s="47"/>
      <c r="BJ923" s="49"/>
      <c r="BK923" s="49"/>
      <c r="BL923" s="49"/>
      <c r="BM923" s="49"/>
    </row>
    <row r="924" spans="4:65" ht="70.5" customHeight="1" x14ac:dyDescent="0.2">
      <c r="D924" s="47"/>
      <c r="E924" s="49"/>
      <c r="F924" s="49"/>
      <c r="G924" s="49"/>
      <c r="H924" s="49"/>
      <c r="I924" s="49"/>
      <c r="J924" s="49"/>
      <c r="K924" s="49"/>
      <c r="L924" s="49"/>
      <c r="M924" s="49"/>
      <c r="N924" s="49"/>
      <c r="O924" s="138"/>
      <c r="P924" s="49"/>
      <c r="Q924" s="138"/>
      <c r="R924" s="49"/>
      <c r="S924" s="138"/>
      <c r="T924" s="49"/>
      <c r="U924" s="138"/>
      <c r="V924" s="138"/>
      <c r="W924" s="138"/>
      <c r="X924" s="138"/>
      <c r="Y924" s="138"/>
      <c r="Z924" s="138"/>
      <c r="AA924" s="139"/>
      <c r="AB924" s="138"/>
      <c r="AC924" s="139"/>
      <c r="AD924" s="138"/>
      <c r="AE924" s="138"/>
      <c r="AF924" s="138"/>
      <c r="AG924" s="139"/>
      <c r="AH924" s="138"/>
      <c r="AI924" s="139"/>
      <c r="AJ924" s="138"/>
      <c r="AK924" s="138"/>
      <c r="AL924" s="138"/>
      <c r="AM924" s="139"/>
      <c r="AN924" s="138"/>
      <c r="AO924" s="139"/>
      <c r="AP924" s="138"/>
      <c r="AQ924" s="138"/>
      <c r="AR924" s="138"/>
      <c r="AS924" s="139"/>
      <c r="AT924" s="138"/>
      <c r="AU924" s="139"/>
      <c r="AV924" s="138"/>
      <c r="AW924" s="138"/>
      <c r="AX924" s="138"/>
      <c r="AY924" s="139"/>
      <c r="AZ924" s="138"/>
      <c r="BA924" s="139"/>
      <c r="BB924" s="138"/>
      <c r="BC924" s="138"/>
      <c r="BD924" s="49"/>
      <c r="BE924" s="49"/>
      <c r="BF924" s="49"/>
      <c r="BG924" s="49"/>
      <c r="BH924" s="49"/>
      <c r="BI924" s="47"/>
      <c r="BJ924" s="49"/>
      <c r="BK924" s="49"/>
      <c r="BL924" s="49"/>
      <c r="BM924" s="49"/>
    </row>
    <row r="925" spans="4:65" ht="70.5" customHeight="1" x14ac:dyDescent="0.2">
      <c r="D925" s="47"/>
      <c r="E925" s="49"/>
      <c r="F925" s="49"/>
      <c r="G925" s="49"/>
      <c r="H925" s="49"/>
      <c r="I925" s="49"/>
      <c r="J925" s="49"/>
      <c r="K925" s="49"/>
      <c r="L925" s="49"/>
      <c r="M925" s="49"/>
      <c r="N925" s="49"/>
      <c r="O925" s="138"/>
      <c r="P925" s="49"/>
      <c r="Q925" s="138"/>
      <c r="R925" s="49"/>
      <c r="S925" s="138"/>
      <c r="T925" s="49"/>
      <c r="U925" s="138"/>
      <c r="V925" s="138"/>
      <c r="W925" s="138"/>
      <c r="X925" s="138"/>
      <c r="Y925" s="138"/>
      <c r="Z925" s="138"/>
      <c r="AA925" s="139"/>
      <c r="AB925" s="138"/>
      <c r="AC925" s="139"/>
      <c r="AD925" s="138"/>
      <c r="AE925" s="138"/>
      <c r="AF925" s="138"/>
      <c r="AG925" s="139"/>
      <c r="AH925" s="138"/>
      <c r="AI925" s="139"/>
      <c r="AJ925" s="138"/>
      <c r="AK925" s="138"/>
      <c r="AL925" s="138"/>
      <c r="AM925" s="139"/>
      <c r="AN925" s="138"/>
      <c r="AO925" s="139"/>
      <c r="AP925" s="138"/>
      <c r="AQ925" s="138"/>
      <c r="AR925" s="138"/>
      <c r="AS925" s="139"/>
      <c r="AT925" s="138"/>
      <c r="AU925" s="139"/>
      <c r="AV925" s="138"/>
      <c r="AW925" s="138"/>
      <c r="AX925" s="138"/>
      <c r="AY925" s="139"/>
      <c r="AZ925" s="138"/>
      <c r="BA925" s="139"/>
      <c r="BB925" s="138"/>
      <c r="BC925" s="138"/>
      <c r="BD925" s="49"/>
      <c r="BE925" s="49"/>
      <c r="BF925" s="49"/>
      <c r="BG925" s="49"/>
      <c r="BH925" s="49"/>
      <c r="BI925" s="47"/>
      <c r="BJ925" s="49"/>
      <c r="BK925" s="49"/>
      <c r="BL925" s="49"/>
      <c r="BM925" s="49"/>
    </row>
    <row r="926" spans="4:65" ht="70.5" customHeight="1" x14ac:dyDescent="0.2">
      <c r="D926" s="47"/>
      <c r="E926" s="49"/>
      <c r="F926" s="49"/>
      <c r="G926" s="49"/>
      <c r="H926" s="49"/>
      <c r="I926" s="49"/>
      <c r="J926" s="49"/>
      <c r="K926" s="49"/>
      <c r="L926" s="49"/>
      <c r="M926" s="49"/>
      <c r="N926" s="49"/>
      <c r="O926" s="138"/>
      <c r="P926" s="49"/>
      <c r="Q926" s="138"/>
      <c r="R926" s="49"/>
      <c r="S926" s="138"/>
      <c r="T926" s="49"/>
      <c r="U926" s="138"/>
      <c r="V926" s="138"/>
      <c r="W926" s="138"/>
      <c r="X926" s="138"/>
      <c r="Y926" s="138"/>
      <c r="Z926" s="138"/>
      <c r="AA926" s="139"/>
      <c r="AB926" s="138"/>
      <c r="AC926" s="139"/>
      <c r="AD926" s="138"/>
      <c r="AE926" s="138"/>
      <c r="AF926" s="138"/>
      <c r="AG926" s="139"/>
      <c r="AH926" s="138"/>
      <c r="AI926" s="139"/>
      <c r="AJ926" s="138"/>
      <c r="AK926" s="138"/>
      <c r="AL926" s="138"/>
      <c r="AM926" s="139"/>
      <c r="AN926" s="138"/>
      <c r="AO926" s="139"/>
      <c r="AP926" s="138"/>
      <c r="AQ926" s="138"/>
      <c r="AR926" s="138"/>
      <c r="AS926" s="139"/>
      <c r="AT926" s="138"/>
      <c r="AU926" s="139"/>
      <c r="AV926" s="138"/>
      <c r="AW926" s="138"/>
      <c r="AX926" s="138"/>
      <c r="AY926" s="139"/>
      <c r="AZ926" s="138"/>
      <c r="BA926" s="139"/>
      <c r="BB926" s="138"/>
      <c r="BC926" s="138"/>
      <c r="BD926" s="49"/>
      <c r="BE926" s="49"/>
      <c r="BF926" s="49"/>
      <c r="BG926" s="49"/>
      <c r="BH926" s="49"/>
      <c r="BI926" s="47"/>
      <c r="BJ926" s="49"/>
      <c r="BK926" s="49"/>
      <c r="BL926" s="49"/>
      <c r="BM926" s="49"/>
    </row>
    <row r="927" spans="4:65" ht="70.5" customHeight="1" x14ac:dyDescent="0.2">
      <c r="D927" s="47"/>
      <c r="E927" s="49"/>
      <c r="F927" s="49"/>
      <c r="G927" s="49"/>
      <c r="H927" s="49"/>
      <c r="I927" s="49"/>
      <c r="J927" s="49"/>
      <c r="K927" s="49"/>
      <c r="L927" s="49"/>
      <c r="M927" s="49"/>
      <c r="N927" s="49"/>
      <c r="O927" s="138"/>
      <c r="P927" s="49"/>
      <c r="Q927" s="138"/>
      <c r="R927" s="49"/>
      <c r="S927" s="138"/>
      <c r="T927" s="49"/>
      <c r="U927" s="138"/>
      <c r="V927" s="138"/>
      <c r="W927" s="138"/>
      <c r="X927" s="138"/>
      <c r="Y927" s="138"/>
      <c r="Z927" s="138"/>
      <c r="AA927" s="139"/>
      <c r="AB927" s="138"/>
      <c r="AC927" s="139"/>
      <c r="AD927" s="138"/>
      <c r="AE927" s="138"/>
      <c r="AF927" s="138"/>
      <c r="AG927" s="139"/>
      <c r="AH927" s="138"/>
      <c r="AI927" s="139"/>
      <c r="AJ927" s="138"/>
      <c r="AK927" s="138"/>
      <c r="AL927" s="138"/>
      <c r="AM927" s="139"/>
      <c r="AN927" s="138"/>
      <c r="AO927" s="139"/>
      <c r="AP927" s="138"/>
      <c r="AQ927" s="138"/>
      <c r="AR927" s="138"/>
      <c r="AS927" s="139"/>
      <c r="AT927" s="138"/>
      <c r="AU927" s="139"/>
      <c r="AV927" s="138"/>
      <c r="AW927" s="138"/>
      <c r="AX927" s="138"/>
      <c r="AY927" s="139"/>
      <c r="AZ927" s="138"/>
      <c r="BA927" s="139"/>
      <c r="BB927" s="138"/>
      <c r="BC927" s="138"/>
      <c r="BD927" s="49"/>
      <c r="BE927" s="49"/>
      <c r="BF927" s="49"/>
      <c r="BG927" s="49"/>
      <c r="BH927" s="49"/>
      <c r="BI927" s="47"/>
      <c r="BJ927" s="49"/>
      <c r="BK927" s="49"/>
      <c r="BL927" s="49"/>
      <c r="BM927" s="49"/>
    </row>
    <row r="928" spans="4:65" ht="70.5" customHeight="1" x14ac:dyDescent="0.2">
      <c r="D928" s="47"/>
      <c r="E928" s="49"/>
      <c r="F928" s="49"/>
      <c r="G928" s="49"/>
      <c r="H928" s="49"/>
      <c r="I928" s="49"/>
      <c r="J928" s="49"/>
      <c r="K928" s="49"/>
      <c r="L928" s="49"/>
      <c r="M928" s="49"/>
      <c r="N928" s="49"/>
      <c r="O928" s="138"/>
      <c r="P928" s="49"/>
      <c r="Q928" s="138"/>
      <c r="R928" s="49"/>
      <c r="S928" s="138"/>
      <c r="T928" s="49"/>
      <c r="U928" s="138"/>
      <c r="V928" s="138"/>
      <c r="W928" s="138"/>
      <c r="X928" s="138"/>
      <c r="Y928" s="138"/>
      <c r="Z928" s="138"/>
      <c r="AA928" s="139"/>
      <c r="AB928" s="138"/>
      <c r="AC928" s="139"/>
      <c r="AD928" s="138"/>
      <c r="AE928" s="138"/>
      <c r="AF928" s="138"/>
      <c r="AG928" s="139"/>
      <c r="AH928" s="138"/>
      <c r="AI928" s="139"/>
      <c r="AJ928" s="138"/>
      <c r="AK928" s="138"/>
      <c r="AL928" s="138"/>
      <c r="AM928" s="139"/>
      <c r="AN928" s="138"/>
      <c r="AO928" s="139"/>
      <c r="AP928" s="138"/>
      <c r="AQ928" s="138"/>
      <c r="AR928" s="138"/>
      <c r="AS928" s="139"/>
      <c r="AT928" s="138"/>
      <c r="AU928" s="139"/>
      <c r="AV928" s="138"/>
      <c r="AW928" s="138"/>
      <c r="AX928" s="138"/>
      <c r="AY928" s="139"/>
      <c r="AZ928" s="138"/>
      <c r="BA928" s="139"/>
      <c r="BB928" s="138"/>
      <c r="BC928" s="138"/>
      <c r="BD928" s="49"/>
      <c r="BE928" s="49"/>
      <c r="BF928" s="49"/>
      <c r="BG928" s="49"/>
      <c r="BH928" s="49"/>
      <c r="BI928" s="47"/>
      <c r="BJ928" s="49"/>
      <c r="BK928" s="49"/>
      <c r="BL928" s="49"/>
      <c r="BM928" s="49"/>
    </row>
    <row r="929" spans="4:65" ht="70.5" customHeight="1" x14ac:dyDescent="0.2">
      <c r="D929" s="47"/>
      <c r="E929" s="49"/>
      <c r="F929" s="49"/>
      <c r="G929" s="49"/>
      <c r="H929" s="49"/>
      <c r="I929" s="49"/>
      <c r="J929" s="49"/>
      <c r="K929" s="49"/>
      <c r="L929" s="49"/>
      <c r="M929" s="49"/>
      <c r="N929" s="49"/>
      <c r="O929" s="138"/>
      <c r="P929" s="49"/>
      <c r="Q929" s="138"/>
      <c r="R929" s="49"/>
      <c r="S929" s="138"/>
      <c r="T929" s="49"/>
      <c r="U929" s="138"/>
      <c r="V929" s="138"/>
      <c r="W929" s="138"/>
      <c r="X929" s="138"/>
      <c r="Y929" s="138"/>
      <c r="Z929" s="138"/>
      <c r="AA929" s="139"/>
      <c r="AB929" s="138"/>
      <c r="AC929" s="139"/>
      <c r="AD929" s="138"/>
      <c r="AE929" s="138"/>
      <c r="AF929" s="138"/>
      <c r="AG929" s="139"/>
      <c r="AH929" s="138"/>
      <c r="AI929" s="139"/>
      <c r="AJ929" s="138"/>
      <c r="AK929" s="138"/>
      <c r="AL929" s="138"/>
      <c r="AM929" s="139"/>
      <c r="AN929" s="138"/>
      <c r="AO929" s="139"/>
      <c r="AP929" s="138"/>
      <c r="AQ929" s="138"/>
      <c r="AR929" s="138"/>
      <c r="AS929" s="139"/>
      <c r="AT929" s="138"/>
      <c r="AU929" s="139"/>
      <c r="AV929" s="138"/>
      <c r="AW929" s="138"/>
      <c r="AX929" s="138"/>
      <c r="AY929" s="139"/>
      <c r="AZ929" s="138"/>
      <c r="BA929" s="139"/>
      <c r="BB929" s="138"/>
      <c r="BC929" s="138"/>
      <c r="BD929" s="49"/>
      <c r="BE929" s="49"/>
      <c r="BF929" s="49"/>
      <c r="BG929" s="49"/>
      <c r="BH929" s="49"/>
      <c r="BI929" s="47"/>
      <c r="BJ929" s="49"/>
      <c r="BK929" s="49"/>
      <c r="BL929" s="49"/>
      <c r="BM929" s="49"/>
    </row>
    <row r="930" spans="4:65" ht="70.5" customHeight="1" x14ac:dyDescent="0.2">
      <c r="D930" s="47"/>
      <c r="E930" s="49"/>
      <c r="F930" s="49"/>
      <c r="G930" s="49"/>
      <c r="H930" s="49"/>
      <c r="I930" s="49"/>
      <c r="J930" s="49"/>
      <c r="K930" s="49"/>
      <c r="L930" s="49"/>
      <c r="M930" s="49"/>
      <c r="N930" s="49"/>
      <c r="O930" s="138"/>
      <c r="P930" s="49"/>
      <c r="Q930" s="138"/>
      <c r="R930" s="49"/>
      <c r="S930" s="138"/>
      <c r="T930" s="49"/>
      <c r="U930" s="138"/>
      <c r="V930" s="138"/>
      <c r="W930" s="138"/>
      <c r="X930" s="138"/>
      <c r="Y930" s="138"/>
      <c r="Z930" s="138"/>
      <c r="AA930" s="139"/>
      <c r="AB930" s="138"/>
      <c r="AC930" s="139"/>
      <c r="AD930" s="138"/>
      <c r="AE930" s="138"/>
      <c r="AF930" s="138"/>
      <c r="AG930" s="139"/>
      <c r="AH930" s="138"/>
      <c r="AI930" s="139"/>
      <c r="AJ930" s="138"/>
      <c r="AK930" s="138"/>
      <c r="AL930" s="138"/>
      <c r="AM930" s="139"/>
      <c r="AN930" s="138"/>
      <c r="AO930" s="139"/>
      <c r="AP930" s="138"/>
      <c r="AQ930" s="138"/>
      <c r="AR930" s="138"/>
      <c r="AS930" s="139"/>
      <c r="AT930" s="138"/>
      <c r="AU930" s="139"/>
      <c r="AV930" s="138"/>
      <c r="AW930" s="138"/>
      <c r="AX930" s="138"/>
      <c r="AY930" s="139"/>
      <c r="AZ930" s="138"/>
      <c r="BA930" s="139"/>
      <c r="BB930" s="138"/>
      <c r="BC930" s="138"/>
      <c r="BD930" s="49"/>
      <c r="BE930" s="49"/>
      <c r="BF930" s="49"/>
      <c r="BG930" s="49"/>
      <c r="BH930" s="49"/>
      <c r="BI930" s="47"/>
      <c r="BJ930" s="49"/>
      <c r="BK930" s="49"/>
      <c r="BL930" s="49"/>
      <c r="BM930" s="49"/>
    </row>
    <row r="931" spans="4:65" ht="70.5" customHeight="1" x14ac:dyDescent="0.2">
      <c r="D931" s="47"/>
      <c r="E931" s="49"/>
      <c r="F931" s="49"/>
      <c r="G931" s="49"/>
      <c r="H931" s="49"/>
      <c r="I931" s="49"/>
      <c r="J931" s="49"/>
      <c r="K931" s="49"/>
      <c r="L931" s="49"/>
      <c r="M931" s="49"/>
      <c r="N931" s="49"/>
      <c r="O931" s="138"/>
      <c r="P931" s="49"/>
      <c r="Q931" s="138"/>
      <c r="R931" s="49"/>
      <c r="S931" s="138"/>
      <c r="T931" s="49"/>
      <c r="U931" s="138"/>
      <c r="V931" s="138"/>
      <c r="W931" s="138"/>
      <c r="X931" s="138"/>
      <c r="Y931" s="138"/>
      <c r="Z931" s="138"/>
      <c r="AA931" s="139"/>
      <c r="AB931" s="138"/>
      <c r="AC931" s="139"/>
      <c r="AD931" s="138"/>
      <c r="AE931" s="138"/>
      <c r="AF931" s="138"/>
      <c r="AG931" s="139"/>
      <c r="AH931" s="138"/>
      <c r="AI931" s="139"/>
      <c r="AJ931" s="138"/>
      <c r="AK931" s="138"/>
      <c r="AL931" s="138"/>
      <c r="AM931" s="139"/>
      <c r="AN931" s="138"/>
      <c r="AO931" s="139"/>
      <c r="AP931" s="138"/>
      <c r="AQ931" s="138"/>
      <c r="AR931" s="138"/>
      <c r="AS931" s="139"/>
      <c r="AT931" s="138"/>
      <c r="AU931" s="139"/>
      <c r="AV931" s="138"/>
      <c r="AW931" s="138"/>
      <c r="AX931" s="138"/>
      <c r="AY931" s="139"/>
      <c r="AZ931" s="138"/>
      <c r="BA931" s="139"/>
      <c r="BB931" s="138"/>
      <c r="BC931" s="138"/>
      <c r="BD931" s="49"/>
      <c r="BE931" s="49"/>
      <c r="BF931" s="49"/>
      <c r="BG931" s="49"/>
      <c r="BH931" s="49"/>
      <c r="BI931" s="47"/>
      <c r="BJ931" s="49"/>
      <c r="BK931" s="49"/>
      <c r="BL931" s="49"/>
      <c r="BM931" s="49"/>
    </row>
    <row r="932" spans="4:65" ht="70.5" customHeight="1" x14ac:dyDescent="0.2">
      <c r="D932" s="47"/>
      <c r="E932" s="49"/>
      <c r="F932" s="49"/>
      <c r="G932" s="49"/>
      <c r="H932" s="49"/>
      <c r="I932" s="49"/>
      <c r="J932" s="49"/>
      <c r="K932" s="49"/>
      <c r="L932" s="49"/>
      <c r="M932" s="49"/>
      <c r="N932" s="49"/>
      <c r="O932" s="138"/>
      <c r="P932" s="49"/>
      <c r="Q932" s="138"/>
      <c r="R932" s="49"/>
      <c r="S932" s="138"/>
      <c r="T932" s="49"/>
      <c r="U932" s="138"/>
      <c r="V932" s="138"/>
      <c r="W932" s="138"/>
      <c r="X932" s="138"/>
      <c r="Y932" s="138"/>
      <c r="Z932" s="138"/>
      <c r="AA932" s="139"/>
      <c r="AB932" s="138"/>
      <c r="AC932" s="139"/>
      <c r="AD932" s="138"/>
      <c r="AE932" s="138"/>
      <c r="AF932" s="138"/>
      <c r="AG932" s="139"/>
      <c r="AH932" s="138"/>
      <c r="AI932" s="139"/>
      <c r="AJ932" s="138"/>
      <c r="AK932" s="138"/>
      <c r="AL932" s="138"/>
      <c r="AM932" s="139"/>
      <c r="AN932" s="138"/>
      <c r="AO932" s="139"/>
      <c r="AP932" s="138"/>
      <c r="AQ932" s="138"/>
      <c r="AR932" s="138"/>
      <c r="AS932" s="139"/>
      <c r="AT932" s="138"/>
      <c r="AU932" s="139"/>
      <c r="AV932" s="138"/>
      <c r="AW932" s="138"/>
      <c r="AX932" s="138"/>
      <c r="AY932" s="139"/>
      <c r="AZ932" s="138"/>
      <c r="BA932" s="139"/>
      <c r="BB932" s="138"/>
      <c r="BC932" s="138"/>
      <c r="BD932" s="49"/>
      <c r="BE932" s="49"/>
      <c r="BF932" s="49"/>
      <c r="BG932" s="49"/>
      <c r="BH932" s="49"/>
      <c r="BI932" s="47"/>
      <c r="BJ932" s="49"/>
      <c r="BK932" s="49"/>
      <c r="BL932" s="49"/>
      <c r="BM932" s="49"/>
    </row>
    <row r="933" spans="4:65" ht="70.5" customHeight="1" x14ac:dyDescent="0.2">
      <c r="D933" s="47"/>
      <c r="E933" s="49"/>
      <c r="F933" s="49"/>
      <c r="G933" s="49"/>
      <c r="H933" s="49"/>
      <c r="I933" s="49"/>
      <c r="J933" s="49"/>
      <c r="K933" s="49"/>
      <c r="L933" s="49"/>
      <c r="M933" s="49"/>
      <c r="N933" s="49"/>
      <c r="O933" s="138"/>
      <c r="P933" s="49"/>
      <c r="Q933" s="138"/>
      <c r="R933" s="49"/>
      <c r="S933" s="138"/>
      <c r="T933" s="49"/>
      <c r="U933" s="138"/>
      <c r="V933" s="138"/>
      <c r="W933" s="138"/>
      <c r="X933" s="138"/>
      <c r="Y933" s="138"/>
      <c r="Z933" s="138"/>
      <c r="AA933" s="139"/>
      <c r="AB933" s="138"/>
      <c r="AC933" s="139"/>
      <c r="AD933" s="138"/>
      <c r="AE933" s="138"/>
      <c r="AF933" s="138"/>
      <c r="AG933" s="139"/>
      <c r="AH933" s="138"/>
      <c r="AI933" s="139"/>
      <c r="AJ933" s="138"/>
      <c r="AK933" s="138"/>
      <c r="AL933" s="138"/>
      <c r="AM933" s="139"/>
      <c r="AN933" s="138"/>
      <c r="AO933" s="139"/>
      <c r="AP933" s="138"/>
      <c r="AQ933" s="138"/>
      <c r="AR933" s="138"/>
      <c r="AS933" s="139"/>
      <c r="AT933" s="138"/>
      <c r="AU933" s="139"/>
      <c r="AV933" s="138"/>
      <c r="AW933" s="138"/>
      <c r="AX933" s="138"/>
      <c r="AY933" s="139"/>
      <c r="AZ933" s="138"/>
      <c r="BA933" s="139"/>
      <c r="BB933" s="138"/>
      <c r="BC933" s="138"/>
      <c r="BD933" s="49"/>
      <c r="BE933" s="49"/>
      <c r="BF933" s="49"/>
      <c r="BG933" s="49"/>
      <c r="BH933" s="49"/>
      <c r="BI933" s="47"/>
      <c r="BJ933" s="49"/>
      <c r="BK933" s="49"/>
      <c r="BL933" s="49"/>
      <c r="BM933" s="49"/>
    </row>
    <row r="934" spans="4:65" ht="70.5" customHeight="1" x14ac:dyDescent="0.2">
      <c r="D934" s="47"/>
      <c r="E934" s="49"/>
      <c r="F934" s="49"/>
      <c r="G934" s="49"/>
      <c r="H934" s="49"/>
      <c r="I934" s="49"/>
      <c r="J934" s="49"/>
      <c r="K934" s="49"/>
      <c r="L934" s="49"/>
      <c r="M934" s="49"/>
      <c r="N934" s="49"/>
      <c r="O934" s="138"/>
      <c r="P934" s="49"/>
      <c r="Q934" s="138"/>
      <c r="R934" s="49"/>
      <c r="S934" s="138"/>
      <c r="T934" s="49"/>
      <c r="U934" s="138"/>
      <c r="V934" s="138"/>
      <c r="W934" s="138"/>
      <c r="X934" s="138"/>
      <c r="Y934" s="138"/>
      <c r="Z934" s="138"/>
      <c r="AA934" s="139"/>
      <c r="AB934" s="138"/>
      <c r="AC934" s="139"/>
      <c r="AD934" s="138"/>
      <c r="AE934" s="138"/>
      <c r="AF934" s="138"/>
      <c r="AG934" s="139"/>
      <c r="AH934" s="138"/>
      <c r="AI934" s="139"/>
      <c r="AJ934" s="138"/>
      <c r="AK934" s="138"/>
      <c r="AL934" s="138"/>
      <c r="AM934" s="139"/>
      <c r="AN934" s="138"/>
      <c r="AO934" s="139"/>
      <c r="AP934" s="138"/>
      <c r="AQ934" s="138"/>
      <c r="AR934" s="138"/>
      <c r="AS934" s="139"/>
      <c r="AT934" s="138"/>
      <c r="AU934" s="139"/>
      <c r="AV934" s="138"/>
      <c r="AW934" s="138"/>
      <c r="AX934" s="138"/>
      <c r="AY934" s="139"/>
      <c r="AZ934" s="138"/>
      <c r="BA934" s="139"/>
      <c r="BB934" s="138"/>
      <c r="BC934" s="138"/>
      <c r="BD934" s="49"/>
      <c r="BE934" s="49"/>
      <c r="BF934" s="49"/>
      <c r="BG934" s="49"/>
      <c r="BH934" s="49"/>
      <c r="BI934" s="47"/>
      <c r="BJ934" s="49"/>
      <c r="BK934" s="49"/>
      <c r="BL934" s="49"/>
      <c r="BM934" s="49"/>
    </row>
    <row r="935" spans="4:65" ht="70.5" customHeight="1" x14ac:dyDescent="0.2">
      <c r="D935" s="47"/>
      <c r="E935" s="49"/>
      <c r="F935" s="49"/>
      <c r="G935" s="49"/>
      <c r="H935" s="49"/>
      <c r="I935" s="49"/>
      <c r="J935" s="49"/>
      <c r="K935" s="49"/>
      <c r="L935" s="49"/>
      <c r="M935" s="49"/>
      <c r="N935" s="49"/>
      <c r="O935" s="138"/>
      <c r="P935" s="49"/>
      <c r="Q935" s="138"/>
      <c r="R935" s="49"/>
      <c r="S935" s="138"/>
      <c r="T935" s="49"/>
      <c r="U935" s="138"/>
      <c r="V935" s="138"/>
      <c r="W935" s="138"/>
      <c r="X935" s="138"/>
      <c r="Y935" s="138"/>
      <c r="Z935" s="138"/>
      <c r="AA935" s="139"/>
      <c r="AB935" s="138"/>
      <c r="AC935" s="139"/>
      <c r="AD935" s="138"/>
      <c r="AE935" s="138"/>
      <c r="AF935" s="138"/>
      <c r="AG935" s="139"/>
      <c r="AH935" s="138"/>
      <c r="AI935" s="139"/>
      <c r="AJ935" s="138"/>
      <c r="AK935" s="138"/>
      <c r="AL935" s="138"/>
      <c r="AM935" s="139"/>
      <c r="AN935" s="138"/>
      <c r="AO935" s="139"/>
      <c r="AP935" s="138"/>
      <c r="AQ935" s="138"/>
      <c r="AR935" s="138"/>
      <c r="AS935" s="139"/>
      <c r="AT935" s="138"/>
      <c r="AU935" s="139"/>
      <c r="AV935" s="138"/>
      <c r="AW935" s="138"/>
      <c r="AX935" s="138"/>
      <c r="AY935" s="139"/>
      <c r="AZ935" s="138"/>
      <c r="BA935" s="139"/>
      <c r="BB935" s="138"/>
      <c r="BC935" s="138"/>
      <c r="BD935" s="49"/>
      <c r="BE935" s="49"/>
      <c r="BF935" s="49"/>
      <c r="BG935" s="49"/>
      <c r="BH935" s="49"/>
      <c r="BI935" s="47"/>
      <c r="BJ935" s="49"/>
      <c r="BK935" s="49"/>
      <c r="BL935" s="49"/>
      <c r="BM935" s="49"/>
    </row>
    <row r="936" spans="4:65" ht="70.5" customHeight="1" x14ac:dyDescent="0.2">
      <c r="D936" s="47"/>
      <c r="E936" s="49"/>
      <c r="F936" s="49"/>
      <c r="G936" s="49"/>
      <c r="H936" s="49"/>
      <c r="I936" s="49"/>
      <c r="J936" s="49"/>
      <c r="K936" s="49"/>
      <c r="L936" s="49"/>
      <c r="M936" s="49"/>
      <c r="N936" s="49"/>
      <c r="O936" s="138"/>
      <c r="P936" s="49"/>
      <c r="Q936" s="138"/>
      <c r="R936" s="49"/>
      <c r="S936" s="138"/>
      <c r="T936" s="49"/>
      <c r="U936" s="138"/>
      <c r="V936" s="138"/>
      <c r="W936" s="138"/>
      <c r="X936" s="138"/>
      <c r="Y936" s="138"/>
      <c r="Z936" s="138"/>
      <c r="AA936" s="139"/>
      <c r="AB936" s="138"/>
      <c r="AC936" s="139"/>
      <c r="AD936" s="138"/>
      <c r="AE936" s="138"/>
      <c r="AF936" s="138"/>
      <c r="AG936" s="139"/>
      <c r="AH936" s="138"/>
      <c r="AI936" s="139"/>
      <c r="AJ936" s="138"/>
      <c r="AK936" s="138"/>
      <c r="AL936" s="138"/>
      <c r="AM936" s="139"/>
      <c r="AN936" s="138"/>
      <c r="AO936" s="139"/>
      <c r="AP936" s="138"/>
      <c r="AQ936" s="138"/>
      <c r="AR936" s="138"/>
      <c r="AS936" s="139"/>
      <c r="AT936" s="138"/>
      <c r="AU936" s="139"/>
      <c r="AV936" s="138"/>
      <c r="AW936" s="138"/>
      <c r="AX936" s="138"/>
      <c r="AY936" s="139"/>
      <c r="AZ936" s="138"/>
      <c r="BA936" s="139"/>
      <c r="BB936" s="138"/>
      <c r="BC936" s="138"/>
      <c r="BD936" s="49"/>
      <c r="BE936" s="49"/>
      <c r="BF936" s="49"/>
      <c r="BG936" s="49"/>
      <c r="BH936" s="49"/>
      <c r="BI936" s="47"/>
      <c r="BJ936" s="49"/>
      <c r="BK936" s="49"/>
      <c r="BL936" s="49"/>
      <c r="BM936" s="49"/>
    </row>
    <row r="937" spans="4:65" ht="70.5" customHeight="1" x14ac:dyDescent="0.2">
      <c r="D937" s="47"/>
      <c r="E937" s="49"/>
      <c r="F937" s="49"/>
      <c r="G937" s="49"/>
      <c r="H937" s="49"/>
      <c r="I937" s="49"/>
      <c r="J937" s="49"/>
      <c r="K937" s="49"/>
      <c r="L937" s="49"/>
      <c r="M937" s="49"/>
      <c r="N937" s="49"/>
      <c r="O937" s="138"/>
      <c r="P937" s="49"/>
      <c r="Q937" s="138"/>
      <c r="R937" s="49"/>
      <c r="S937" s="138"/>
      <c r="T937" s="49"/>
      <c r="U937" s="138"/>
      <c r="V937" s="138"/>
      <c r="W937" s="138"/>
      <c r="X937" s="138"/>
      <c r="Y937" s="138"/>
      <c r="Z937" s="138"/>
      <c r="AA937" s="139"/>
      <c r="AB937" s="138"/>
      <c r="AC937" s="139"/>
      <c r="AD937" s="138"/>
      <c r="AE937" s="138"/>
      <c r="AF937" s="138"/>
      <c r="AG937" s="139"/>
      <c r="AH937" s="138"/>
      <c r="AI937" s="139"/>
      <c r="AJ937" s="138"/>
      <c r="AK937" s="138"/>
      <c r="AL937" s="138"/>
      <c r="AM937" s="139"/>
      <c r="AN937" s="138"/>
      <c r="AO937" s="139"/>
      <c r="AP937" s="138"/>
      <c r="AQ937" s="138"/>
      <c r="AR937" s="138"/>
      <c r="AS937" s="139"/>
      <c r="AT937" s="138"/>
      <c r="AU937" s="139"/>
      <c r="AV937" s="138"/>
      <c r="AW937" s="138"/>
      <c r="AX937" s="138"/>
      <c r="AY937" s="139"/>
      <c r="AZ937" s="138"/>
      <c r="BA937" s="139"/>
      <c r="BB937" s="138"/>
      <c r="BC937" s="138"/>
      <c r="BD937" s="49"/>
      <c r="BE937" s="49"/>
      <c r="BF937" s="49"/>
      <c r="BG937" s="49"/>
      <c r="BH937" s="49"/>
      <c r="BI937" s="47"/>
      <c r="BJ937" s="49"/>
      <c r="BK937" s="49"/>
      <c r="BL937" s="49"/>
      <c r="BM937" s="49"/>
    </row>
    <row r="938" spans="4:65" ht="70.5" customHeight="1" x14ac:dyDescent="0.2">
      <c r="D938" s="47"/>
      <c r="E938" s="49"/>
      <c r="F938" s="49"/>
      <c r="G938" s="49"/>
      <c r="H938" s="49"/>
      <c r="I938" s="49"/>
      <c r="J938" s="49"/>
      <c r="K938" s="49"/>
      <c r="L938" s="49"/>
      <c r="M938" s="49"/>
      <c r="N938" s="49"/>
      <c r="O938" s="138"/>
      <c r="P938" s="49"/>
      <c r="Q938" s="138"/>
      <c r="R938" s="49"/>
      <c r="S938" s="138"/>
      <c r="T938" s="49"/>
      <c r="U938" s="138"/>
      <c r="V938" s="138"/>
      <c r="W938" s="138"/>
      <c r="X938" s="138"/>
      <c r="Y938" s="138"/>
      <c r="Z938" s="138"/>
      <c r="AA938" s="139"/>
      <c r="AB938" s="138"/>
      <c r="AC938" s="139"/>
      <c r="AD938" s="138"/>
      <c r="AE938" s="138"/>
      <c r="AF938" s="138"/>
      <c r="AG938" s="139"/>
      <c r="AH938" s="138"/>
      <c r="AI938" s="139"/>
      <c r="AJ938" s="138"/>
      <c r="AK938" s="138"/>
      <c r="AL938" s="138"/>
      <c r="AM938" s="139"/>
      <c r="AN938" s="138"/>
      <c r="AO938" s="139"/>
      <c r="AP938" s="138"/>
      <c r="AQ938" s="138"/>
      <c r="AR938" s="138"/>
      <c r="AS938" s="139"/>
      <c r="AT938" s="138"/>
      <c r="AU938" s="139"/>
      <c r="AV938" s="138"/>
      <c r="AW938" s="138"/>
      <c r="AX938" s="138"/>
      <c r="AY938" s="139"/>
      <c r="AZ938" s="138"/>
      <c r="BA938" s="139"/>
      <c r="BB938" s="138"/>
      <c r="BC938" s="138"/>
      <c r="BD938" s="49"/>
      <c r="BE938" s="49"/>
      <c r="BF938" s="49"/>
      <c r="BG938" s="49"/>
      <c r="BH938" s="49"/>
      <c r="BI938" s="47"/>
      <c r="BJ938" s="49"/>
      <c r="BK938" s="49"/>
      <c r="BL938" s="49"/>
      <c r="BM938" s="49"/>
    </row>
    <row r="939" spans="4:65" ht="70.5" customHeight="1" x14ac:dyDescent="0.2">
      <c r="D939" s="47"/>
      <c r="E939" s="49"/>
      <c r="F939" s="49"/>
      <c r="G939" s="49"/>
      <c r="H939" s="49"/>
      <c r="I939" s="49"/>
      <c r="J939" s="49"/>
      <c r="K939" s="49"/>
      <c r="L939" s="49"/>
      <c r="M939" s="49"/>
      <c r="N939" s="49"/>
      <c r="O939" s="138"/>
      <c r="P939" s="49"/>
      <c r="Q939" s="138"/>
      <c r="R939" s="49"/>
      <c r="S939" s="138"/>
      <c r="T939" s="49"/>
      <c r="U939" s="138"/>
      <c r="V939" s="138"/>
      <c r="W939" s="138"/>
      <c r="X939" s="138"/>
      <c r="Y939" s="138"/>
      <c r="Z939" s="138"/>
      <c r="AA939" s="139"/>
      <c r="AB939" s="138"/>
      <c r="AC939" s="139"/>
      <c r="AD939" s="138"/>
      <c r="AE939" s="138"/>
      <c r="AF939" s="138"/>
      <c r="AG939" s="139"/>
      <c r="AH939" s="138"/>
      <c r="AI939" s="139"/>
      <c r="AJ939" s="138"/>
      <c r="AK939" s="138"/>
      <c r="AL939" s="138"/>
      <c r="AM939" s="139"/>
      <c r="AN939" s="138"/>
      <c r="AO939" s="139"/>
      <c r="AP939" s="138"/>
      <c r="AQ939" s="138"/>
      <c r="AR939" s="138"/>
      <c r="AS939" s="139"/>
      <c r="AT939" s="138"/>
      <c r="AU939" s="139"/>
      <c r="AV939" s="138"/>
      <c r="AW939" s="138"/>
      <c r="AX939" s="138"/>
      <c r="AY939" s="139"/>
      <c r="AZ939" s="138"/>
      <c r="BA939" s="139"/>
      <c r="BB939" s="138"/>
      <c r="BC939" s="138"/>
      <c r="BD939" s="49"/>
      <c r="BE939" s="49"/>
      <c r="BF939" s="49"/>
      <c r="BG939" s="49"/>
      <c r="BH939" s="49"/>
      <c r="BI939" s="47"/>
      <c r="BJ939" s="49"/>
      <c r="BK939" s="49"/>
      <c r="BL939" s="49"/>
      <c r="BM939" s="49"/>
    </row>
    <row r="940" spans="4:65" ht="70.5" customHeight="1" x14ac:dyDescent="0.2">
      <c r="D940" s="47"/>
      <c r="E940" s="49"/>
      <c r="F940" s="49"/>
      <c r="G940" s="49"/>
      <c r="H940" s="49"/>
      <c r="I940" s="49"/>
      <c r="J940" s="49"/>
      <c r="K940" s="49"/>
      <c r="L940" s="49"/>
      <c r="M940" s="49"/>
      <c r="N940" s="49"/>
      <c r="O940" s="138"/>
      <c r="P940" s="49"/>
      <c r="Q940" s="138"/>
      <c r="R940" s="49"/>
      <c r="S940" s="138"/>
      <c r="T940" s="49"/>
      <c r="U940" s="138"/>
      <c r="V940" s="138"/>
      <c r="W940" s="138"/>
      <c r="X940" s="138"/>
      <c r="Y940" s="138"/>
      <c r="Z940" s="138"/>
      <c r="AA940" s="139"/>
      <c r="AB940" s="138"/>
      <c r="AC940" s="139"/>
      <c r="AD940" s="138"/>
      <c r="AE940" s="138"/>
      <c r="AF940" s="138"/>
      <c r="AG940" s="139"/>
      <c r="AH940" s="138"/>
      <c r="AI940" s="139"/>
      <c r="AJ940" s="138"/>
      <c r="AK940" s="138"/>
      <c r="AL940" s="138"/>
      <c r="AM940" s="139"/>
      <c r="AN940" s="138"/>
      <c r="AO940" s="139"/>
      <c r="AP940" s="138"/>
      <c r="AQ940" s="138"/>
      <c r="AR940" s="138"/>
      <c r="AS940" s="139"/>
      <c r="AT940" s="138"/>
      <c r="AU940" s="139"/>
      <c r="AV940" s="138"/>
      <c r="AW940" s="138"/>
      <c r="AX940" s="138"/>
      <c r="AY940" s="139"/>
      <c r="AZ940" s="138"/>
      <c r="BA940" s="139"/>
      <c r="BB940" s="138"/>
      <c r="BC940" s="138"/>
      <c r="BD940" s="49"/>
      <c r="BE940" s="49"/>
      <c r="BF940" s="49"/>
      <c r="BG940" s="49"/>
      <c r="BH940" s="49"/>
      <c r="BI940" s="47"/>
      <c r="BJ940" s="49"/>
      <c r="BK940" s="49"/>
      <c r="BL940" s="49"/>
      <c r="BM940" s="49"/>
    </row>
    <row r="941" spans="4:65" ht="70.5" customHeight="1" x14ac:dyDescent="0.2">
      <c r="D941" s="47"/>
      <c r="E941" s="49"/>
      <c r="F941" s="49"/>
      <c r="G941" s="49"/>
      <c r="H941" s="49"/>
      <c r="I941" s="49"/>
      <c r="J941" s="49"/>
      <c r="K941" s="49"/>
      <c r="L941" s="49"/>
      <c r="M941" s="49"/>
      <c r="N941" s="49"/>
      <c r="O941" s="138"/>
      <c r="P941" s="49"/>
      <c r="Q941" s="138"/>
      <c r="R941" s="49"/>
      <c r="S941" s="138"/>
      <c r="T941" s="49"/>
      <c r="U941" s="138"/>
      <c r="V941" s="138"/>
      <c r="W941" s="138"/>
      <c r="X941" s="138"/>
      <c r="Y941" s="138"/>
      <c r="Z941" s="138"/>
      <c r="AA941" s="139"/>
      <c r="AB941" s="138"/>
      <c r="AC941" s="139"/>
      <c r="AD941" s="138"/>
      <c r="AE941" s="138"/>
      <c r="AF941" s="138"/>
      <c r="AG941" s="139"/>
      <c r="AH941" s="138"/>
      <c r="AI941" s="139"/>
      <c r="AJ941" s="138"/>
      <c r="AK941" s="138"/>
      <c r="AL941" s="138"/>
      <c r="AM941" s="139"/>
      <c r="AN941" s="138"/>
      <c r="AO941" s="139"/>
      <c r="AP941" s="138"/>
      <c r="AQ941" s="138"/>
      <c r="AR941" s="138"/>
      <c r="AS941" s="139"/>
      <c r="AT941" s="138"/>
      <c r="AU941" s="139"/>
      <c r="AV941" s="138"/>
      <c r="AW941" s="138"/>
      <c r="AX941" s="138"/>
      <c r="AY941" s="139"/>
      <c r="AZ941" s="138"/>
      <c r="BA941" s="139"/>
      <c r="BB941" s="138"/>
      <c r="BC941" s="138"/>
      <c r="BD941" s="49"/>
      <c r="BE941" s="49"/>
      <c r="BF941" s="49"/>
      <c r="BG941" s="49"/>
      <c r="BH941" s="49"/>
      <c r="BI941" s="47"/>
      <c r="BJ941" s="49"/>
      <c r="BK941" s="49"/>
      <c r="BL941" s="49"/>
      <c r="BM941" s="49"/>
    </row>
    <row r="942" spans="4:65" ht="70.5" customHeight="1" x14ac:dyDescent="0.2">
      <c r="D942" s="47"/>
      <c r="E942" s="49"/>
      <c r="F942" s="49"/>
      <c r="G942" s="49"/>
      <c r="H942" s="49"/>
      <c r="I942" s="49"/>
      <c r="J942" s="49"/>
      <c r="K942" s="49"/>
      <c r="L942" s="49"/>
      <c r="M942" s="49"/>
      <c r="N942" s="49"/>
      <c r="O942" s="138"/>
      <c r="P942" s="49"/>
      <c r="Q942" s="138"/>
      <c r="R942" s="49"/>
      <c r="S942" s="138"/>
      <c r="T942" s="49"/>
      <c r="U942" s="138"/>
      <c r="V942" s="138"/>
      <c r="W942" s="138"/>
      <c r="X942" s="138"/>
      <c r="Y942" s="138"/>
      <c r="Z942" s="138"/>
      <c r="AA942" s="139"/>
      <c r="AB942" s="138"/>
      <c r="AC942" s="139"/>
      <c r="AD942" s="138"/>
      <c r="AE942" s="138"/>
      <c r="AF942" s="138"/>
      <c r="AG942" s="139"/>
      <c r="AH942" s="138"/>
      <c r="AI942" s="139"/>
      <c r="AJ942" s="138"/>
      <c r="AK942" s="138"/>
      <c r="AL942" s="138"/>
      <c r="AM942" s="139"/>
      <c r="AN942" s="138"/>
      <c r="AO942" s="139"/>
      <c r="AP942" s="138"/>
      <c r="AQ942" s="138"/>
      <c r="AR942" s="138"/>
      <c r="AS942" s="139"/>
      <c r="AT942" s="138"/>
      <c r="AU942" s="139"/>
      <c r="AV942" s="138"/>
      <c r="AW942" s="138"/>
      <c r="AX942" s="138"/>
      <c r="AY942" s="139"/>
      <c r="AZ942" s="138"/>
      <c r="BA942" s="139"/>
      <c r="BB942" s="138"/>
      <c r="BC942" s="138"/>
      <c r="BD942" s="49"/>
      <c r="BE942" s="49"/>
      <c r="BF942" s="49"/>
      <c r="BG942" s="49"/>
      <c r="BH942" s="49"/>
      <c r="BI942" s="47"/>
      <c r="BJ942" s="49"/>
      <c r="BK942" s="49"/>
      <c r="BL942" s="49"/>
      <c r="BM942" s="49"/>
    </row>
    <row r="943" spans="4:65" ht="70.5" customHeight="1" x14ac:dyDescent="0.2">
      <c r="D943" s="47"/>
      <c r="E943" s="49"/>
      <c r="F943" s="49"/>
      <c r="G943" s="49"/>
      <c r="H943" s="49"/>
      <c r="I943" s="49"/>
      <c r="J943" s="49"/>
      <c r="K943" s="49"/>
      <c r="L943" s="49"/>
      <c r="M943" s="49"/>
      <c r="N943" s="49"/>
      <c r="O943" s="138"/>
      <c r="P943" s="49"/>
      <c r="Q943" s="138"/>
      <c r="R943" s="49"/>
      <c r="S943" s="138"/>
      <c r="T943" s="49"/>
      <c r="U943" s="138"/>
      <c r="V943" s="138"/>
      <c r="W943" s="138"/>
      <c r="X943" s="138"/>
      <c r="Y943" s="138"/>
      <c r="Z943" s="138"/>
      <c r="AA943" s="139"/>
      <c r="AB943" s="138"/>
      <c r="AC943" s="139"/>
      <c r="AD943" s="138"/>
      <c r="AE943" s="138"/>
      <c r="AF943" s="138"/>
      <c r="AG943" s="139"/>
      <c r="AH943" s="138"/>
      <c r="AI943" s="139"/>
      <c r="AJ943" s="138"/>
      <c r="AK943" s="138"/>
      <c r="AL943" s="138"/>
      <c r="AM943" s="139"/>
      <c r="AN943" s="138"/>
      <c r="AO943" s="139"/>
      <c r="AP943" s="138"/>
      <c r="AQ943" s="138"/>
      <c r="AR943" s="138"/>
      <c r="AS943" s="139"/>
      <c r="AT943" s="138"/>
      <c r="AU943" s="139"/>
      <c r="AV943" s="138"/>
      <c r="AW943" s="138"/>
      <c r="AX943" s="138"/>
      <c r="AY943" s="139"/>
      <c r="AZ943" s="138"/>
      <c r="BA943" s="139"/>
      <c r="BB943" s="138"/>
      <c r="BC943" s="138"/>
      <c r="BD943" s="49"/>
      <c r="BE943" s="49"/>
      <c r="BF943" s="49"/>
      <c r="BG943" s="49"/>
      <c r="BH943" s="49"/>
      <c r="BI943" s="47"/>
      <c r="BJ943" s="49"/>
      <c r="BK943" s="49"/>
      <c r="BL943" s="49"/>
      <c r="BM943" s="49"/>
    </row>
    <row r="944" spans="4:65" ht="70.5" customHeight="1" x14ac:dyDescent="0.2">
      <c r="D944" s="47"/>
      <c r="E944" s="49"/>
      <c r="F944" s="49"/>
      <c r="G944" s="49"/>
      <c r="H944" s="49"/>
      <c r="I944" s="49"/>
      <c r="J944" s="49"/>
      <c r="K944" s="49"/>
      <c r="L944" s="49"/>
      <c r="M944" s="49"/>
      <c r="N944" s="49"/>
      <c r="O944" s="138"/>
      <c r="P944" s="49"/>
      <c r="Q944" s="138"/>
      <c r="R944" s="49"/>
      <c r="S944" s="138"/>
      <c r="T944" s="49"/>
      <c r="U944" s="138"/>
      <c r="V944" s="138"/>
      <c r="W944" s="138"/>
      <c r="X944" s="138"/>
      <c r="Y944" s="138"/>
      <c r="Z944" s="138"/>
      <c r="AA944" s="139"/>
      <c r="AB944" s="138"/>
      <c r="AC944" s="139"/>
      <c r="AD944" s="138"/>
      <c r="AE944" s="138"/>
      <c r="AF944" s="138"/>
      <c r="AG944" s="139"/>
      <c r="AH944" s="138"/>
      <c r="AI944" s="139"/>
      <c r="AJ944" s="138"/>
      <c r="AK944" s="138"/>
      <c r="AL944" s="138"/>
      <c r="AM944" s="139"/>
      <c r="AN944" s="138"/>
      <c r="AO944" s="139"/>
      <c r="AP944" s="138"/>
      <c r="AQ944" s="138"/>
      <c r="AR944" s="138"/>
      <c r="AS944" s="139"/>
      <c r="AT944" s="138"/>
      <c r="AU944" s="139"/>
      <c r="AV944" s="138"/>
      <c r="AW944" s="138"/>
      <c r="AX944" s="138"/>
      <c r="AY944" s="139"/>
      <c r="AZ944" s="138"/>
      <c r="BA944" s="139"/>
      <c r="BB944" s="138"/>
      <c r="BC944" s="138"/>
      <c r="BD944" s="49"/>
      <c r="BE944" s="49"/>
      <c r="BF944" s="49"/>
      <c r="BG944" s="49"/>
      <c r="BH944" s="49"/>
      <c r="BI944" s="47"/>
      <c r="BJ944" s="49"/>
      <c r="BK944" s="49"/>
      <c r="BL944" s="49"/>
      <c r="BM944" s="49"/>
    </row>
    <row r="945" spans="4:65" ht="70.5" customHeight="1" x14ac:dyDescent="0.2">
      <c r="D945" s="47"/>
      <c r="E945" s="49"/>
      <c r="F945" s="49"/>
      <c r="G945" s="49"/>
      <c r="H945" s="49"/>
      <c r="I945" s="49"/>
      <c r="J945" s="49"/>
      <c r="K945" s="49"/>
      <c r="L945" s="49"/>
      <c r="M945" s="49"/>
      <c r="N945" s="49"/>
      <c r="O945" s="138"/>
      <c r="P945" s="49"/>
      <c r="Q945" s="138"/>
      <c r="R945" s="49"/>
      <c r="S945" s="138"/>
      <c r="T945" s="49"/>
      <c r="U945" s="138"/>
      <c r="V945" s="138"/>
      <c r="W945" s="138"/>
      <c r="X945" s="138"/>
      <c r="Y945" s="138"/>
      <c r="Z945" s="138"/>
      <c r="AA945" s="139"/>
      <c r="AB945" s="138"/>
      <c r="AC945" s="139"/>
      <c r="AD945" s="138"/>
      <c r="AE945" s="138"/>
      <c r="AF945" s="138"/>
      <c r="AG945" s="139"/>
      <c r="AH945" s="138"/>
      <c r="AI945" s="139"/>
      <c r="AJ945" s="138"/>
      <c r="AK945" s="138"/>
      <c r="AL945" s="138"/>
      <c r="AM945" s="139"/>
      <c r="AN945" s="138"/>
      <c r="AO945" s="139"/>
      <c r="AP945" s="138"/>
      <c r="AQ945" s="138"/>
      <c r="AR945" s="138"/>
      <c r="AS945" s="139"/>
      <c r="AT945" s="138"/>
      <c r="AU945" s="139"/>
      <c r="AV945" s="138"/>
      <c r="AW945" s="138"/>
      <c r="AX945" s="138"/>
      <c r="AY945" s="139"/>
      <c r="AZ945" s="138"/>
      <c r="BA945" s="139"/>
      <c r="BB945" s="138"/>
      <c r="BC945" s="138"/>
      <c r="BD945" s="49"/>
      <c r="BE945" s="49"/>
      <c r="BF945" s="49"/>
      <c r="BG945" s="49"/>
      <c r="BH945" s="49"/>
      <c r="BI945" s="47"/>
      <c r="BJ945" s="49"/>
      <c r="BK945" s="49"/>
      <c r="BL945" s="49"/>
      <c r="BM945" s="49"/>
    </row>
    <row r="946" spans="4:65" ht="70.5" customHeight="1" x14ac:dyDescent="0.2">
      <c r="D946" s="47"/>
      <c r="E946" s="49"/>
      <c r="F946" s="49"/>
      <c r="G946" s="49"/>
      <c r="H946" s="49"/>
      <c r="I946" s="49"/>
      <c r="J946" s="49"/>
      <c r="K946" s="49"/>
      <c r="L946" s="49"/>
      <c r="M946" s="49"/>
      <c r="N946" s="49"/>
      <c r="O946" s="138"/>
      <c r="P946" s="49"/>
      <c r="Q946" s="138"/>
      <c r="R946" s="49"/>
      <c r="S946" s="138"/>
      <c r="T946" s="49"/>
      <c r="U946" s="138"/>
      <c r="V946" s="138"/>
      <c r="W946" s="138"/>
      <c r="X946" s="138"/>
      <c r="Y946" s="138"/>
      <c r="Z946" s="138"/>
      <c r="AA946" s="139"/>
      <c r="AB946" s="138"/>
      <c r="AC946" s="139"/>
      <c r="AD946" s="138"/>
      <c r="AE946" s="138"/>
      <c r="AF946" s="138"/>
      <c r="AG946" s="139"/>
      <c r="AH946" s="138"/>
      <c r="AI946" s="139"/>
      <c r="AJ946" s="138"/>
      <c r="AK946" s="138"/>
      <c r="AL946" s="138"/>
      <c r="AM946" s="139"/>
      <c r="AN946" s="138"/>
      <c r="AO946" s="139"/>
      <c r="AP946" s="138"/>
      <c r="AQ946" s="138"/>
      <c r="AR946" s="138"/>
      <c r="AS946" s="139"/>
      <c r="AT946" s="138"/>
      <c r="AU946" s="139"/>
      <c r="AV946" s="138"/>
      <c r="AW946" s="138"/>
      <c r="AX946" s="138"/>
      <c r="AY946" s="139"/>
      <c r="AZ946" s="138"/>
      <c r="BA946" s="139"/>
      <c r="BB946" s="138"/>
      <c r="BC946" s="138"/>
      <c r="BD946" s="49"/>
      <c r="BE946" s="49"/>
      <c r="BF946" s="49"/>
      <c r="BG946" s="49"/>
      <c r="BH946" s="49"/>
      <c r="BI946" s="47"/>
      <c r="BJ946" s="49"/>
      <c r="BK946" s="49"/>
      <c r="BL946" s="49"/>
      <c r="BM946" s="49"/>
    </row>
    <row r="947" spans="4:65" ht="70.5" customHeight="1" x14ac:dyDescent="0.2">
      <c r="D947" s="47"/>
      <c r="E947" s="49"/>
      <c r="F947" s="49"/>
      <c r="G947" s="49"/>
      <c r="H947" s="49"/>
      <c r="I947" s="49"/>
      <c r="J947" s="49"/>
      <c r="K947" s="49"/>
      <c r="L947" s="49"/>
      <c r="M947" s="49"/>
      <c r="N947" s="49"/>
      <c r="O947" s="138"/>
      <c r="P947" s="49"/>
      <c r="Q947" s="138"/>
      <c r="R947" s="49"/>
      <c r="S947" s="138"/>
      <c r="T947" s="49"/>
      <c r="U947" s="138"/>
      <c r="V947" s="138"/>
      <c r="W947" s="138"/>
      <c r="X947" s="138"/>
      <c r="Y947" s="138"/>
      <c r="Z947" s="138"/>
      <c r="AA947" s="139"/>
      <c r="AB947" s="138"/>
      <c r="AC947" s="139"/>
      <c r="AD947" s="138"/>
      <c r="AE947" s="138"/>
      <c r="AF947" s="138"/>
      <c r="AG947" s="139"/>
      <c r="AH947" s="138"/>
      <c r="AI947" s="139"/>
      <c r="AJ947" s="138"/>
      <c r="AK947" s="138"/>
      <c r="AL947" s="138"/>
      <c r="AM947" s="139"/>
      <c r="AN947" s="138"/>
      <c r="AO947" s="139"/>
      <c r="AP947" s="138"/>
      <c r="AQ947" s="138"/>
      <c r="AR947" s="138"/>
      <c r="AS947" s="139"/>
      <c r="AT947" s="138"/>
      <c r="AU947" s="139"/>
      <c r="AV947" s="138"/>
      <c r="AW947" s="138"/>
      <c r="AX947" s="138"/>
      <c r="AY947" s="139"/>
      <c r="AZ947" s="138"/>
      <c r="BA947" s="139"/>
      <c r="BB947" s="138"/>
      <c r="BC947" s="138"/>
      <c r="BD947" s="49"/>
      <c r="BE947" s="49"/>
      <c r="BF947" s="49"/>
      <c r="BG947" s="49"/>
      <c r="BH947" s="49"/>
      <c r="BI947" s="47"/>
      <c r="BJ947" s="49"/>
      <c r="BK947" s="49"/>
      <c r="BL947" s="49"/>
      <c r="BM947" s="49"/>
    </row>
    <row r="948" spans="4:65" ht="70.5" customHeight="1" x14ac:dyDescent="0.2">
      <c r="D948" s="47"/>
      <c r="E948" s="49"/>
      <c r="F948" s="49"/>
      <c r="G948" s="49"/>
      <c r="H948" s="49"/>
      <c r="I948" s="49"/>
      <c r="J948" s="49"/>
      <c r="K948" s="49"/>
      <c r="L948" s="49"/>
      <c r="M948" s="49"/>
      <c r="N948" s="49"/>
      <c r="O948" s="138"/>
      <c r="P948" s="49"/>
      <c r="Q948" s="138"/>
      <c r="R948" s="49"/>
      <c r="S948" s="138"/>
      <c r="T948" s="49"/>
      <c r="U948" s="138"/>
      <c r="V948" s="138"/>
      <c r="W948" s="138"/>
      <c r="X948" s="138"/>
      <c r="Y948" s="138"/>
      <c r="Z948" s="138"/>
      <c r="AA948" s="139"/>
      <c r="AB948" s="138"/>
      <c r="AC948" s="139"/>
      <c r="AD948" s="138"/>
      <c r="AE948" s="138"/>
      <c r="AF948" s="138"/>
      <c r="AG948" s="139"/>
      <c r="AH948" s="138"/>
      <c r="AI948" s="139"/>
      <c r="AJ948" s="138"/>
      <c r="AK948" s="138"/>
      <c r="AL948" s="138"/>
      <c r="AM948" s="139"/>
      <c r="AN948" s="138"/>
      <c r="AO948" s="139"/>
      <c r="AP948" s="138"/>
      <c r="AQ948" s="138"/>
      <c r="AR948" s="138"/>
      <c r="AS948" s="139"/>
      <c r="AT948" s="138"/>
      <c r="AU948" s="139"/>
      <c r="AV948" s="138"/>
      <c r="AW948" s="138"/>
      <c r="AX948" s="138"/>
      <c r="AY948" s="139"/>
      <c r="AZ948" s="138"/>
      <c r="BA948" s="139"/>
      <c r="BB948" s="138"/>
      <c r="BC948" s="138"/>
      <c r="BD948" s="49"/>
      <c r="BE948" s="49"/>
      <c r="BF948" s="49"/>
      <c r="BG948" s="49"/>
      <c r="BH948" s="49"/>
      <c r="BI948" s="47"/>
      <c r="BJ948" s="49"/>
      <c r="BK948" s="49"/>
      <c r="BL948" s="49"/>
      <c r="BM948" s="49"/>
    </row>
    <row r="949" spans="4:65" ht="70.5" customHeight="1" x14ac:dyDescent="0.2">
      <c r="D949" s="47"/>
      <c r="E949" s="49"/>
      <c r="F949" s="49"/>
      <c r="G949" s="49"/>
      <c r="H949" s="49"/>
      <c r="I949" s="49"/>
      <c r="J949" s="49"/>
      <c r="K949" s="49"/>
      <c r="L949" s="49"/>
      <c r="M949" s="49"/>
      <c r="N949" s="49"/>
      <c r="O949" s="138"/>
      <c r="P949" s="49"/>
      <c r="Q949" s="138"/>
      <c r="R949" s="49"/>
      <c r="S949" s="138"/>
      <c r="T949" s="49"/>
      <c r="U949" s="138"/>
      <c r="V949" s="138"/>
      <c r="W949" s="138"/>
      <c r="X949" s="138"/>
      <c r="Y949" s="138"/>
      <c r="Z949" s="138"/>
      <c r="AA949" s="139"/>
      <c r="AB949" s="138"/>
      <c r="AC949" s="139"/>
      <c r="AD949" s="138"/>
      <c r="AE949" s="138"/>
      <c r="AF949" s="138"/>
      <c r="AG949" s="139"/>
      <c r="AH949" s="138"/>
      <c r="AI949" s="139"/>
      <c r="AJ949" s="138"/>
      <c r="AK949" s="138"/>
      <c r="AL949" s="138"/>
      <c r="AM949" s="139"/>
      <c r="AN949" s="138"/>
      <c r="AO949" s="139"/>
      <c r="AP949" s="138"/>
      <c r="AQ949" s="138"/>
      <c r="AR949" s="138"/>
      <c r="AS949" s="139"/>
      <c r="AT949" s="138"/>
      <c r="AU949" s="139"/>
      <c r="AV949" s="138"/>
      <c r="AW949" s="138"/>
      <c r="AX949" s="138"/>
      <c r="AY949" s="139"/>
      <c r="AZ949" s="138"/>
      <c r="BA949" s="139"/>
      <c r="BB949" s="138"/>
      <c r="BC949" s="138"/>
      <c r="BD949" s="49"/>
      <c r="BE949" s="49"/>
      <c r="BF949" s="49"/>
      <c r="BG949" s="49"/>
      <c r="BH949" s="49"/>
      <c r="BI949" s="47"/>
      <c r="BJ949" s="49"/>
      <c r="BK949" s="49"/>
      <c r="BL949" s="49"/>
      <c r="BM949" s="49"/>
    </row>
    <row r="950" spans="4:65" ht="70.5" customHeight="1" x14ac:dyDescent="0.2">
      <c r="D950" s="47"/>
      <c r="E950" s="49"/>
      <c r="F950" s="49"/>
      <c r="G950" s="49"/>
      <c r="H950" s="49"/>
      <c r="I950" s="49"/>
      <c r="J950" s="49"/>
      <c r="K950" s="49"/>
      <c r="L950" s="49"/>
      <c r="M950" s="49"/>
      <c r="N950" s="49"/>
      <c r="O950" s="138"/>
      <c r="P950" s="49"/>
      <c r="Q950" s="138"/>
      <c r="R950" s="49"/>
      <c r="S950" s="138"/>
      <c r="T950" s="49"/>
      <c r="U950" s="138"/>
      <c r="V950" s="138"/>
      <c r="W950" s="138"/>
      <c r="X950" s="138"/>
      <c r="Y950" s="138"/>
      <c r="Z950" s="138"/>
      <c r="AA950" s="139"/>
      <c r="AB950" s="138"/>
      <c r="AC950" s="139"/>
      <c r="AD950" s="138"/>
      <c r="AE950" s="138"/>
      <c r="AF950" s="138"/>
      <c r="AG950" s="139"/>
      <c r="AH950" s="138"/>
      <c r="AI950" s="139"/>
      <c r="AJ950" s="138"/>
      <c r="AK950" s="138"/>
      <c r="AL950" s="138"/>
      <c r="AM950" s="139"/>
      <c r="AN950" s="138"/>
      <c r="AO950" s="139"/>
      <c r="AP950" s="138"/>
      <c r="AQ950" s="138"/>
      <c r="AR950" s="138"/>
      <c r="AS950" s="139"/>
      <c r="AT950" s="138"/>
      <c r="AU950" s="139"/>
      <c r="AV950" s="138"/>
      <c r="AW950" s="138"/>
      <c r="AX950" s="138"/>
      <c r="AY950" s="139"/>
      <c r="AZ950" s="138"/>
      <c r="BA950" s="139"/>
      <c r="BB950" s="138"/>
      <c r="BC950" s="138"/>
      <c r="BD950" s="49"/>
      <c r="BE950" s="49"/>
      <c r="BF950" s="49"/>
      <c r="BG950" s="49"/>
      <c r="BH950" s="49"/>
      <c r="BI950" s="47"/>
      <c r="BJ950" s="49"/>
      <c r="BK950" s="49"/>
      <c r="BL950" s="49"/>
      <c r="BM950" s="49"/>
    </row>
    <row r="951" spans="4:65" ht="70.5" customHeight="1" x14ac:dyDescent="0.2">
      <c r="D951" s="47"/>
      <c r="E951" s="49"/>
      <c r="F951" s="49"/>
      <c r="G951" s="49"/>
      <c r="H951" s="49"/>
      <c r="I951" s="49"/>
      <c r="J951" s="49"/>
      <c r="K951" s="49"/>
      <c r="L951" s="49"/>
      <c r="M951" s="49"/>
      <c r="N951" s="49"/>
      <c r="O951" s="138"/>
      <c r="P951" s="49"/>
      <c r="Q951" s="138"/>
      <c r="R951" s="49"/>
      <c r="S951" s="138"/>
      <c r="T951" s="49"/>
      <c r="U951" s="138"/>
      <c r="V951" s="138"/>
      <c r="W951" s="138"/>
      <c r="X951" s="138"/>
      <c r="Y951" s="138"/>
      <c r="Z951" s="138"/>
      <c r="AA951" s="139"/>
      <c r="AB951" s="138"/>
      <c r="AC951" s="139"/>
      <c r="AD951" s="138"/>
      <c r="AE951" s="138"/>
      <c r="AF951" s="138"/>
      <c r="AG951" s="139"/>
      <c r="AH951" s="138"/>
      <c r="AI951" s="139"/>
      <c r="AJ951" s="138"/>
      <c r="AK951" s="138"/>
      <c r="AL951" s="138"/>
      <c r="AM951" s="139"/>
      <c r="AN951" s="138"/>
      <c r="AO951" s="139"/>
      <c r="AP951" s="138"/>
      <c r="AQ951" s="138"/>
      <c r="AR951" s="138"/>
      <c r="AS951" s="139"/>
      <c r="AT951" s="138"/>
      <c r="AU951" s="139"/>
      <c r="AV951" s="138"/>
      <c r="AW951" s="138"/>
      <c r="AX951" s="138"/>
      <c r="AY951" s="139"/>
      <c r="AZ951" s="138"/>
      <c r="BA951" s="139"/>
      <c r="BB951" s="138"/>
      <c r="BC951" s="138"/>
      <c r="BD951" s="49"/>
      <c r="BE951" s="49"/>
      <c r="BF951" s="49"/>
      <c r="BG951" s="49"/>
      <c r="BH951" s="49"/>
      <c r="BI951" s="47"/>
      <c r="BJ951" s="49"/>
      <c r="BK951" s="49"/>
      <c r="BL951" s="49"/>
      <c r="BM951" s="49"/>
    </row>
    <row r="952" spans="4:65" ht="70.5" customHeight="1" x14ac:dyDescent="0.2">
      <c r="D952" s="47"/>
      <c r="E952" s="49"/>
      <c r="F952" s="49"/>
      <c r="G952" s="49"/>
      <c r="H952" s="49"/>
      <c r="I952" s="49"/>
      <c r="J952" s="49"/>
      <c r="K952" s="49"/>
      <c r="L952" s="49"/>
      <c r="M952" s="49"/>
      <c r="N952" s="49"/>
      <c r="O952" s="138"/>
      <c r="P952" s="49"/>
      <c r="Q952" s="138"/>
      <c r="R952" s="49"/>
      <c r="S952" s="138"/>
      <c r="T952" s="49"/>
      <c r="U952" s="138"/>
      <c r="V952" s="138"/>
      <c r="W952" s="138"/>
      <c r="X952" s="138"/>
      <c r="Y952" s="138"/>
      <c r="Z952" s="138"/>
      <c r="AA952" s="139"/>
      <c r="AB952" s="138"/>
      <c r="AC952" s="139"/>
      <c r="AD952" s="138"/>
      <c r="AE952" s="138"/>
      <c r="AF952" s="138"/>
      <c r="AG952" s="139"/>
      <c r="AH952" s="138"/>
      <c r="AI952" s="139"/>
      <c r="AJ952" s="138"/>
      <c r="AK952" s="138"/>
      <c r="AL952" s="138"/>
      <c r="AM952" s="139"/>
      <c r="AN952" s="138"/>
      <c r="AO952" s="139"/>
      <c r="AP952" s="138"/>
      <c r="AQ952" s="138"/>
      <c r="AR952" s="138"/>
      <c r="AS952" s="139"/>
      <c r="AT952" s="138"/>
      <c r="AU952" s="139"/>
      <c r="AV952" s="138"/>
      <c r="AW952" s="138"/>
      <c r="AX952" s="138"/>
      <c r="AY952" s="139"/>
      <c r="AZ952" s="138"/>
      <c r="BA952" s="139"/>
      <c r="BB952" s="138"/>
      <c r="BC952" s="138"/>
      <c r="BD952" s="49"/>
      <c r="BE952" s="49"/>
      <c r="BF952" s="49"/>
      <c r="BG952" s="49"/>
      <c r="BH952" s="49"/>
      <c r="BI952" s="47"/>
      <c r="BJ952" s="49"/>
      <c r="BK952" s="49"/>
      <c r="BL952" s="49"/>
      <c r="BM952" s="49"/>
    </row>
    <row r="953" spans="4:65" ht="70.5" customHeight="1" x14ac:dyDescent="0.2">
      <c r="D953" s="47"/>
      <c r="E953" s="49"/>
      <c r="F953" s="49"/>
      <c r="G953" s="49"/>
      <c r="H953" s="49"/>
      <c r="I953" s="49"/>
      <c r="J953" s="49"/>
      <c r="K953" s="49"/>
      <c r="L953" s="49"/>
      <c r="M953" s="49"/>
      <c r="N953" s="49"/>
      <c r="O953" s="138"/>
      <c r="P953" s="49"/>
      <c r="Q953" s="138"/>
      <c r="R953" s="49"/>
      <c r="S953" s="138"/>
      <c r="T953" s="49"/>
      <c r="U953" s="138"/>
      <c r="V953" s="138"/>
      <c r="W953" s="138"/>
      <c r="X953" s="138"/>
      <c r="Y953" s="138"/>
      <c r="Z953" s="138"/>
      <c r="AA953" s="139"/>
      <c r="AB953" s="138"/>
      <c r="AC953" s="139"/>
      <c r="AD953" s="138"/>
      <c r="AE953" s="138"/>
      <c r="AF953" s="138"/>
      <c r="AG953" s="139"/>
      <c r="AH953" s="138"/>
      <c r="AI953" s="139"/>
      <c r="AJ953" s="138"/>
      <c r="AK953" s="138"/>
      <c r="AL953" s="138"/>
      <c r="AM953" s="139"/>
      <c r="AN953" s="138"/>
      <c r="AO953" s="139"/>
      <c r="AP953" s="138"/>
      <c r="AQ953" s="138"/>
      <c r="AR953" s="138"/>
      <c r="AS953" s="139"/>
      <c r="AT953" s="138"/>
      <c r="AU953" s="139"/>
      <c r="AV953" s="138"/>
      <c r="AW953" s="138"/>
      <c r="AX953" s="138"/>
      <c r="AY953" s="139"/>
      <c r="AZ953" s="138"/>
      <c r="BA953" s="139"/>
      <c r="BB953" s="138"/>
      <c r="BC953" s="138"/>
      <c r="BD953" s="49"/>
      <c r="BE953" s="49"/>
      <c r="BF953" s="49"/>
      <c r="BG953" s="49"/>
      <c r="BH953" s="49"/>
      <c r="BI953" s="47"/>
      <c r="BJ953" s="49"/>
      <c r="BK953" s="49"/>
      <c r="BL953" s="49"/>
      <c r="BM953" s="49"/>
    </row>
    <row r="954" spans="4:65" ht="70.5" customHeight="1" x14ac:dyDescent="0.2">
      <c r="D954" s="47"/>
      <c r="E954" s="49"/>
      <c r="F954" s="49"/>
      <c r="G954" s="49"/>
      <c r="H954" s="49"/>
      <c r="I954" s="49"/>
      <c r="J954" s="49"/>
      <c r="K954" s="49"/>
      <c r="L954" s="49"/>
      <c r="M954" s="49"/>
      <c r="N954" s="49"/>
      <c r="O954" s="138"/>
      <c r="P954" s="49"/>
      <c r="Q954" s="138"/>
      <c r="R954" s="49"/>
      <c r="S954" s="138"/>
      <c r="T954" s="49"/>
      <c r="U954" s="138"/>
      <c r="V954" s="138"/>
      <c r="W954" s="138"/>
      <c r="X954" s="138"/>
      <c r="Y954" s="138"/>
      <c r="Z954" s="138"/>
      <c r="AA954" s="139"/>
      <c r="AB954" s="138"/>
      <c r="AC954" s="139"/>
      <c r="AD954" s="138"/>
      <c r="AE954" s="138"/>
      <c r="AF954" s="138"/>
      <c r="AG954" s="139"/>
      <c r="AH954" s="138"/>
      <c r="AI954" s="139"/>
      <c r="AJ954" s="138"/>
      <c r="AK954" s="138"/>
      <c r="AL954" s="138"/>
      <c r="AM954" s="139"/>
      <c r="AN954" s="138"/>
      <c r="AO954" s="139"/>
      <c r="AP954" s="138"/>
      <c r="AQ954" s="138"/>
      <c r="AR954" s="138"/>
      <c r="AS954" s="139"/>
      <c r="AT954" s="138"/>
      <c r="AU954" s="139"/>
      <c r="AV954" s="138"/>
      <c r="AW954" s="138"/>
      <c r="AX954" s="138"/>
      <c r="AY954" s="139"/>
      <c r="AZ954" s="138"/>
      <c r="BA954" s="139"/>
      <c r="BB954" s="138"/>
      <c r="BC954" s="138"/>
      <c r="BD954" s="49"/>
      <c r="BE954" s="49"/>
      <c r="BF954" s="49"/>
      <c r="BG954" s="49"/>
      <c r="BH954" s="49"/>
      <c r="BI954" s="47"/>
      <c r="BJ954" s="49"/>
      <c r="BK954" s="49"/>
      <c r="BL954" s="49"/>
      <c r="BM954" s="49"/>
    </row>
    <row r="955" spans="4:65" ht="70.5" customHeight="1" x14ac:dyDescent="0.2">
      <c r="D955" s="47"/>
      <c r="E955" s="49"/>
      <c r="F955" s="49"/>
      <c r="G955" s="49"/>
      <c r="H955" s="49"/>
      <c r="I955" s="49"/>
      <c r="J955" s="49"/>
      <c r="K955" s="49"/>
      <c r="L955" s="49"/>
      <c r="M955" s="49"/>
      <c r="N955" s="49"/>
      <c r="O955" s="138"/>
      <c r="P955" s="49"/>
      <c r="Q955" s="138"/>
      <c r="R955" s="49"/>
      <c r="S955" s="138"/>
      <c r="T955" s="49"/>
      <c r="U955" s="138"/>
      <c r="V955" s="138"/>
      <c r="W955" s="138"/>
      <c r="X955" s="138"/>
      <c r="Y955" s="138"/>
      <c r="Z955" s="138"/>
      <c r="AA955" s="139"/>
      <c r="AB955" s="138"/>
      <c r="AC955" s="139"/>
      <c r="AD955" s="138"/>
      <c r="AE955" s="138"/>
      <c r="AF955" s="138"/>
      <c r="AG955" s="139"/>
      <c r="AH955" s="138"/>
      <c r="AI955" s="139"/>
      <c r="AJ955" s="138"/>
      <c r="AK955" s="138"/>
      <c r="AL955" s="138"/>
      <c r="AM955" s="139"/>
      <c r="AN955" s="138"/>
      <c r="AO955" s="139"/>
      <c r="AP955" s="138"/>
      <c r="AQ955" s="138"/>
      <c r="AR955" s="138"/>
      <c r="AS955" s="139"/>
      <c r="AT955" s="138"/>
      <c r="AU955" s="139"/>
      <c r="AV955" s="138"/>
      <c r="AW955" s="138"/>
      <c r="AX955" s="138"/>
      <c r="AY955" s="139"/>
      <c r="AZ955" s="138"/>
      <c r="BA955" s="139"/>
      <c r="BB955" s="138"/>
      <c r="BC955" s="138"/>
      <c r="BD955" s="49"/>
      <c r="BE955" s="49"/>
      <c r="BF955" s="49"/>
      <c r="BG955" s="49"/>
      <c r="BH955" s="49"/>
      <c r="BI955" s="47"/>
      <c r="BJ955" s="49"/>
      <c r="BK955" s="49"/>
      <c r="BL955" s="49"/>
      <c r="BM955" s="49"/>
    </row>
    <row r="956" spans="4:65" ht="70.5" customHeight="1" x14ac:dyDescent="0.2">
      <c r="D956" s="47"/>
      <c r="E956" s="49"/>
      <c r="F956" s="49"/>
      <c r="G956" s="49"/>
      <c r="H956" s="49"/>
      <c r="I956" s="49"/>
      <c r="J956" s="49"/>
      <c r="K956" s="49"/>
      <c r="L956" s="49"/>
      <c r="M956" s="49"/>
      <c r="N956" s="49"/>
      <c r="O956" s="138"/>
      <c r="P956" s="49"/>
      <c r="Q956" s="138"/>
      <c r="R956" s="49"/>
      <c r="S956" s="138"/>
      <c r="T956" s="49"/>
      <c r="U956" s="138"/>
      <c r="V956" s="138"/>
      <c r="W956" s="138"/>
      <c r="X956" s="138"/>
      <c r="Y956" s="138"/>
      <c r="Z956" s="138"/>
      <c r="AA956" s="139"/>
      <c r="AB956" s="138"/>
      <c r="AC956" s="139"/>
      <c r="AD956" s="138"/>
      <c r="AE956" s="138"/>
      <c r="AF956" s="138"/>
      <c r="AG956" s="139"/>
      <c r="AH956" s="138"/>
      <c r="AI956" s="139"/>
      <c r="AJ956" s="138"/>
      <c r="AK956" s="138"/>
      <c r="AL956" s="138"/>
      <c r="AM956" s="139"/>
      <c r="AN956" s="138"/>
      <c r="AO956" s="139"/>
      <c r="AP956" s="138"/>
      <c r="AQ956" s="138"/>
      <c r="AR956" s="138"/>
      <c r="AS956" s="139"/>
      <c r="AT956" s="138"/>
      <c r="AU956" s="139"/>
      <c r="AV956" s="138"/>
      <c r="AW956" s="138"/>
      <c r="AX956" s="138"/>
      <c r="AY956" s="139"/>
      <c r="AZ956" s="138"/>
      <c r="BA956" s="139"/>
      <c r="BB956" s="138"/>
      <c r="BC956" s="138"/>
      <c r="BD956" s="49"/>
      <c r="BE956" s="49"/>
      <c r="BF956" s="49"/>
      <c r="BG956" s="49"/>
      <c r="BH956" s="49"/>
      <c r="BI956" s="47"/>
      <c r="BJ956" s="49"/>
      <c r="BK956" s="49"/>
      <c r="BL956" s="49"/>
      <c r="BM956" s="49"/>
    </row>
    <row r="957" spans="4:65" ht="70.5" customHeight="1" x14ac:dyDescent="0.2">
      <c r="D957" s="47"/>
      <c r="E957" s="49"/>
      <c r="F957" s="49"/>
      <c r="G957" s="49"/>
      <c r="H957" s="49"/>
      <c r="I957" s="49"/>
      <c r="J957" s="49"/>
      <c r="K957" s="49"/>
      <c r="L957" s="49"/>
      <c r="M957" s="49"/>
      <c r="N957" s="49"/>
      <c r="O957" s="138"/>
      <c r="P957" s="49"/>
      <c r="Q957" s="138"/>
      <c r="R957" s="49"/>
      <c r="S957" s="138"/>
      <c r="T957" s="49"/>
      <c r="U957" s="138"/>
      <c r="V957" s="138"/>
      <c r="W957" s="138"/>
      <c r="X957" s="138"/>
      <c r="Y957" s="138"/>
      <c r="Z957" s="138"/>
      <c r="AA957" s="139"/>
      <c r="AB957" s="138"/>
      <c r="AC957" s="139"/>
      <c r="AD957" s="138"/>
      <c r="AE957" s="138"/>
      <c r="AF957" s="138"/>
      <c r="AG957" s="139"/>
      <c r="AH957" s="138"/>
      <c r="AI957" s="139"/>
      <c r="AJ957" s="138"/>
      <c r="AK957" s="138"/>
      <c r="AL957" s="138"/>
      <c r="AM957" s="139"/>
      <c r="AN957" s="138"/>
      <c r="AO957" s="139"/>
      <c r="AP957" s="138"/>
      <c r="AQ957" s="138"/>
      <c r="AR957" s="138"/>
      <c r="AS957" s="139"/>
      <c r="AT957" s="138"/>
      <c r="AU957" s="139"/>
      <c r="AV957" s="138"/>
      <c r="AW957" s="138"/>
      <c r="AX957" s="138"/>
      <c r="AY957" s="139"/>
      <c r="AZ957" s="138"/>
      <c r="BA957" s="139"/>
      <c r="BB957" s="138"/>
      <c r="BC957" s="138"/>
      <c r="BD957" s="49"/>
      <c r="BE957" s="49"/>
      <c r="BF957" s="49"/>
      <c r="BG957" s="49"/>
      <c r="BH957" s="49"/>
      <c r="BI957" s="47"/>
      <c r="BJ957" s="49"/>
      <c r="BK957" s="49"/>
      <c r="BL957" s="49"/>
      <c r="BM957" s="49"/>
    </row>
    <row r="958" spans="4:65" ht="70.5" customHeight="1" x14ac:dyDescent="0.2">
      <c r="D958" s="47"/>
      <c r="E958" s="49"/>
      <c r="F958" s="49"/>
      <c r="G958" s="49"/>
      <c r="H958" s="49"/>
      <c r="I958" s="49"/>
      <c r="J958" s="49"/>
      <c r="K958" s="49"/>
      <c r="L958" s="49"/>
      <c r="M958" s="49"/>
      <c r="N958" s="49"/>
      <c r="O958" s="138"/>
      <c r="P958" s="49"/>
      <c r="Q958" s="138"/>
      <c r="R958" s="49"/>
      <c r="S958" s="138"/>
      <c r="T958" s="49"/>
      <c r="U958" s="138"/>
      <c r="V958" s="138"/>
      <c r="W958" s="138"/>
      <c r="X958" s="138"/>
      <c r="Y958" s="138"/>
      <c r="Z958" s="138"/>
      <c r="AA958" s="139"/>
      <c r="AB958" s="138"/>
      <c r="AC958" s="139"/>
      <c r="AD958" s="138"/>
      <c r="AE958" s="138"/>
      <c r="AF958" s="138"/>
      <c r="AG958" s="139"/>
      <c r="AH958" s="138"/>
      <c r="AI958" s="139"/>
      <c r="AJ958" s="138"/>
      <c r="AK958" s="138"/>
      <c r="AL958" s="138"/>
      <c r="AM958" s="139"/>
      <c r="AN958" s="138"/>
      <c r="AO958" s="139"/>
      <c r="AP958" s="138"/>
      <c r="AQ958" s="138"/>
      <c r="AR958" s="138"/>
      <c r="AS958" s="139"/>
      <c r="AT958" s="138"/>
      <c r="AU958" s="139"/>
      <c r="AV958" s="138"/>
      <c r="AW958" s="138"/>
      <c r="AX958" s="138"/>
      <c r="AY958" s="139"/>
      <c r="AZ958" s="138"/>
      <c r="BA958" s="139"/>
      <c r="BB958" s="138"/>
      <c r="BC958" s="138"/>
      <c r="BD958" s="49"/>
      <c r="BE958" s="49"/>
      <c r="BF958" s="49"/>
      <c r="BG958" s="49"/>
      <c r="BH958" s="49"/>
      <c r="BI958" s="47"/>
      <c r="BJ958" s="49"/>
      <c r="BK958" s="49"/>
      <c r="BL958" s="49"/>
      <c r="BM958" s="49"/>
    </row>
    <row r="959" spans="4:65" ht="70.5" customHeight="1" x14ac:dyDescent="0.2">
      <c r="D959" s="47"/>
      <c r="E959" s="49"/>
      <c r="F959" s="49"/>
      <c r="G959" s="49"/>
      <c r="H959" s="49"/>
      <c r="I959" s="49"/>
      <c r="J959" s="49"/>
      <c r="K959" s="49"/>
      <c r="L959" s="49"/>
      <c r="M959" s="49"/>
      <c r="N959" s="49"/>
      <c r="O959" s="138"/>
      <c r="P959" s="49"/>
      <c r="Q959" s="138"/>
      <c r="R959" s="49"/>
      <c r="S959" s="138"/>
      <c r="T959" s="49"/>
      <c r="U959" s="138"/>
      <c r="V959" s="138"/>
      <c r="W959" s="138"/>
      <c r="X959" s="138"/>
      <c r="Y959" s="138"/>
      <c r="Z959" s="138"/>
      <c r="AA959" s="139"/>
      <c r="AB959" s="138"/>
      <c r="AC959" s="139"/>
      <c r="AD959" s="138"/>
      <c r="AE959" s="138"/>
      <c r="AF959" s="138"/>
      <c r="AG959" s="139"/>
      <c r="AH959" s="138"/>
      <c r="AI959" s="139"/>
      <c r="AJ959" s="138"/>
      <c r="AK959" s="138"/>
      <c r="AL959" s="138"/>
      <c r="AM959" s="139"/>
      <c r="AN959" s="138"/>
      <c r="AO959" s="139"/>
      <c r="AP959" s="138"/>
      <c r="AQ959" s="138"/>
      <c r="AR959" s="138"/>
      <c r="AS959" s="139"/>
      <c r="AT959" s="138"/>
      <c r="AU959" s="139"/>
      <c r="AV959" s="138"/>
      <c r="AW959" s="138"/>
      <c r="AX959" s="138"/>
      <c r="AY959" s="139"/>
      <c r="AZ959" s="138"/>
      <c r="BA959" s="139"/>
      <c r="BB959" s="138"/>
      <c r="BC959" s="138"/>
      <c r="BD959" s="49"/>
      <c r="BE959" s="49"/>
      <c r="BF959" s="49"/>
      <c r="BG959" s="49"/>
      <c r="BH959" s="49"/>
      <c r="BI959" s="47"/>
      <c r="BJ959" s="49"/>
      <c r="BK959" s="49"/>
      <c r="BL959" s="49"/>
      <c r="BM959" s="49"/>
    </row>
    <row r="960" spans="4:65" ht="70.5" customHeight="1" x14ac:dyDescent="0.2">
      <c r="D960" s="47"/>
      <c r="E960" s="49"/>
      <c r="F960" s="49"/>
      <c r="G960" s="49"/>
      <c r="H960" s="49"/>
      <c r="I960" s="49"/>
      <c r="J960" s="49"/>
      <c r="K960" s="49"/>
      <c r="L960" s="49"/>
      <c r="M960" s="49"/>
      <c r="N960" s="49"/>
      <c r="O960" s="138"/>
      <c r="P960" s="49"/>
      <c r="Q960" s="138"/>
      <c r="R960" s="49"/>
      <c r="S960" s="138"/>
      <c r="T960" s="49"/>
      <c r="U960" s="138"/>
      <c r="V960" s="138"/>
      <c r="W960" s="138"/>
      <c r="X960" s="138"/>
      <c r="Y960" s="138"/>
      <c r="Z960" s="138"/>
      <c r="AA960" s="139"/>
      <c r="AB960" s="138"/>
      <c r="AC960" s="139"/>
      <c r="AD960" s="138"/>
      <c r="AE960" s="138"/>
      <c r="AF960" s="138"/>
      <c r="AG960" s="139"/>
      <c r="AH960" s="138"/>
      <c r="AI960" s="139"/>
      <c r="AJ960" s="138"/>
      <c r="AK960" s="138"/>
      <c r="AL960" s="138"/>
      <c r="AM960" s="139"/>
      <c r="AN960" s="138"/>
      <c r="AO960" s="139"/>
      <c r="AP960" s="138"/>
      <c r="AQ960" s="138"/>
      <c r="AR960" s="138"/>
      <c r="AS960" s="139"/>
      <c r="AT960" s="138"/>
      <c r="AU960" s="139"/>
      <c r="AV960" s="138"/>
      <c r="AW960" s="138"/>
      <c r="AX960" s="138"/>
      <c r="AY960" s="139"/>
      <c r="AZ960" s="138"/>
      <c r="BA960" s="139"/>
      <c r="BB960" s="138"/>
      <c r="BC960" s="138"/>
      <c r="BD960" s="49"/>
      <c r="BE960" s="49"/>
      <c r="BF960" s="49"/>
      <c r="BG960" s="49"/>
      <c r="BH960" s="49"/>
      <c r="BI960" s="47"/>
      <c r="BJ960" s="49"/>
      <c r="BK960" s="49"/>
      <c r="BL960" s="49"/>
      <c r="BM960" s="49"/>
    </row>
    <row r="961" spans="4:65" ht="70.5" customHeight="1" x14ac:dyDescent="0.2">
      <c r="D961" s="47"/>
      <c r="E961" s="49"/>
      <c r="F961" s="49"/>
      <c r="G961" s="49"/>
      <c r="H961" s="49"/>
      <c r="I961" s="49"/>
      <c r="J961" s="49"/>
      <c r="K961" s="49"/>
      <c r="L961" s="49"/>
      <c r="M961" s="49"/>
      <c r="N961" s="49"/>
      <c r="O961" s="138"/>
      <c r="P961" s="49"/>
      <c r="Q961" s="138"/>
      <c r="R961" s="49"/>
      <c r="S961" s="138"/>
      <c r="T961" s="49"/>
      <c r="U961" s="138"/>
      <c r="V961" s="138"/>
      <c r="W961" s="138"/>
      <c r="X961" s="138"/>
      <c r="Y961" s="138"/>
      <c r="Z961" s="138"/>
      <c r="AA961" s="139"/>
      <c r="AB961" s="138"/>
      <c r="AC961" s="139"/>
      <c r="AD961" s="138"/>
      <c r="AE961" s="138"/>
      <c r="AF961" s="138"/>
      <c r="AG961" s="139"/>
      <c r="AH961" s="138"/>
      <c r="AI961" s="139"/>
      <c r="AJ961" s="138"/>
      <c r="AK961" s="138"/>
      <c r="AL961" s="138"/>
      <c r="AM961" s="139"/>
      <c r="AN961" s="138"/>
      <c r="AO961" s="139"/>
      <c r="AP961" s="138"/>
      <c r="AQ961" s="138"/>
      <c r="AR961" s="138"/>
      <c r="AS961" s="139"/>
      <c r="AT961" s="138"/>
      <c r="AU961" s="139"/>
      <c r="AV961" s="138"/>
      <c r="AW961" s="138"/>
      <c r="AX961" s="138"/>
      <c r="AY961" s="139"/>
      <c r="AZ961" s="138"/>
      <c r="BA961" s="139"/>
      <c r="BB961" s="138"/>
      <c r="BC961" s="138"/>
      <c r="BD961" s="49"/>
      <c r="BE961" s="49"/>
      <c r="BF961" s="49"/>
      <c r="BG961" s="49"/>
      <c r="BH961" s="49"/>
      <c r="BI961" s="47"/>
      <c r="BJ961" s="49"/>
      <c r="BK961" s="49"/>
      <c r="BL961" s="49"/>
      <c r="BM961" s="49"/>
    </row>
    <row r="962" spans="4:65" ht="70.5" customHeight="1" x14ac:dyDescent="0.2">
      <c r="D962" s="47"/>
      <c r="E962" s="49"/>
      <c r="F962" s="49"/>
      <c r="G962" s="49"/>
      <c r="H962" s="49"/>
      <c r="I962" s="49"/>
      <c r="J962" s="49"/>
      <c r="K962" s="49"/>
      <c r="L962" s="49"/>
      <c r="M962" s="49"/>
      <c r="N962" s="49"/>
      <c r="O962" s="138"/>
      <c r="P962" s="49"/>
      <c r="Q962" s="138"/>
      <c r="R962" s="49"/>
      <c r="S962" s="138"/>
      <c r="T962" s="49"/>
      <c r="U962" s="138"/>
      <c r="V962" s="138"/>
      <c r="W962" s="138"/>
      <c r="X962" s="138"/>
      <c r="Y962" s="138"/>
      <c r="Z962" s="138"/>
      <c r="AA962" s="139"/>
      <c r="AB962" s="138"/>
      <c r="AC962" s="139"/>
      <c r="AD962" s="138"/>
      <c r="AE962" s="138"/>
      <c r="AF962" s="138"/>
      <c r="AG962" s="139"/>
      <c r="AH962" s="138"/>
      <c r="AI962" s="139"/>
      <c r="AJ962" s="138"/>
      <c r="AK962" s="138"/>
      <c r="AL962" s="138"/>
      <c r="AM962" s="139"/>
      <c r="AN962" s="138"/>
      <c r="AO962" s="139"/>
      <c r="AP962" s="138"/>
      <c r="AQ962" s="138"/>
      <c r="AR962" s="138"/>
      <c r="AS962" s="139"/>
      <c r="AT962" s="138"/>
      <c r="AU962" s="139"/>
      <c r="AV962" s="138"/>
      <c r="AW962" s="138"/>
      <c r="AX962" s="138"/>
      <c r="AY962" s="139"/>
      <c r="AZ962" s="138"/>
      <c r="BA962" s="139"/>
      <c r="BB962" s="138"/>
      <c r="BC962" s="138"/>
      <c r="BD962" s="49"/>
      <c r="BE962" s="49"/>
      <c r="BF962" s="49"/>
      <c r="BG962" s="49"/>
      <c r="BH962" s="49"/>
      <c r="BI962" s="47"/>
      <c r="BJ962" s="49"/>
      <c r="BK962" s="49"/>
      <c r="BL962" s="49"/>
      <c r="BM962" s="49"/>
    </row>
    <row r="963" spans="4:65" ht="70.5" customHeight="1" x14ac:dyDescent="0.2">
      <c r="D963" s="47"/>
      <c r="E963" s="49"/>
      <c r="F963" s="49"/>
      <c r="G963" s="49"/>
      <c r="H963" s="49"/>
      <c r="I963" s="49"/>
      <c r="J963" s="49"/>
      <c r="K963" s="49"/>
      <c r="L963" s="49"/>
      <c r="M963" s="49"/>
      <c r="N963" s="49"/>
      <c r="O963" s="138"/>
      <c r="P963" s="49"/>
      <c r="Q963" s="138"/>
      <c r="R963" s="49"/>
      <c r="S963" s="138"/>
      <c r="T963" s="49"/>
      <c r="U963" s="138"/>
      <c r="V963" s="138"/>
      <c r="W963" s="138"/>
      <c r="X963" s="138"/>
      <c r="Y963" s="138"/>
      <c r="Z963" s="138"/>
      <c r="AA963" s="139"/>
      <c r="AB963" s="138"/>
      <c r="AC963" s="139"/>
      <c r="AD963" s="138"/>
      <c r="AE963" s="138"/>
      <c r="AF963" s="138"/>
      <c r="AG963" s="139"/>
      <c r="AH963" s="138"/>
      <c r="AI963" s="139"/>
      <c r="AJ963" s="138"/>
      <c r="AK963" s="138"/>
      <c r="AL963" s="138"/>
      <c r="AM963" s="139"/>
      <c r="AN963" s="138"/>
      <c r="AO963" s="139"/>
      <c r="AP963" s="138"/>
      <c r="AQ963" s="138"/>
      <c r="AR963" s="138"/>
      <c r="AS963" s="139"/>
      <c r="AT963" s="138"/>
      <c r="AU963" s="139"/>
      <c r="AV963" s="138"/>
      <c r="AW963" s="138"/>
      <c r="AX963" s="138"/>
      <c r="AY963" s="139"/>
      <c r="AZ963" s="138"/>
      <c r="BA963" s="139"/>
      <c r="BB963" s="138"/>
      <c r="BC963" s="138"/>
      <c r="BD963" s="49"/>
      <c r="BE963" s="49"/>
      <c r="BF963" s="49"/>
      <c r="BG963" s="49"/>
      <c r="BH963" s="49"/>
      <c r="BI963" s="47"/>
      <c r="BJ963" s="49"/>
      <c r="BK963" s="49"/>
      <c r="BL963" s="49"/>
      <c r="BM963" s="49"/>
    </row>
    <row r="964" spans="4:65" ht="70.5" customHeight="1" x14ac:dyDescent="0.2">
      <c r="D964" s="47"/>
      <c r="E964" s="49"/>
      <c r="F964" s="49"/>
      <c r="G964" s="49"/>
      <c r="H964" s="49"/>
      <c r="I964" s="49"/>
      <c r="J964" s="49"/>
      <c r="K964" s="49"/>
      <c r="L964" s="49"/>
      <c r="M964" s="49"/>
      <c r="N964" s="49"/>
      <c r="O964" s="138"/>
      <c r="P964" s="49"/>
      <c r="Q964" s="138"/>
      <c r="R964" s="49"/>
      <c r="S964" s="138"/>
      <c r="T964" s="49"/>
      <c r="U964" s="138"/>
      <c r="V964" s="138"/>
      <c r="W964" s="138"/>
      <c r="X964" s="138"/>
      <c r="Y964" s="138"/>
      <c r="Z964" s="138"/>
      <c r="AA964" s="139"/>
      <c r="AB964" s="138"/>
      <c r="AC964" s="139"/>
      <c r="AD964" s="138"/>
      <c r="AE964" s="138"/>
      <c r="AF964" s="138"/>
      <c r="AG964" s="139"/>
      <c r="AH964" s="138"/>
      <c r="AI964" s="139"/>
      <c r="AJ964" s="138"/>
      <c r="AK964" s="138"/>
      <c r="AL964" s="138"/>
      <c r="AM964" s="139"/>
      <c r="AN964" s="138"/>
      <c r="AO964" s="139"/>
      <c r="AP964" s="138"/>
      <c r="AQ964" s="138"/>
      <c r="AR964" s="138"/>
      <c r="AS964" s="139"/>
      <c r="AT964" s="138"/>
      <c r="AU964" s="139"/>
      <c r="AV964" s="138"/>
      <c r="AW964" s="138"/>
      <c r="AX964" s="138"/>
      <c r="AY964" s="139"/>
      <c r="AZ964" s="138"/>
      <c r="BA964" s="139"/>
      <c r="BB964" s="138"/>
      <c r="BC964" s="138"/>
      <c r="BD964" s="49"/>
      <c r="BE964" s="49"/>
      <c r="BF964" s="49"/>
      <c r="BG964" s="49"/>
      <c r="BH964" s="49"/>
      <c r="BI964" s="47"/>
      <c r="BJ964" s="49"/>
      <c r="BK964" s="49"/>
      <c r="BL964" s="49"/>
      <c r="BM964" s="49"/>
    </row>
    <row r="965" spans="4:65" ht="70.5" customHeight="1" x14ac:dyDescent="0.2">
      <c r="D965" s="47"/>
      <c r="E965" s="49"/>
      <c r="F965" s="49"/>
      <c r="G965" s="49"/>
      <c r="H965" s="49"/>
      <c r="I965" s="49"/>
      <c r="J965" s="49"/>
      <c r="K965" s="49"/>
      <c r="L965" s="49"/>
      <c r="M965" s="49"/>
      <c r="N965" s="49"/>
      <c r="O965" s="138"/>
      <c r="P965" s="49"/>
      <c r="Q965" s="138"/>
      <c r="R965" s="49"/>
      <c r="S965" s="138"/>
      <c r="T965" s="49"/>
      <c r="U965" s="138"/>
      <c r="V965" s="138"/>
      <c r="W965" s="138"/>
      <c r="X965" s="138"/>
      <c r="Y965" s="138"/>
      <c r="Z965" s="138"/>
      <c r="AA965" s="139"/>
      <c r="AB965" s="138"/>
      <c r="AC965" s="139"/>
      <c r="AD965" s="138"/>
      <c r="AE965" s="138"/>
      <c r="AF965" s="138"/>
      <c r="AG965" s="139"/>
      <c r="AH965" s="138"/>
      <c r="AI965" s="139"/>
      <c r="AJ965" s="138"/>
      <c r="AK965" s="138"/>
      <c r="AL965" s="138"/>
      <c r="AM965" s="139"/>
      <c r="AN965" s="138"/>
      <c r="AO965" s="139"/>
      <c r="AP965" s="138"/>
      <c r="AQ965" s="138"/>
      <c r="AR965" s="138"/>
      <c r="AS965" s="139"/>
      <c r="AT965" s="138"/>
      <c r="AU965" s="139"/>
      <c r="AV965" s="138"/>
      <c r="AW965" s="138"/>
      <c r="AX965" s="138"/>
      <c r="AY965" s="139"/>
      <c r="AZ965" s="138"/>
      <c r="BA965" s="139"/>
      <c r="BB965" s="138"/>
      <c r="BC965" s="138"/>
      <c r="BD965" s="49"/>
      <c r="BE965" s="49"/>
      <c r="BF965" s="49"/>
      <c r="BG965" s="49"/>
      <c r="BH965" s="49"/>
      <c r="BI965" s="47"/>
      <c r="BJ965" s="49"/>
      <c r="BK965" s="49"/>
      <c r="BL965" s="49"/>
      <c r="BM965" s="49"/>
    </row>
    <row r="966" spans="4:65" ht="70.5" customHeight="1" x14ac:dyDescent="0.2">
      <c r="D966" s="47"/>
      <c r="E966" s="49"/>
      <c r="F966" s="49"/>
      <c r="G966" s="49"/>
      <c r="H966" s="49"/>
      <c r="I966" s="49"/>
      <c r="J966" s="49"/>
      <c r="K966" s="49"/>
      <c r="L966" s="49"/>
      <c r="M966" s="49"/>
      <c r="N966" s="49"/>
      <c r="O966" s="138"/>
      <c r="P966" s="49"/>
      <c r="Q966" s="138"/>
      <c r="R966" s="49"/>
      <c r="S966" s="138"/>
      <c r="T966" s="49"/>
      <c r="U966" s="138"/>
      <c r="V966" s="138"/>
      <c r="W966" s="138"/>
      <c r="X966" s="138"/>
      <c r="Y966" s="138"/>
      <c r="Z966" s="138"/>
      <c r="AA966" s="139"/>
      <c r="AB966" s="138"/>
      <c r="AC966" s="139"/>
      <c r="AD966" s="138"/>
      <c r="AE966" s="138"/>
      <c r="AF966" s="138"/>
      <c r="AG966" s="139"/>
      <c r="AH966" s="138"/>
      <c r="AI966" s="139"/>
      <c r="AJ966" s="138"/>
      <c r="AK966" s="138"/>
      <c r="AL966" s="138"/>
      <c r="AM966" s="139"/>
      <c r="AN966" s="138"/>
      <c r="AO966" s="139"/>
      <c r="AP966" s="138"/>
      <c r="AQ966" s="138"/>
      <c r="AR966" s="138"/>
      <c r="AS966" s="139"/>
      <c r="AT966" s="138"/>
      <c r="AU966" s="139"/>
      <c r="AV966" s="138"/>
      <c r="AW966" s="138"/>
      <c r="AX966" s="138"/>
      <c r="AY966" s="139"/>
      <c r="AZ966" s="138"/>
      <c r="BA966" s="139"/>
      <c r="BB966" s="138"/>
      <c r="BC966" s="138"/>
      <c r="BD966" s="49"/>
      <c r="BE966" s="49"/>
      <c r="BF966" s="49"/>
      <c r="BG966" s="49"/>
      <c r="BH966" s="49"/>
      <c r="BI966" s="47"/>
      <c r="BJ966" s="49"/>
      <c r="BK966" s="49"/>
      <c r="BL966" s="49"/>
      <c r="BM966" s="49"/>
    </row>
    <row r="967" spans="4:65" ht="70.5" customHeight="1" x14ac:dyDescent="0.2">
      <c r="D967" s="47"/>
      <c r="E967" s="49"/>
      <c r="F967" s="49"/>
      <c r="G967" s="49"/>
      <c r="H967" s="49"/>
      <c r="I967" s="49"/>
      <c r="J967" s="49"/>
      <c r="K967" s="49"/>
      <c r="L967" s="49"/>
      <c r="M967" s="49"/>
      <c r="N967" s="49"/>
      <c r="O967" s="138"/>
      <c r="P967" s="49"/>
      <c r="Q967" s="138"/>
      <c r="R967" s="49"/>
      <c r="S967" s="138"/>
      <c r="T967" s="49"/>
      <c r="U967" s="138"/>
      <c r="V967" s="138"/>
      <c r="W967" s="138"/>
      <c r="X967" s="138"/>
      <c r="Y967" s="138"/>
      <c r="Z967" s="138"/>
      <c r="AA967" s="139"/>
      <c r="AB967" s="138"/>
      <c r="AC967" s="139"/>
      <c r="AD967" s="138"/>
      <c r="AE967" s="138"/>
      <c r="AF967" s="138"/>
      <c r="AG967" s="139"/>
      <c r="AH967" s="138"/>
      <c r="AI967" s="139"/>
      <c r="AJ967" s="138"/>
      <c r="AK967" s="138"/>
      <c r="AL967" s="138"/>
      <c r="AM967" s="139"/>
      <c r="AN967" s="138"/>
      <c r="AO967" s="139"/>
      <c r="AP967" s="138"/>
      <c r="AQ967" s="138"/>
      <c r="AR967" s="138"/>
      <c r="AS967" s="139"/>
      <c r="AT967" s="138"/>
      <c r="AU967" s="139"/>
      <c r="AV967" s="138"/>
      <c r="AW967" s="138"/>
      <c r="AX967" s="138"/>
      <c r="AY967" s="139"/>
      <c r="AZ967" s="138"/>
      <c r="BA967" s="139"/>
      <c r="BB967" s="138"/>
      <c r="BC967" s="138"/>
      <c r="BD967" s="49"/>
      <c r="BE967" s="49"/>
      <c r="BF967" s="49"/>
      <c r="BG967" s="49"/>
      <c r="BH967" s="49"/>
      <c r="BI967" s="47"/>
      <c r="BJ967" s="49"/>
      <c r="BK967" s="49"/>
      <c r="BL967" s="49"/>
      <c r="BM967" s="49"/>
    </row>
    <row r="968" spans="4:65" ht="70.5" customHeight="1" x14ac:dyDescent="0.2">
      <c r="D968" s="47"/>
      <c r="E968" s="49"/>
      <c r="F968" s="49"/>
      <c r="G968" s="49"/>
      <c r="H968" s="49"/>
      <c r="I968" s="49"/>
      <c r="J968" s="49"/>
      <c r="K968" s="49"/>
      <c r="L968" s="49"/>
      <c r="M968" s="49"/>
      <c r="N968" s="49"/>
      <c r="O968" s="138"/>
      <c r="P968" s="49"/>
      <c r="Q968" s="138"/>
      <c r="R968" s="49"/>
      <c r="S968" s="138"/>
      <c r="T968" s="49"/>
      <c r="U968" s="138"/>
      <c r="V968" s="138"/>
      <c r="W968" s="138"/>
      <c r="X968" s="138"/>
      <c r="Y968" s="138"/>
      <c r="Z968" s="138"/>
      <c r="AA968" s="139"/>
      <c r="AB968" s="138"/>
      <c r="AC968" s="139"/>
      <c r="AD968" s="138"/>
      <c r="AE968" s="138"/>
      <c r="AF968" s="138"/>
      <c r="AG968" s="139"/>
      <c r="AH968" s="138"/>
      <c r="AI968" s="139"/>
      <c r="AJ968" s="138"/>
      <c r="AK968" s="138"/>
      <c r="AL968" s="138"/>
      <c r="AM968" s="139"/>
      <c r="AN968" s="138"/>
      <c r="AO968" s="139"/>
      <c r="AP968" s="138"/>
      <c r="AQ968" s="138"/>
      <c r="AR968" s="138"/>
      <c r="AS968" s="139"/>
      <c r="AT968" s="138"/>
      <c r="AU968" s="139"/>
      <c r="AV968" s="138"/>
      <c r="AW968" s="138"/>
      <c r="AX968" s="138"/>
      <c r="AY968" s="139"/>
      <c r="AZ968" s="138"/>
      <c r="BA968" s="139"/>
      <c r="BB968" s="138"/>
      <c r="BC968" s="138"/>
      <c r="BD968" s="49"/>
      <c r="BE968" s="49"/>
      <c r="BF968" s="49"/>
      <c r="BG968" s="49"/>
      <c r="BH968" s="49"/>
      <c r="BI968" s="47"/>
      <c r="BJ968" s="49"/>
      <c r="BK968" s="49"/>
      <c r="BL968" s="49"/>
      <c r="BM968" s="49"/>
    </row>
    <row r="969" spans="4:65" ht="70.5" customHeight="1" x14ac:dyDescent="0.2">
      <c r="D969" s="47"/>
      <c r="E969" s="49"/>
      <c r="F969" s="49"/>
      <c r="G969" s="49"/>
      <c r="H969" s="49"/>
      <c r="I969" s="49"/>
      <c r="J969" s="49"/>
      <c r="K969" s="49"/>
      <c r="L969" s="49"/>
      <c r="M969" s="49"/>
      <c r="N969" s="49"/>
      <c r="O969" s="138"/>
      <c r="P969" s="49"/>
      <c r="Q969" s="138"/>
      <c r="R969" s="49"/>
      <c r="S969" s="138"/>
      <c r="T969" s="49"/>
      <c r="U969" s="138"/>
      <c r="V969" s="138"/>
      <c r="W969" s="138"/>
      <c r="X969" s="138"/>
      <c r="Y969" s="138"/>
      <c r="Z969" s="138"/>
      <c r="AA969" s="139"/>
      <c r="AB969" s="138"/>
      <c r="AC969" s="139"/>
      <c r="AD969" s="138"/>
      <c r="AE969" s="138"/>
      <c r="AF969" s="138"/>
      <c r="AG969" s="139"/>
      <c r="AH969" s="138"/>
      <c r="AI969" s="139"/>
      <c r="AJ969" s="138"/>
      <c r="AK969" s="138"/>
      <c r="AL969" s="138"/>
      <c r="AM969" s="139"/>
      <c r="AN969" s="138"/>
      <c r="AO969" s="139"/>
      <c r="AP969" s="138"/>
      <c r="AQ969" s="138"/>
      <c r="AR969" s="138"/>
      <c r="AS969" s="139"/>
      <c r="AT969" s="138"/>
      <c r="AU969" s="139"/>
      <c r="AV969" s="138"/>
      <c r="AW969" s="138"/>
      <c r="AX969" s="138"/>
      <c r="AY969" s="139"/>
      <c r="AZ969" s="138"/>
      <c r="BA969" s="139"/>
      <c r="BB969" s="138"/>
      <c r="BC969" s="138"/>
      <c r="BD969" s="49"/>
      <c r="BE969" s="49"/>
      <c r="BF969" s="49"/>
      <c r="BG969" s="49"/>
      <c r="BH969" s="49"/>
      <c r="BI969" s="47"/>
      <c r="BJ969" s="49"/>
      <c r="BK969" s="49"/>
      <c r="BL969" s="49"/>
      <c r="BM969" s="49"/>
    </row>
    <row r="970" spans="4:65" ht="70.5" customHeight="1" x14ac:dyDescent="0.2">
      <c r="D970" s="47"/>
      <c r="E970" s="49"/>
      <c r="F970" s="49"/>
      <c r="G970" s="49"/>
      <c r="H970" s="49"/>
      <c r="I970" s="49"/>
      <c r="J970" s="49"/>
      <c r="K970" s="49"/>
      <c r="L970" s="49"/>
      <c r="M970" s="49"/>
      <c r="N970" s="49"/>
      <c r="O970" s="138"/>
      <c r="P970" s="49"/>
      <c r="Q970" s="138"/>
      <c r="R970" s="49"/>
      <c r="S970" s="138"/>
      <c r="T970" s="49"/>
      <c r="U970" s="138"/>
      <c r="V970" s="138"/>
      <c r="W970" s="138"/>
      <c r="X970" s="138"/>
      <c r="Y970" s="138"/>
      <c r="Z970" s="138"/>
      <c r="AA970" s="139"/>
      <c r="AB970" s="138"/>
      <c r="AC970" s="139"/>
      <c r="AD970" s="138"/>
      <c r="AE970" s="138"/>
      <c r="AF970" s="138"/>
      <c r="AG970" s="139"/>
      <c r="AH970" s="138"/>
      <c r="AI970" s="139"/>
      <c r="AJ970" s="138"/>
      <c r="AK970" s="138"/>
      <c r="AL970" s="138"/>
      <c r="AM970" s="139"/>
      <c r="AN970" s="138"/>
      <c r="AO970" s="139"/>
      <c r="AP970" s="138"/>
      <c r="AQ970" s="138"/>
      <c r="AR970" s="138"/>
      <c r="AS970" s="139"/>
      <c r="AT970" s="138"/>
      <c r="AU970" s="139"/>
      <c r="AV970" s="138"/>
      <c r="AW970" s="138"/>
      <c r="AX970" s="138"/>
      <c r="AY970" s="139"/>
      <c r="AZ970" s="138"/>
      <c r="BA970" s="139"/>
      <c r="BB970" s="138"/>
      <c r="BC970" s="138"/>
      <c r="BD970" s="49"/>
      <c r="BE970" s="49"/>
      <c r="BF970" s="49"/>
      <c r="BG970" s="49"/>
      <c r="BH970" s="49"/>
      <c r="BI970" s="47"/>
      <c r="BJ970" s="49"/>
      <c r="BK970" s="49"/>
      <c r="BL970" s="49"/>
      <c r="BM970" s="49"/>
    </row>
    <row r="971" spans="4:65" ht="70.5" customHeight="1" x14ac:dyDescent="0.2">
      <c r="D971" s="47"/>
      <c r="E971" s="49"/>
      <c r="F971" s="49"/>
      <c r="G971" s="49"/>
      <c r="H971" s="49"/>
      <c r="I971" s="49"/>
      <c r="J971" s="49"/>
      <c r="K971" s="49"/>
      <c r="L971" s="49"/>
      <c r="M971" s="49"/>
      <c r="N971" s="49"/>
      <c r="O971" s="138"/>
      <c r="P971" s="49"/>
      <c r="Q971" s="138"/>
      <c r="R971" s="49"/>
      <c r="S971" s="138"/>
      <c r="T971" s="49"/>
      <c r="U971" s="138"/>
      <c r="V971" s="138"/>
      <c r="W971" s="138"/>
      <c r="X971" s="138"/>
      <c r="Y971" s="138"/>
      <c r="Z971" s="138"/>
      <c r="AA971" s="139"/>
      <c r="AB971" s="138"/>
      <c r="AC971" s="139"/>
      <c r="AD971" s="138"/>
      <c r="AE971" s="138"/>
      <c r="AF971" s="138"/>
      <c r="AG971" s="139"/>
      <c r="AH971" s="138"/>
      <c r="AI971" s="139"/>
      <c r="AJ971" s="138"/>
      <c r="AK971" s="138"/>
      <c r="AL971" s="138"/>
      <c r="AM971" s="139"/>
      <c r="AN971" s="138"/>
      <c r="AO971" s="139"/>
      <c r="AP971" s="138"/>
      <c r="AQ971" s="138"/>
      <c r="AR971" s="138"/>
      <c r="AS971" s="139"/>
      <c r="AT971" s="138"/>
      <c r="AU971" s="139"/>
      <c r="AV971" s="138"/>
      <c r="AW971" s="138"/>
      <c r="AX971" s="138"/>
      <c r="AY971" s="139"/>
      <c r="AZ971" s="138"/>
      <c r="BA971" s="139"/>
      <c r="BB971" s="138"/>
      <c r="BC971" s="138"/>
      <c r="BD971" s="49"/>
      <c r="BE971" s="49"/>
      <c r="BF971" s="49"/>
      <c r="BG971" s="49"/>
      <c r="BH971" s="49"/>
      <c r="BI971" s="47"/>
      <c r="BJ971" s="49"/>
      <c r="BK971" s="49"/>
      <c r="BL971" s="49"/>
      <c r="BM971" s="49"/>
    </row>
    <row r="972" spans="4:65" ht="70.5" customHeight="1" x14ac:dyDescent="0.2">
      <c r="D972" s="47"/>
      <c r="E972" s="49"/>
      <c r="F972" s="49"/>
      <c r="G972" s="49"/>
      <c r="H972" s="49"/>
      <c r="I972" s="49"/>
      <c r="J972" s="49"/>
      <c r="K972" s="49"/>
      <c r="L972" s="49"/>
      <c r="M972" s="49"/>
      <c r="N972" s="49"/>
      <c r="O972" s="138"/>
      <c r="P972" s="49"/>
      <c r="Q972" s="138"/>
      <c r="R972" s="49"/>
      <c r="S972" s="138"/>
      <c r="T972" s="49"/>
      <c r="U972" s="138"/>
      <c r="V972" s="138"/>
      <c r="W972" s="138"/>
      <c r="X972" s="138"/>
      <c r="Y972" s="138"/>
      <c r="Z972" s="138"/>
      <c r="AA972" s="139"/>
      <c r="AB972" s="138"/>
      <c r="AC972" s="139"/>
      <c r="AD972" s="138"/>
      <c r="AE972" s="138"/>
      <c r="AF972" s="138"/>
      <c r="AG972" s="139"/>
      <c r="AH972" s="138"/>
      <c r="AI972" s="139"/>
      <c r="AJ972" s="138"/>
      <c r="AK972" s="138"/>
      <c r="AL972" s="138"/>
      <c r="AM972" s="139"/>
      <c r="AN972" s="138"/>
      <c r="AO972" s="139"/>
      <c r="AP972" s="138"/>
      <c r="AQ972" s="138"/>
      <c r="AR972" s="138"/>
      <c r="AS972" s="139"/>
      <c r="AT972" s="138"/>
      <c r="AU972" s="139"/>
      <c r="AV972" s="138"/>
      <c r="AW972" s="138"/>
      <c r="AX972" s="138"/>
      <c r="AY972" s="139"/>
      <c r="AZ972" s="138"/>
      <c r="BA972" s="139"/>
      <c r="BB972" s="138"/>
      <c r="BC972" s="138"/>
      <c r="BD972" s="49"/>
      <c r="BE972" s="49"/>
      <c r="BF972" s="49"/>
      <c r="BG972" s="49"/>
      <c r="BH972" s="49"/>
      <c r="BI972" s="47"/>
      <c r="BJ972" s="49"/>
      <c r="BK972" s="49"/>
      <c r="BL972" s="49"/>
      <c r="BM972" s="49"/>
    </row>
    <row r="973" spans="4:65" ht="70.5" customHeight="1" x14ac:dyDescent="0.2">
      <c r="D973" s="47"/>
      <c r="E973" s="49"/>
      <c r="F973" s="49"/>
      <c r="G973" s="49"/>
      <c r="H973" s="49"/>
      <c r="I973" s="49"/>
      <c r="J973" s="49"/>
      <c r="K973" s="49"/>
      <c r="L973" s="49"/>
      <c r="M973" s="49"/>
      <c r="N973" s="49"/>
      <c r="O973" s="138"/>
      <c r="P973" s="49"/>
      <c r="Q973" s="138"/>
      <c r="R973" s="49"/>
      <c r="S973" s="138"/>
      <c r="T973" s="49"/>
      <c r="U973" s="138"/>
      <c r="V973" s="138"/>
      <c r="W973" s="138"/>
      <c r="X973" s="138"/>
      <c r="Y973" s="138"/>
      <c r="Z973" s="138"/>
      <c r="AA973" s="139"/>
      <c r="AB973" s="138"/>
      <c r="AC973" s="139"/>
      <c r="AD973" s="138"/>
      <c r="AE973" s="138"/>
      <c r="AF973" s="138"/>
      <c r="AG973" s="139"/>
      <c r="AH973" s="138"/>
      <c r="AI973" s="139"/>
      <c r="AJ973" s="138"/>
      <c r="AK973" s="138"/>
      <c r="AL973" s="138"/>
      <c r="AM973" s="139"/>
      <c r="AN973" s="138"/>
      <c r="AO973" s="139"/>
      <c r="AP973" s="138"/>
      <c r="AQ973" s="138"/>
      <c r="AR973" s="138"/>
      <c r="AS973" s="139"/>
      <c r="AT973" s="138"/>
      <c r="AU973" s="139"/>
      <c r="AV973" s="138"/>
      <c r="AW973" s="138"/>
      <c r="AX973" s="138"/>
      <c r="AY973" s="139"/>
      <c r="AZ973" s="138"/>
      <c r="BA973" s="139"/>
      <c r="BB973" s="138"/>
      <c r="BC973" s="138"/>
      <c r="BD973" s="49"/>
      <c r="BE973" s="49"/>
      <c r="BF973" s="49"/>
      <c r="BG973" s="49"/>
      <c r="BH973" s="49"/>
      <c r="BI973" s="47"/>
      <c r="BJ973" s="49"/>
      <c r="BK973" s="49"/>
      <c r="BL973" s="49"/>
      <c r="BM973" s="49"/>
    </row>
    <row r="974" spans="4:65" ht="70.5" customHeight="1" x14ac:dyDescent="0.2">
      <c r="D974" s="47"/>
      <c r="E974" s="49"/>
      <c r="F974" s="49"/>
      <c r="G974" s="49"/>
      <c r="H974" s="49"/>
      <c r="I974" s="49"/>
      <c r="J974" s="49"/>
      <c r="K974" s="49"/>
      <c r="L974" s="49"/>
      <c r="M974" s="49"/>
      <c r="N974" s="49"/>
      <c r="O974" s="138"/>
      <c r="P974" s="49"/>
      <c r="Q974" s="138"/>
      <c r="R974" s="49"/>
      <c r="S974" s="138"/>
      <c r="T974" s="49"/>
      <c r="U974" s="138"/>
      <c r="V974" s="138"/>
      <c r="W974" s="138"/>
      <c r="X974" s="138"/>
      <c r="Y974" s="138"/>
      <c r="Z974" s="138"/>
      <c r="AA974" s="139"/>
      <c r="AB974" s="138"/>
      <c r="AC974" s="139"/>
      <c r="AD974" s="138"/>
      <c r="AE974" s="138"/>
      <c r="AF974" s="138"/>
      <c r="AG974" s="139"/>
      <c r="AH974" s="138"/>
      <c r="AI974" s="139"/>
      <c r="AJ974" s="138"/>
      <c r="AK974" s="138"/>
      <c r="AL974" s="138"/>
      <c r="AM974" s="139"/>
      <c r="AN974" s="138"/>
      <c r="AO974" s="139"/>
      <c r="AP974" s="138"/>
      <c r="AQ974" s="138"/>
      <c r="AR974" s="138"/>
      <c r="AS974" s="139"/>
      <c r="AT974" s="138"/>
      <c r="AU974" s="139"/>
      <c r="AV974" s="138"/>
      <c r="AW974" s="138"/>
      <c r="AX974" s="138"/>
      <c r="AY974" s="139"/>
      <c r="AZ974" s="138"/>
      <c r="BA974" s="139"/>
      <c r="BB974" s="138"/>
      <c r="BC974" s="138"/>
      <c r="BD974" s="49"/>
      <c r="BE974" s="49"/>
      <c r="BF974" s="49"/>
      <c r="BG974" s="49"/>
      <c r="BH974" s="49"/>
      <c r="BI974" s="47"/>
      <c r="BJ974" s="49"/>
      <c r="BK974" s="49"/>
      <c r="BL974" s="49"/>
      <c r="BM974" s="49"/>
    </row>
    <row r="975" spans="4:65" ht="70.5" customHeight="1" x14ac:dyDescent="0.2">
      <c r="D975" s="47"/>
      <c r="E975" s="49"/>
      <c r="F975" s="49"/>
      <c r="G975" s="49"/>
      <c r="H975" s="49"/>
      <c r="I975" s="49"/>
      <c r="J975" s="49"/>
      <c r="K975" s="49"/>
      <c r="L975" s="49"/>
      <c r="M975" s="49"/>
      <c r="N975" s="49"/>
      <c r="O975" s="138"/>
      <c r="P975" s="49"/>
      <c r="Q975" s="138"/>
      <c r="R975" s="49"/>
      <c r="S975" s="138"/>
      <c r="T975" s="49"/>
      <c r="U975" s="138"/>
      <c r="V975" s="138"/>
      <c r="W975" s="138"/>
      <c r="X975" s="138"/>
      <c r="Y975" s="138"/>
      <c r="Z975" s="138"/>
      <c r="AA975" s="139"/>
      <c r="AB975" s="138"/>
      <c r="AC975" s="139"/>
      <c r="AD975" s="138"/>
      <c r="AE975" s="138"/>
      <c r="AF975" s="138"/>
      <c r="AG975" s="139"/>
      <c r="AH975" s="138"/>
      <c r="AI975" s="139"/>
      <c r="AJ975" s="138"/>
      <c r="AK975" s="138"/>
      <c r="AL975" s="138"/>
      <c r="AM975" s="139"/>
      <c r="AN975" s="138"/>
      <c r="AO975" s="139"/>
      <c r="AP975" s="138"/>
      <c r="AQ975" s="138"/>
      <c r="AR975" s="138"/>
      <c r="AS975" s="139"/>
      <c r="AT975" s="138"/>
      <c r="AU975" s="139"/>
      <c r="AV975" s="138"/>
      <c r="AW975" s="138"/>
      <c r="AX975" s="138"/>
      <c r="AY975" s="139"/>
      <c r="AZ975" s="138"/>
      <c r="BA975" s="139"/>
      <c r="BB975" s="138"/>
      <c r="BC975" s="138"/>
      <c r="BD975" s="49"/>
      <c r="BE975" s="49"/>
      <c r="BF975" s="49"/>
      <c r="BG975" s="49"/>
      <c r="BH975" s="49"/>
      <c r="BI975" s="47"/>
      <c r="BJ975" s="49"/>
      <c r="BK975" s="49"/>
      <c r="BL975" s="49"/>
      <c r="BM975" s="49"/>
    </row>
    <row r="976" spans="4:65" ht="70.5" customHeight="1" x14ac:dyDescent="0.2">
      <c r="D976" s="47"/>
      <c r="E976" s="49"/>
      <c r="F976" s="49"/>
      <c r="G976" s="49"/>
      <c r="H976" s="49"/>
      <c r="I976" s="49"/>
      <c r="J976" s="49"/>
      <c r="K976" s="49"/>
      <c r="L976" s="49"/>
      <c r="M976" s="49"/>
      <c r="N976" s="49"/>
      <c r="O976" s="138"/>
      <c r="P976" s="49"/>
      <c r="Q976" s="138"/>
      <c r="R976" s="49"/>
      <c r="S976" s="138"/>
      <c r="T976" s="49"/>
      <c r="U976" s="138"/>
      <c r="V976" s="138"/>
      <c r="W976" s="138"/>
      <c r="X976" s="138"/>
      <c r="Y976" s="138"/>
      <c r="Z976" s="138"/>
      <c r="AA976" s="139"/>
      <c r="AB976" s="138"/>
      <c r="AC976" s="139"/>
      <c r="AD976" s="138"/>
      <c r="AE976" s="138"/>
      <c r="AF976" s="138"/>
      <c r="AG976" s="139"/>
      <c r="AH976" s="138"/>
      <c r="AI976" s="139"/>
      <c r="AJ976" s="138"/>
      <c r="AK976" s="138"/>
      <c r="AL976" s="138"/>
      <c r="AM976" s="139"/>
      <c r="AN976" s="138"/>
      <c r="AO976" s="139"/>
      <c r="AP976" s="138"/>
      <c r="AQ976" s="138"/>
      <c r="AR976" s="138"/>
      <c r="AS976" s="139"/>
      <c r="AT976" s="138"/>
      <c r="AU976" s="139"/>
      <c r="AV976" s="138"/>
      <c r="AW976" s="138"/>
      <c r="AX976" s="138"/>
      <c r="AY976" s="139"/>
      <c r="AZ976" s="138"/>
      <c r="BA976" s="139"/>
      <c r="BB976" s="138"/>
      <c r="BC976" s="138"/>
      <c r="BD976" s="49"/>
      <c r="BE976" s="49"/>
      <c r="BF976" s="49"/>
      <c r="BG976" s="49"/>
      <c r="BH976" s="49"/>
      <c r="BI976" s="47"/>
      <c r="BJ976" s="49"/>
      <c r="BK976" s="49"/>
      <c r="BL976" s="49"/>
      <c r="BM976" s="49"/>
    </row>
    <row r="977" spans="4:65" ht="70.5" customHeight="1" x14ac:dyDescent="0.2">
      <c r="D977" s="47"/>
      <c r="E977" s="49"/>
      <c r="F977" s="49"/>
      <c r="G977" s="49"/>
      <c r="H977" s="49"/>
      <c r="I977" s="49"/>
      <c r="J977" s="49"/>
      <c r="K977" s="49"/>
      <c r="L977" s="49"/>
      <c r="M977" s="49"/>
      <c r="N977" s="49"/>
      <c r="O977" s="138"/>
      <c r="P977" s="49"/>
      <c r="Q977" s="138"/>
      <c r="R977" s="49"/>
      <c r="S977" s="138"/>
      <c r="T977" s="49"/>
      <c r="U977" s="138"/>
      <c r="V977" s="138"/>
      <c r="W977" s="138"/>
      <c r="X977" s="138"/>
      <c r="Y977" s="138"/>
      <c r="Z977" s="138"/>
      <c r="AA977" s="139"/>
      <c r="AB977" s="138"/>
      <c r="AC977" s="139"/>
      <c r="AD977" s="138"/>
      <c r="AE977" s="138"/>
      <c r="AF977" s="138"/>
      <c r="AG977" s="139"/>
      <c r="AH977" s="138"/>
      <c r="AI977" s="139"/>
      <c r="AJ977" s="138"/>
      <c r="AK977" s="138"/>
      <c r="AL977" s="138"/>
      <c r="AM977" s="139"/>
      <c r="AN977" s="138"/>
      <c r="AO977" s="139"/>
      <c r="AP977" s="138"/>
      <c r="AQ977" s="138"/>
      <c r="AR977" s="138"/>
      <c r="AS977" s="139"/>
      <c r="AT977" s="138"/>
      <c r="AU977" s="139"/>
      <c r="AV977" s="138"/>
      <c r="AW977" s="138"/>
      <c r="AX977" s="138"/>
      <c r="AY977" s="139"/>
      <c r="AZ977" s="138"/>
      <c r="BA977" s="139"/>
      <c r="BB977" s="138"/>
      <c r="BC977" s="138"/>
      <c r="BD977" s="49"/>
      <c r="BE977" s="49"/>
      <c r="BF977" s="49"/>
      <c r="BG977" s="49"/>
      <c r="BH977" s="49"/>
      <c r="BI977" s="47"/>
      <c r="BJ977" s="49"/>
      <c r="BK977" s="49"/>
      <c r="BL977" s="49"/>
      <c r="BM977" s="49"/>
    </row>
    <row r="978" spans="4:65" ht="70.5" customHeight="1" x14ac:dyDescent="0.2">
      <c r="D978" s="47"/>
      <c r="E978" s="49"/>
      <c r="F978" s="49"/>
      <c r="G978" s="49"/>
      <c r="H978" s="49"/>
      <c r="I978" s="49"/>
      <c r="J978" s="49"/>
      <c r="K978" s="49"/>
      <c r="L978" s="49"/>
      <c r="M978" s="49"/>
      <c r="N978" s="49"/>
      <c r="O978" s="138"/>
      <c r="P978" s="49"/>
      <c r="Q978" s="138"/>
      <c r="R978" s="49"/>
      <c r="S978" s="138"/>
      <c r="T978" s="49"/>
      <c r="U978" s="138"/>
      <c r="V978" s="138"/>
      <c r="W978" s="138"/>
      <c r="X978" s="138"/>
      <c r="Y978" s="138"/>
      <c r="Z978" s="138"/>
      <c r="AA978" s="139"/>
      <c r="AB978" s="138"/>
      <c r="AC978" s="139"/>
      <c r="AD978" s="138"/>
      <c r="AE978" s="138"/>
      <c r="AF978" s="138"/>
      <c r="AG978" s="139"/>
      <c r="AH978" s="138"/>
      <c r="AI978" s="139"/>
      <c r="AJ978" s="138"/>
      <c r="AK978" s="138"/>
      <c r="AL978" s="138"/>
      <c r="AM978" s="139"/>
      <c r="AN978" s="138"/>
      <c r="AO978" s="139"/>
      <c r="AP978" s="138"/>
      <c r="AQ978" s="138"/>
      <c r="AR978" s="138"/>
      <c r="AS978" s="139"/>
      <c r="AT978" s="138"/>
      <c r="AU978" s="139"/>
      <c r="AV978" s="138"/>
      <c r="AW978" s="138"/>
      <c r="AX978" s="138"/>
      <c r="AY978" s="139"/>
      <c r="AZ978" s="138"/>
      <c r="BA978" s="139"/>
      <c r="BB978" s="138"/>
      <c r="BC978" s="138"/>
      <c r="BD978" s="49"/>
      <c r="BE978" s="49"/>
      <c r="BF978" s="49"/>
      <c r="BG978" s="49"/>
      <c r="BH978" s="49"/>
      <c r="BI978" s="47"/>
      <c r="BJ978" s="49"/>
      <c r="BK978" s="49"/>
      <c r="BL978" s="49"/>
      <c r="BM978" s="49"/>
    </row>
    <row r="979" spans="4:65" ht="70.5" customHeight="1" x14ac:dyDescent="0.2">
      <c r="D979" s="47"/>
      <c r="E979" s="49"/>
      <c r="F979" s="49"/>
      <c r="G979" s="49"/>
      <c r="H979" s="49"/>
      <c r="I979" s="49"/>
      <c r="J979" s="49"/>
      <c r="K979" s="49"/>
      <c r="L979" s="49"/>
      <c r="M979" s="49"/>
      <c r="N979" s="49"/>
      <c r="O979" s="138"/>
      <c r="P979" s="49"/>
      <c r="Q979" s="138"/>
      <c r="R979" s="49"/>
      <c r="S979" s="138"/>
      <c r="T979" s="49"/>
      <c r="U979" s="138"/>
      <c r="V979" s="138"/>
      <c r="W979" s="138"/>
      <c r="X979" s="138"/>
      <c r="Y979" s="138"/>
      <c r="Z979" s="138"/>
      <c r="AA979" s="139"/>
      <c r="AB979" s="138"/>
      <c r="AC979" s="139"/>
      <c r="AD979" s="138"/>
      <c r="AE979" s="138"/>
      <c r="AF979" s="138"/>
      <c r="AG979" s="139"/>
      <c r="AH979" s="138"/>
      <c r="AI979" s="139"/>
      <c r="AJ979" s="138"/>
      <c r="AK979" s="138"/>
      <c r="AL979" s="138"/>
      <c r="AM979" s="139"/>
      <c r="AN979" s="138"/>
      <c r="AO979" s="139"/>
      <c r="AP979" s="138"/>
      <c r="AQ979" s="138"/>
      <c r="AR979" s="138"/>
      <c r="AS979" s="139"/>
      <c r="AT979" s="138"/>
      <c r="AU979" s="139"/>
      <c r="AV979" s="138"/>
      <c r="AW979" s="138"/>
      <c r="AX979" s="138"/>
      <c r="AY979" s="139"/>
      <c r="AZ979" s="138"/>
      <c r="BA979" s="139"/>
      <c r="BB979" s="138"/>
      <c r="BC979" s="138"/>
      <c r="BD979" s="49"/>
      <c r="BE979" s="49"/>
      <c r="BF979" s="49"/>
      <c r="BG979" s="49"/>
      <c r="BH979" s="49"/>
      <c r="BI979" s="47"/>
      <c r="BJ979" s="49"/>
      <c r="BK979" s="49"/>
      <c r="BL979" s="49"/>
      <c r="BM979" s="49"/>
    </row>
    <row r="980" spans="4:65" ht="70.5" customHeight="1" x14ac:dyDescent="0.2">
      <c r="D980" s="47"/>
      <c r="E980" s="49"/>
      <c r="F980" s="49"/>
      <c r="G980" s="49"/>
      <c r="H980" s="49"/>
      <c r="I980" s="49"/>
      <c r="J980" s="49"/>
      <c r="K980" s="49"/>
      <c r="L980" s="49"/>
      <c r="M980" s="49"/>
      <c r="N980" s="49"/>
      <c r="O980" s="138"/>
      <c r="P980" s="49"/>
      <c r="Q980" s="138"/>
      <c r="R980" s="49"/>
      <c r="S980" s="138"/>
      <c r="T980" s="49"/>
      <c r="U980" s="138"/>
      <c r="V980" s="138"/>
      <c r="W980" s="138"/>
      <c r="X980" s="138"/>
      <c r="Y980" s="138"/>
      <c r="Z980" s="138"/>
      <c r="AA980" s="139"/>
      <c r="AB980" s="138"/>
      <c r="AC980" s="139"/>
      <c r="AD980" s="138"/>
      <c r="AE980" s="138"/>
      <c r="AF980" s="138"/>
      <c r="AG980" s="139"/>
      <c r="AH980" s="138"/>
      <c r="AI980" s="139"/>
      <c r="AJ980" s="138"/>
      <c r="AK980" s="138"/>
      <c r="AL980" s="138"/>
      <c r="AM980" s="139"/>
      <c r="AN980" s="138"/>
      <c r="AO980" s="139"/>
      <c r="AP980" s="138"/>
      <c r="AQ980" s="138"/>
      <c r="AR980" s="138"/>
      <c r="AS980" s="139"/>
      <c r="AT980" s="138"/>
      <c r="AU980" s="139"/>
      <c r="AV980" s="138"/>
      <c r="AW980" s="138"/>
      <c r="AX980" s="138"/>
      <c r="AY980" s="139"/>
      <c r="AZ980" s="138"/>
      <c r="BA980" s="139"/>
      <c r="BB980" s="138"/>
      <c r="BC980" s="138"/>
      <c r="BD980" s="49"/>
      <c r="BE980" s="49"/>
      <c r="BF980" s="49"/>
      <c r="BG980" s="49"/>
      <c r="BH980" s="49"/>
      <c r="BI980" s="47"/>
      <c r="BJ980" s="49"/>
      <c r="BK980" s="49"/>
      <c r="BL980" s="49"/>
      <c r="BM980" s="49"/>
    </row>
    <row r="981" spans="4:65" ht="70.5" customHeight="1" x14ac:dyDescent="0.2">
      <c r="D981" s="47"/>
      <c r="E981" s="49"/>
      <c r="F981" s="49"/>
      <c r="G981" s="49"/>
      <c r="H981" s="49"/>
      <c r="I981" s="49"/>
      <c r="J981" s="49"/>
      <c r="K981" s="49"/>
      <c r="L981" s="49"/>
      <c r="M981" s="49"/>
      <c r="N981" s="49"/>
      <c r="O981" s="138"/>
      <c r="P981" s="49"/>
      <c r="Q981" s="138"/>
      <c r="R981" s="49"/>
      <c r="S981" s="138"/>
      <c r="T981" s="49"/>
      <c r="U981" s="138"/>
      <c r="V981" s="138"/>
      <c r="W981" s="138"/>
      <c r="X981" s="138"/>
      <c r="Y981" s="138"/>
      <c r="Z981" s="138"/>
      <c r="AA981" s="139"/>
      <c r="AB981" s="138"/>
      <c r="AC981" s="139"/>
      <c r="AD981" s="138"/>
      <c r="AE981" s="138"/>
      <c r="AF981" s="138"/>
      <c r="AG981" s="139"/>
      <c r="AH981" s="138"/>
      <c r="AI981" s="139"/>
      <c r="AJ981" s="138"/>
      <c r="AK981" s="138"/>
      <c r="AL981" s="138"/>
      <c r="AM981" s="139"/>
      <c r="AN981" s="138"/>
      <c r="AO981" s="139"/>
      <c r="AP981" s="138"/>
      <c r="AQ981" s="138"/>
      <c r="AR981" s="138"/>
      <c r="AS981" s="139"/>
      <c r="AT981" s="138"/>
      <c r="AU981" s="139"/>
      <c r="AV981" s="138"/>
      <c r="AW981" s="138"/>
      <c r="AX981" s="138"/>
      <c r="AY981" s="139"/>
      <c r="AZ981" s="138"/>
      <c r="BA981" s="139"/>
      <c r="BB981" s="138"/>
      <c r="BC981" s="138"/>
      <c r="BD981" s="49"/>
      <c r="BE981" s="49"/>
      <c r="BF981" s="49"/>
      <c r="BG981" s="49"/>
      <c r="BH981" s="49"/>
      <c r="BI981" s="47"/>
      <c r="BJ981" s="49"/>
      <c r="BK981" s="49"/>
      <c r="BL981" s="49"/>
      <c r="BM981" s="49"/>
    </row>
    <row r="982" spans="4:65" ht="70.5" customHeight="1" x14ac:dyDescent="0.2">
      <c r="D982" s="47"/>
      <c r="E982" s="49"/>
      <c r="F982" s="49"/>
      <c r="G982" s="49"/>
      <c r="H982" s="49"/>
      <c r="I982" s="49"/>
      <c r="J982" s="49"/>
      <c r="K982" s="49"/>
      <c r="L982" s="49"/>
      <c r="M982" s="49"/>
      <c r="N982" s="49"/>
      <c r="O982" s="138"/>
      <c r="P982" s="49"/>
      <c r="Q982" s="138"/>
      <c r="R982" s="49"/>
      <c r="S982" s="138"/>
      <c r="T982" s="49"/>
      <c r="U982" s="138"/>
      <c r="V982" s="138"/>
      <c r="W982" s="138"/>
      <c r="X982" s="138"/>
      <c r="Y982" s="138"/>
      <c r="Z982" s="138"/>
      <c r="AA982" s="139"/>
      <c r="AB982" s="138"/>
      <c r="AC982" s="139"/>
      <c r="AD982" s="138"/>
      <c r="AE982" s="138"/>
      <c r="AF982" s="138"/>
      <c r="AG982" s="139"/>
      <c r="AH982" s="138"/>
      <c r="AI982" s="139"/>
      <c r="AJ982" s="138"/>
      <c r="AK982" s="138"/>
      <c r="AL982" s="138"/>
      <c r="AM982" s="139"/>
      <c r="AN982" s="138"/>
      <c r="AO982" s="139"/>
      <c r="AP982" s="138"/>
      <c r="AQ982" s="138"/>
      <c r="AR982" s="138"/>
      <c r="AS982" s="139"/>
      <c r="AT982" s="138"/>
      <c r="AU982" s="139"/>
      <c r="AV982" s="138"/>
      <c r="AW982" s="138"/>
      <c r="AX982" s="138"/>
      <c r="AY982" s="139"/>
      <c r="AZ982" s="138"/>
      <c r="BA982" s="139"/>
      <c r="BB982" s="138"/>
      <c r="BC982" s="138"/>
      <c r="BD982" s="49"/>
      <c r="BE982" s="49"/>
      <c r="BF982" s="49"/>
      <c r="BG982" s="49"/>
      <c r="BH982" s="49"/>
      <c r="BI982" s="47"/>
      <c r="BJ982" s="49"/>
      <c r="BK982" s="49"/>
      <c r="BL982" s="49"/>
      <c r="BM982" s="49"/>
    </row>
    <row r="983" spans="4:65" ht="70.5" customHeight="1" x14ac:dyDescent="0.2">
      <c r="D983" s="47"/>
      <c r="E983" s="49"/>
      <c r="F983" s="49"/>
      <c r="G983" s="49"/>
      <c r="H983" s="49"/>
      <c r="I983" s="49"/>
      <c r="J983" s="49"/>
      <c r="K983" s="49"/>
      <c r="L983" s="49"/>
      <c r="M983" s="49"/>
      <c r="N983" s="49"/>
      <c r="O983" s="138"/>
      <c r="P983" s="49"/>
      <c r="Q983" s="138"/>
      <c r="R983" s="49"/>
      <c r="S983" s="138"/>
      <c r="T983" s="49"/>
      <c r="U983" s="138"/>
      <c r="V983" s="138"/>
      <c r="W983" s="138"/>
      <c r="X983" s="138"/>
      <c r="Y983" s="138"/>
      <c r="Z983" s="138"/>
      <c r="AA983" s="139"/>
      <c r="AB983" s="138"/>
      <c r="AC983" s="139"/>
      <c r="AD983" s="138"/>
      <c r="AE983" s="138"/>
      <c r="AF983" s="138"/>
      <c r="AG983" s="139"/>
      <c r="AH983" s="138"/>
      <c r="AI983" s="139"/>
      <c r="AJ983" s="138"/>
      <c r="AK983" s="138"/>
      <c r="AL983" s="138"/>
      <c r="AM983" s="139"/>
      <c r="AN983" s="138"/>
      <c r="AO983" s="139"/>
      <c r="AP983" s="138"/>
      <c r="AQ983" s="138"/>
      <c r="AR983" s="138"/>
      <c r="AS983" s="139"/>
      <c r="AT983" s="138"/>
      <c r="AU983" s="139"/>
      <c r="AV983" s="138"/>
      <c r="AW983" s="138"/>
      <c r="AX983" s="138"/>
      <c r="AY983" s="139"/>
      <c r="AZ983" s="138"/>
      <c r="BA983" s="139"/>
      <c r="BB983" s="138"/>
      <c r="BC983" s="138"/>
      <c r="BD983" s="49"/>
      <c r="BE983" s="49"/>
      <c r="BF983" s="49"/>
      <c r="BG983" s="49"/>
      <c r="BH983" s="49"/>
      <c r="BI983" s="47"/>
      <c r="BJ983" s="49"/>
      <c r="BK983" s="49"/>
      <c r="BL983" s="49"/>
      <c r="BM983" s="49"/>
    </row>
    <row r="984" spans="4:65" ht="70.5" customHeight="1" x14ac:dyDescent="0.2">
      <c r="D984" s="47"/>
      <c r="E984" s="49"/>
      <c r="F984" s="49"/>
      <c r="G984" s="49"/>
      <c r="H984" s="49"/>
      <c r="I984" s="49"/>
      <c r="J984" s="49"/>
      <c r="K984" s="49"/>
      <c r="L984" s="49"/>
      <c r="M984" s="49"/>
      <c r="N984" s="49"/>
      <c r="O984" s="138"/>
      <c r="P984" s="49"/>
      <c r="Q984" s="138"/>
      <c r="R984" s="49"/>
      <c r="S984" s="138"/>
      <c r="T984" s="49"/>
      <c r="U984" s="138"/>
      <c r="V984" s="138"/>
      <c r="W984" s="138"/>
      <c r="X984" s="138"/>
      <c r="Y984" s="138"/>
      <c r="Z984" s="138"/>
      <c r="AA984" s="139"/>
      <c r="AB984" s="138"/>
      <c r="AC984" s="139"/>
      <c r="AD984" s="138"/>
      <c r="AE984" s="138"/>
      <c r="AF984" s="138"/>
      <c r="AG984" s="139"/>
      <c r="AH984" s="138"/>
      <c r="AI984" s="139"/>
      <c r="AJ984" s="138"/>
      <c r="AK984" s="138"/>
      <c r="AL984" s="138"/>
      <c r="AM984" s="139"/>
      <c r="AN984" s="138"/>
      <c r="AO984" s="139"/>
      <c r="AP984" s="138"/>
      <c r="AQ984" s="138"/>
      <c r="AR984" s="138"/>
      <c r="AS984" s="139"/>
      <c r="AT984" s="138"/>
      <c r="AU984" s="139"/>
      <c r="AV984" s="138"/>
      <c r="AW984" s="138"/>
      <c r="AX984" s="138"/>
      <c r="AY984" s="139"/>
      <c r="AZ984" s="138"/>
      <c r="BA984" s="139"/>
      <c r="BB984" s="138"/>
      <c r="BC984" s="138"/>
      <c r="BD984" s="49"/>
      <c r="BE984" s="49"/>
      <c r="BF984" s="49"/>
      <c r="BG984" s="49"/>
      <c r="BH984" s="49"/>
      <c r="BI984" s="47"/>
      <c r="BJ984" s="49"/>
      <c r="BK984" s="49"/>
      <c r="BL984" s="49"/>
      <c r="BM984" s="49"/>
    </row>
    <row r="985" spans="4:65" ht="70.5" customHeight="1" x14ac:dyDescent="0.2">
      <c r="D985" s="47"/>
      <c r="E985" s="49"/>
      <c r="F985" s="49"/>
      <c r="G985" s="49"/>
      <c r="H985" s="49"/>
      <c r="I985" s="49"/>
      <c r="J985" s="49"/>
      <c r="K985" s="49"/>
      <c r="L985" s="49"/>
      <c r="M985" s="49"/>
      <c r="N985" s="49"/>
      <c r="O985" s="138"/>
      <c r="P985" s="49"/>
      <c r="Q985" s="138"/>
      <c r="R985" s="49"/>
      <c r="S985" s="138"/>
      <c r="T985" s="49"/>
      <c r="U985" s="138"/>
      <c r="V985" s="138"/>
      <c r="W985" s="138"/>
      <c r="X985" s="138"/>
      <c r="Y985" s="138"/>
      <c r="Z985" s="138"/>
      <c r="AA985" s="139"/>
      <c r="AB985" s="138"/>
      <c r="AC985" s="139"/>
      <c r="AD985" s="138"/>
      <c r="AE985" s="138"/>
      <c r="AF985" s="138"/>
      <c r="AG985" s="139"/>
      <c r="AH985" s="138"/>
      <c r="AI985" s="139"/>
      <c r="AJ985" s="138"/>
      <c r="AK985" s="138"/>
      <c r="AL985" s="138"/>
      <c r="AM985" s="139"/>
      <c r="AN985" s="138"/>
      <c r="AO985" s="139"/>
      <c r="AP985" s="138"/>
      <c r="AQ985" s="138"/>
      <c r="AR985" s="138"/>
      <c r="AS985" s="139"/>
      <c r="AT985" s="138"/>
      <c r="AU985" s="139"/>
      <c r="AV985" s="138"/>
      <c r="AW985" s="138"/>
      <c r="AX985" s="138"/>
      <c r="AY985" s="139"/>
      <c r="AZ985" s="138"/>
      <c r="BA985" s="139"/>
      <c r="BB985" s="138"/>
      <c r="BC985" s="138"/>
      <c r="BD985" s="49"/>
      <c r="BE985" s="49"/>
      <c r="BF985" s="49"/>
      <c r="BG985" s="49"/>
      <c r="BH985" s="49"/>
      <c r="BI985" s="47"/>
      <c r="BJ985" s="49"/>
      <c r="BK985" s="49"/>
      <c r="BL985" s="49"/>
      <c r="BM985" s="49"/>
    </row>
    <row r="986" spans="4:65" ht="70.5" customHeight="1" x14ac:dyDescent="0.2">
      <c r="D986" s="47"/>
      <c r="E986" s="49"/>
      <c r="F986" s="49"/>
      <c r="G986" s="49"/>
      <c r="H986" s="49"/>
      <c r="I986" s="49"/>
      <c r="J986" s="49"/>
      <c r="K986" s="49"/>
      <c r="L986" s="49"/>
      <c r="M986" s="49"/>
      <c r="N986" s="49"/>
      <c r="O986" s="138"/>
      <c r="P986" s="49"/>
      <c r="Q986" s="138"/>
      <c r="R986" s="49"/>
      <c r="S986" s="138"/>
      <c r="T986" s="49"/>
      <c r="U986" s="138"/>
      <c r="V986" s="138"/>
      <c r="W986" s="138"/>
      <c r="X986" s="138"/>
      <c r="Y986" s="138"/>
      <c r="Z986" s="138"/>
      <c r="AA986" s="139"/>
      <c r="AB986" s="138"/>
      <c r="AC986" s="139"/>
      <c r="AD986" s="138"/>
      <c r="AE986" s="138"/>
      <c r="AF986" s="138"/>
      <c r="AG986" s="139"/>
      <c r="AH986" s="138"/>
      <c r="AI986" s="139"/>
      <c r="AJ986" s="138"/>
      <c r="AK986" s="138"/>
      <c r="AL986" s="138"/>
      <c r="AM986" s="139"/>
      <c r="AN986" s="138"/>
      <c r="AO986" s="139"/>
      <c r="AP986" s="138"/>
      <c r="AQ986" s="138"/>
      <c r="AR986" s="138"/>
      <c r="AS986" s="139"/>
      <c r="AT986" s="138"/>
      <c r="AU986" s="139"/>
      <c r="AV986" s="138"/>
      <c r="AW986" s="138"/>
      <c r="AX986" s="138"/>
      <c r="AY986" s="139"/>
      <c r="AZ986" s="138"/>
      <c r="BA986" s="139"/>
      <c r="BB986" s="138"/>
      <c r="BC986" s="138"/>
      <c r="BD986" s="49"/>
      <c r="BE986" s="49"/>
      <c r="BF986" s="49"/>
      <c r="BG986" s="49"/>
      <c r="BH986" s="49"/>
      <c r="BI986" s="47"/>
      <c r="BJ986" s="49"/>
      <c r="BK986" s="49"/>
      <c r="BL986" s="49"/>
      <c r="BM986" s="49"/>
    </row>
    <row r="987" spans="4:65" ht="70.5" customHeight="1" x14ac:dyDescent="0.2">
      <c r="D987" s="47"/>
      <c r="E987" s="49"/>
      <c r="F987" s="49"/>
      <c r="G987" s="49"/>
      <c r="H987" s="49"/>
      <c r="I987" s="49"/>
      <c r="J987" s="49"/>
      <c r="K987" s="49"/>
      <c r="L987" s="49"/>
      <c r="M987" s="49"/>
      <c r="N987" s="49"/>
      <c r="O987" s="138"/>
      <c r="P987" s="49"/>
      <c r="Q987" s="138"/>
      <c r="R987" s="49"/>
      <c r="S987" s="138"/>
      <c r="T987" s="49"/>
      <c r="U987" s="138"/>
      <c r="V987" s="138"/>
      <c r="W987" s="138"/>
      <c r="X987" s="138"/>
      <c r="Y987" s="138"/>
      <c r="Z987" s="138"/>
      <c r="AA987" s="139"/>
      <c r="AB987" s="138"/>
      <c r="AC987" s="139"/>
      <c r="AD987" s="138"/>
      <c r="AE987" s="138"/>
      <c r="AF987" s="138"/>
      <c r="AG987" s="139"/>
      <c r="AH987" s="138"/>
      <c r="AI987" s="139"/>
      <c r="AJ987" s="138"/>
      <c r="AK987" s="138"/>
      <c r="AL987" s="138"/>
      <c r="AM987" s="139"/>
      <c r="AN987" s="138"/>
      <c r="AO987" s="139"/>
      <c r="AP987" s="138"/>
      <c r="AQ987" s="138"/>
      <c r="AR987" s="138"/>
      <c r="AS987" s="139"/>
      <c r="AT987" s="138"/>
      <c r="AU987" s="139"/>
      <c r="AV987" s="138"/>
      <c r="AW987" s="138"/>
      <c r="AX987" s="138"/>
      <c r="AY987" s="139"/>
      <c r="AZ987" s="138"/>
      <c r="BA987" s="139"/>
      <c r="BB987" s="138"/>
      <c r="BC987" s="138"/>
      <c r="BD987" s="49"/>
      <c r="BE987" s="49"/>
      <c r="BF987" s="49"/>
      <c r="BG987" s="49"/>
      <c r="BH987" s="49"/>
      <c r="BI987" s="47"/>
      <c r="BJ987" s="49"/>
      <c r="BK987" s="49"/>
      <c r="BL987" s="49"/>
      <c r="BM987" s="49"/>
    </row>
    <row r="988" spans="4:65" ht="70.5" customHeight="1" x14ac:dyDescent="0.2">
      <c r="D988" s="47"/>
      <c r="E988" s="49"/>
      <c r="F988" s="49"/>
      <c r="G988" s="49"/>
      <c r="H988" s="49"/>
      <c r="I988" s="49"/>
      <c r="J988" s="49"/>
      <c r="K988" s="49"/>
      <c r="L988" s="49"/>
      <c r="M988" s="49"/>
      <c r="N988" s="49"/>
      <c r="O988" s="138"/>
      <c r="P988" s="49"/>
      <c r="Q988" s="138"/>
      <c r="R988" s="49"/>
      <c r="S988" s="138"/>
      <c r="T988" s="49"/>
      <c r="U988" s="138"/>
      <c r="V988" s="138"/>
      <c r="W988" s="138"/>
      <c r="X988" s="138"/>
      <c r="Y988" s="138"/>
      <c r="Z988" s="138"/>
      <c r="AA988" s="139"/>
      <c r="AB988" s="138"/>
      <c r="AC988" s="139"/>
      <c r="AD988" s="138"/>
      <c r="AE988" s="138"/>
      <c r="AF988" s="138"/>
      <c r="AG988" s="139"/>
      <c r="AH988" s="138"/>
      <c r="AI988" s="139"/>
      <c r="AJ988" s="138"/>
      <c r="AK988" s="138"/>
      <c r="AL988" s="138"/>
      <c r="AM988" s="139"/>
      <c r="AN988" s="138"/>
      <c r="AO988" s="139"/>
      <c r="AP988" s="138"/>
      <c r="AQ988" s="138"/>
      <c r="AR988" s="138"/>
      <c r="AS988" s="139"/>
      <c r="AT988" s="138"/>
      <c r="AU988" s="139"/>
      <c r="AV988" s="138"/>
      <c r="AW988" s="138"/>
      <c r="AX988" s="138"/>
      <c r="AY988" s="139"/>
      <c r="AZ988" s="138"/>
      <c r="BA988" s="139"/>
      <c r="BB988" s="138"/>
      <c r="BC988" s="138"/>
      <c r="BD988" s="49"/>
      <c r="BE988" s="49"/>
      <c r="BF988" s="49"/>
      <c r="BG988" s="49"/>
      <c r="BH988" s="49"/>
      <c r="BI988" s="47"/>
      <c r="BJ988" s="49"/>
      <c r="BK988" s="49"/>
      <c r="BL988" s="49"/>
      <c r="BM988" s="49"/>
    </row>
    <row r="989" spans="4:65" ht="70.5" customHeight="1" x14ac:dyDescent="0.2">
      <c r="D989" s="47"/>
      <c r="E989" s="49"/>
      <c r="F989" s="49"/>
      <c r="G989" s="49"/>
      <c r="H989" s="49"/>
      <c r="I989" s="49"/>
      <c r="J989" s="49"/>
      <c r="K989" s="49"/>
      <c r="L989" s="49"/>
      <c r="M989" s="49"/>
      <c r="N989" s="49"/>
      <c r="O989" s="138"/>
      <c r="P989" s="49"/>
      <c r="Q989" s="138"/>
      <c r="R989" s="49"/>
      <c r="S989" s="138"/>
      <c r="T989" s="49"/>
      <c r="U989" s="138"/>
      <c r="V989" s="138"/>
      <c r="W989" s="138"/>
      <c r="X989" s="138"/>
      <c r="Y989" s="138"/>
      <c r="Z989" s="138"/>
      <c r="AA989" s="139"/>
      <c r="AB989" s="138"/>
      <c r="AC989" s="139"/>
      <c r="AD989" s="138"/>
      <c r="AE989" s="138"/>
      <c r="AF989" s="138"/>
      <c r="AG989" s="139"/>
      <c r="AH989" s="138"/>
      <c r="AI989" s="139"/>
      <c r="AJ989" s="138"/>
      <c r="AK989" s="138"/>
      <c r="AL989" s="138"/>
      <c r="AM989" s="139"/>
      <c r="AN989" s="138"/>
      <c r="AO989" s="139"/>
      <c r="AP989" s="138"/>
      <c r="AQ989" s="138"/>
      <c r="AR989" s="138"/>
      <c r="AS989" s="139"/>
      <c r="AT989" s="138"/>
      <c r="AU989" s="139"/>
      <c r="AV989" s="138"/>
      <c r="AW989" s="138"/>
      <c r="AX989" s="138"/>
      <c r="AY989" s="139"/>
      <c r="AZ989" s="138"/>
      <c r="BA989" s="139"/>
      <c r="BB989" s="138"/>
      <c r="BC989" s="138"/>
      <c r="BD989" s="49"/>
      <c r="BE989" s="49"/>
      <c r="BF989" s="49"/>
      <c r="BG989" s="49"/>
      <c r="BH989" s="49"/>
      <c r="BI989" s="47"/>
      <c r="BJ989" s="49"/>
      <c r="BK989" s="49"/>
      <c r="BL989" s="49"/>
      <c r="BM989" s="49"/>
    </row>
    <row r="990" spans="4:65" ht="70.5" customHeight="1" x14ac:dyDescent="0.2">
      <c r="D990" s="47"/>
      <c r="E990" s="49"/>
      <c r="F990" s="49"/>
      <c r="G990" s="49"/>
      <c r="H990" s="49"/>
      <c r="I990" s="49"/>
      <c r="J990" s="49"/>
      <c r="K990" s="49"/>
      <c r="L990" s="49"/>
      <c r="M990" s="49"/>
      <c r="N990" s="49"/>
      <c r="O990" s="138"/>
      <c r="P990" s="49"/>
      <c r="Q990" s="138"/>
      <c r="R990" s="49"/>
      <c r="S990" s="138"/>
      <c r="T990" s="49"/>
      <c r="U990" s="138"/>
      <c r="V990" s="138"/>
      <c r="W990" s="138"/>
      <c r="X990" s="138"/>
      <c r="Y990" s="138"/>
      <c r="Z990" s="138"/>
      <c r="AA990" s="139"/>
      <c r="AB990" s="138"/>
      <c r="AC990" s="139"/>
      <c r="AD990" s="138"/>
      <c r="AE990" s="138"/>
      <c r="AF990" s="138"/>
      <c r="AG990" s="139"/>
      <c r="AH990" s="138"/>
      <c r="AI990" s="139"/>
      <c r="AJ990" s="138"/>
      <c r="AK990" s="138"/>
      <c r="AL990" s="138"/>
      <c r="AM990" s="139"/>
      <c r="AN990" s="138"/>
      <c r="AO990" s="139"/>
      <c r="AP990" s="138"/>
      <c r="AQ990" s="138"/>
      <c r="AR990" s="138"/>
      <c r="AS990" s="139"/>
      <c r="AT990" s="138"/>
      <c r="AU990" s="139"/>
      <c r="AV990" s="138"/>
      <c r="AW990" s="138"/>
      <c r="AX990" s="138"/>
      <c r="AY990" s="139"/>
      <c r="AZ990" s="138"/>
      <c r="BA990" s="139"/>
      <c r="BB990" s="138"/>
      <c r="BC990" s="138"/>
      <c r="BD990" s="49"/>
      <c r="BE990" s="49"/>
      <c r="BF990" s="49"/>
      <c r="BG990" s="49"/>
      <c r="BH990" s="49"/>
      <c r="BI990" s="47"/>
      <c r="BJ990" s="49"/>
      <c r="BK990" s="49"/>
      <c r="BL990" s="49"/>
      <c r="BM990" s="49"/>
    </row>
    <row r="991" spans="4:65" ht="70.5" customHeight="1" x14ac:dyDescent="0.2">
      <c r="D991" s="47"/>
      <c r="E991" s="49"/>
      <c r="F991" s="49"/>
      <c r="G991" s="49"/>
      <c r="H991" s="49"/>
      <c r="I991" s="49"/>
      <c r="J991" s="49"/>
      <c r="K991" s="49"/>
      <c r="L991" s="49"/>
      <c r="M991" s="49"/>
      <c r="N991" s="49"/>
      <c r="O991" s="138"/>
      <c r="P991" s="49"/>
      <c r="Q991" s="138"/>
      <c r="R991" s="49"/>
      <c r="S991" s="138"/>
      <c r="T991" s="49"/>
      <c r="U991" s="138"/>
      <c r="V991" s="138"/>
      <c r="W991" s="138"/>
      <c r="X991" s="138"/>
      <c r="Y991" s="138"/>
      <c r="Z991" s="138"/>
      <c r="AA991" s="139"/>
      <c r="AB991" s="138"/>
      <c r="AC991" s="139"/>
      <c r="AD991" s="138"/>
      <c r="AE991" s="138"/>
      <c r="AF991" s="138"/>
      <c r="AG991" s="139"/>
      <c r="AH991" s="138"/>
      <c r="AI991" s="139"/>
      <c r="AJ991" s="138"/>
      <c r="AK991" s="138"/>
      <c r="AL991" s="138"/>
      <c r="AM991" s="139"/>
      <c r="AN991" s="138"/>
      <c r="AO991" s="139"/>
      <c r="AP991" s="138"/>
      <c r="AQ991" s="138"/>
      <c r="AR991" s="138"/>
      <c r="AS991" s="139"/>
      <c r="AT991" s="138"/>
      <c r="AU991" s="139"/>
      <c r="AV991" s="138"/>
      <c r="AW991" s="138"/>
      <c r="AX991" s="138"/>
      <c r="AY991" s="139"/>
      <c r="AZ991" s="138"/>
      <c r="BA991" s="139"/>
      <c r="BB991" s="138"/>
      <c r="BC991" s="138"/>
      <c r="BD991" s="49"/>
      <c r="BE991" s="49"/>
      <c r="BF991" s="49"/>
      <c r="BG991" s="49"/>
      <c r="BH991" s="49"/>
      <c r="BI991" s="47"/>
      <c r="BJ991" s="49"/>
      <c r="BK991" s="49"/>
      <c r="BL991" s="49"/>
      <c r="BM991" s="49"/>
    </row>
    <row r="992" spans="4:65" ht="70.5" customHeight="1" x14ac:dyDescent="0.2">
      <c r="D992" s="47"/>
      <c r="E992" s="49"/>
      <c r="F992" s="49"/>
      <c r="G992" s="49"/>
      <c r="H992" s="49"/>
      <c r="I992" s="49"/>
      <c r="J992" s="49"/>
      <c r="K992" s="49"/>
      <c r="L992" s="49"/>
      <c r="M992" s="49"/>
      <c r="N992" s="49"/>
      <c r="O992" s="138"/>
      <c r="P992" s="49"/>
      <c r="Q992" s="138"/>
      <c r="R992" s="49"/>
      <c r="S992" s="138"/>
      <c r="T992" s="49"/>
      <c r="U992" s="138"/>
      <c r="V992" s="138"/>
      <c r="W992" s="138"/>
      <c r="X992" s="138"/>
      <c r="Y992" s="138"/>
      <c r="Z992" s="138"/>
      <c r="AA992" s="139"/>
      <c r="AB992" s="138"/>
      <c r="AC992" s="139"/>
      <c r="AD992" s="138"/>
      <c r="AE992" s="138"/>
      <c r="AF992" s="138"/>
      <c r="AG992" s="139"/>
      <c r="AH992" s="138"/>
      <c r="AI992" s="139"/>
      <c r="AJ992" s="138"/>
      <c r="AK992" s="138"/>
      <c r="AL992" s="138"/>
      <c r="AM992" s="139"/>
      <c r="AN992" s="138"/>
      <c r="AO992" s="139"/>
      <c r="AP992" s="138"/>
      <c r="AQ992" s="138"/>
      <c r="AR992" s="138"/>
      <c r="AS992" s="139"/>
      <c r="AT992" s="138"/>
      <c r="AU992" s="139"/>
      <c r="AV992" s="138"/>
      <c r="AW992" s="138"/>
      <c r="AX992" s="138"/>
      <c r="AY992" s="139"/>
      <c r="AZ992" s="138"/>
      <c r="BA992" s="139"/>
      <c r="BB992" s="138"/>
      <c r="BC992" s="138"/>
      <c r="BD992" s="49"/>
      <c r="BE992" s="49"/>
      <c r="BF992" s="49"/>
      <c r="BG992" s="49"/>
      <c r="BH992" s="49"/>
      <c r="BI992" s="47"/>
      <c r="BJ992" s="49"/>
      <c r="BK992" s="49"/>
      <c r="BL992" s="49"/>
      <c r="BM992" s="49"/>
    </row>
    <row r="993" spans="4:65" ht="70.5" customHeight="1" x14ac:dyDescent="0.2">
      <c r="D993" s="47"/>
      <c r="E993" s="49"/>
      <c r="F993" s="49"/>
      <c r="G993" s="49"/>
      <c r="H993" s="49"/>
      <c r="I993" s="49"/>
      <c r="J993" s="49"/>
      <c r="K993" s="49"/>
      <c r="L993" s="49"/>
      <c r="M993" s="49"/>
      <c r="N993" s="49"/>
      <c r="O993" s="138"/>
      <c r="P993" s="49"/>
      <c r="Q993" s="138"/>
      <c r="R993" s="49"/>
      <c r="S993" s="138"/>
      <c r="T993" s="49"/>
      <c r="U993" s="138"/>
      <c r="V993" s="138"/>
      <c r="W993" s="138"/>
      <c r="X993" s="138"/>
      <c r="Y993" s="138"/>
      <c r="Z993" s="138"/>
      <c r="AA993" s="139"/>
      <c r="AB993" s="138"/>
      <c r="AC993" s="139"/>
      <c r="AD993" s="138"/>
      <c r="AE993" s="138"/>
      <c r="AF993" s="138"/>
      <c r="AG993" s="139"/>
      <c r="AH993" s="138"/>
      <c r="AI993" s="139"/>
      <c r="AJ993" s="138"/>
      <c r="AK993" s="138"/>
      <c r="AL993" s="138"/>
      <c r="AM993" s="139"/>
      <c r="AN993" s="138"/>
      <c r="AO993" s="139"/>
      <c r="AP993" s="138"/>
      <c r="AQ993" s="138"/>
      <c r="AR993" s="138"/>
      <c r="AS993" s="139"/>
      <c r="AT993" s="138"/>
      <c r="AU993" s="139"/>
      <c r="AV993" s="138"/>
      <c r="AW993" s="138"/>
      <c r="AX993" s="138"/>
      <c r="AY993" s="139"/>
      <c r="AZ993" s="138"/>
      <c r="BA993" s="139"/>
      <c r="BB993" s="138"/>
      <c r="BC993" s="138"/>
      <c r="BD993" s="49"/>
      <c r="BE993" s="49"/>
      <c r="BF993" s="49"/>
      <c r="BG993" s="49"/>
      <c r="BH993" s="49"/>
      <c r="BI993" s="47"/>
      <c r="BJ993" s="49"/>
      <c r="BK993" s="49"/>
      <c r="BL993" s="49"/>
      <c r="BM993" s="49"/>
    </row>
    <row r="994" spans="4:65" ht="70.5" customHeight="1" x14ac:dyDescent="0.2">
      <c r="D994" s="47"/>
      <c r="E994" s="49"/>
      <c r="F994" s="49"/>
      <c r="G994" s="49"/>
      <c r="H994" s="49"/>
      <c r="I994" s="49"/>
      <c r="J994" s="49"/>
      <c r="K994" s="49"/>
      <c r="L994" s="49"/>
      <c r="M994" s="49"/>
      <c r="N994" s="49"/>
      <c r="O994" s="138"/>
      <c r="P994" s="49"/>
      <c r="Q994" s="138"/>
      <c r="R994" s="49"/>
      <c r="S994" s="138"/>
      <c r="T994" s="49"/>
      <c r="U994" s="138"/>
      <c r="V994" s="138"/>
      <c r="W994" s="138"/>
      <c r="X994" s="138"/>
      <c r="Y994" s="138"/>
      <c r="Z994" s="138"/>
      <c r="AA994" s="139"/>
      <c r="AB994" s="138"/>
      <c r="AC994" s="139"/>
      <c r="AD994" s="138"/>
      <c r="AE994" s="138"/>
      <c r="AF994" s="138"/>
      <c r="AG994" s="139"/>
      <c r="AH994" s="138"/>
      <c r="AI994" s="139"/>
      <c r="AJ994" s="138"/>
      <c r="AK994" s="138"/>
      <c r="AL994" s="138"/>
      <c r="AM994" s="139"/>
      <c r="AN994" s="138"/>
      <c r="AO994" s="139"/>
      <c r="AP994" s="138"/>
      <c r="AQ994" s="138"/>
      <c r="AR994" s="138"/>
      <c r="AS994" s="139"/>
      <c r="AT994" s="138"/>
      <c r="AU994" s="139"/>
      <c r="AV994" s="138"/>
      <c r="AW994" s="138"/>
      <c r="AX994" s="138"/>
      <c r="AY994" s="139"/>
      <c r="AZ994" s="138"/>
      <c r="BA994" s="139"/>
      <c r="BB994" s="138"/>
      <c r="BC994" s="138"/>
      <c r="BD994" s="49"/>
      <c r="BE994" s="49"/>
      <c r="BF994" s="49"/>
      <c r="BG994" s="49"/>
      <c r="BH994" s="49"/>
      <c r="BI994" s="47"/>
      <c r="BJ994" s="49"/>
      <c r="BK994" s="49"/>
      <c r="BL994" s="49"/>
      <c r="BM994" s="49"/>
    </row>
    <row r="995" spans="4:65" ht="70.5" customHeight="1" x14ac:dyDescent="0.2">
      <c r="D995" s="47"/>
      <c r="E995" s="49"/>
      <c r="F995" s="49"/>
      <c r="G995" s="49"/>
      <c r="H995" s="49"/>
      <c r="I995" s="49"/>
      <c r="J995" s="49"/>
      <c r="K995" s="49"/>
      <c r="L995" s="49"/>
      <c r="M995" s="49"/>
      <c r="N995" s="49"/>
      <c r="O995" s="138"/>
      <c r="P995" s="49"/>
      <c r="Q995" s="138"/>
      <c r="R995" s="49"/>
      <c r="S995" s="138"/>
      <c r="T995" s="49"/>
      <c r="U995" s="138"/>
      <c r="V995" s="138"/>
      <c r="W995" s="138"/>
      <c r="X995" s="138"/>
      <c r="Y995" s="138"/>
      <c r="Z995" s="138"/>
      <c r="AA995" s="139"/>
      <c r="AB995" s="138"/>
      <c r="AC995" s="139"/>
      <c r="AD995" s="138"/>
      <c r="AE995" s="138"/>
      <c r="AF995" s="138"/>
      <c r="AG995" s="139"/>
      <c r="AH995" s="138"/>
      <c r="AI995" s="139"/>
      <c r="AJ995" s="138"/>
      <c r="AK995" s="138"/>
      <c r="AL995" s="138"/>
      <c r="AM995" s="139"/>
      <c r="AN995" s="138"/>
      <c r="AO995" s="139"/>
      <c r="AP995" s="138"/>
      <c r="AQ995" s="138"/>
      <c r="AR995" s="138"/>
      <c r="AS995" s="139"/>
      <c r="AT995" s="138"/>
      <c r="AU995" s="139"/>
      <c r="AV995" s="138"/>
      <c r="AW995" s="138"/>
      <c r="AX995" s="138"/>
      <c r="AY995" s="139"/>
      <c r="AZ995" s="138"/>
      <c r="BA995" s="139"/>
      <c r="BB995" s="138"/>
      <c r="BC995" s="138"/>
      <c r="BD995" s="49"/>
      <c r="BE995" s="49"/>
      <c r="BF995" s="49"/>
      <c r="BG995" s="49"/>
      <c r="BH995" s="49"/>
      <c r="BI995" s="47"/>
      <c r="BJ995" s="49"/>
      <c r="BK995" s="49"/>
      <c r="BL995" s="49"/>
      <c r="BM995" s="49"/>
    </row>
    <row r="996" spans="4:65" ht="70.5" customHeight="1" x14ac:dyDescent="0.2">
      <c r="D996" s="47"/>
      <c r="E996" s="49"/>
      <c r="F996" s="49"/>
      <c r="G996" s="49"/>
      <c r="H996" s="49"/>
      <c r="I996" s="49"/>
      <c r="J996" s="49"/>
      <c r="K996" s="49"/>
      <c r="L996" s="49"/>
      <c r="M996" s="49"/>
      <c r="N996" s="49"/>
      <c r="O996" s="138"/>
      <c r="P996" s="49"/>
      <c r="Q996" s="138"/>
      <c r="R996" s="49"/>
      <c r="S996" s="138"/>
      <c r="T996" s="49"/>
      <c r="U996" s="138"/>
      <c r="V996" s="138"/>
      <c r="W996" s="138"/>
      <c r="X996" s="138"/>
      <c r="Y996" s="138"/>
      <c r="Z996" s="138"/>
      <c r="AA996" s="139"/>
      <c r="AB996" s="138"/>
      <c r="AC996" s="139"/>
      <c r="AD996" s="138"/>
      <c r="AE996" s="138"/>
      <c r="AF996" s="138"/>
      <c r="AG996" s="139"/>
      <c r="AH996" s="138"/>
      <c r="AI996" s="139"/>
      <c r="AJ996" s="138"/>
      <c r="AK996" s="138"/>
      <c r="AL996" s="138"/>
      <c r="AM996" s="139"/>
      <c r="AN996" s="138"/>
      <c r="AO996" s="139"/>
      <c r="AP996" s="138"/>
      <c r="AQ996" s="138"/>
      <c r="AR996" s="138"/>
      <c r="AS996" s="139"/>
      <c r="AT996" s="138"/>
      <c r="AU996" s="139"/>
      <c r="AV996" s="138"/>
      <c r="AW996" s="138"/>
      <c r="AX996" s="138"/>
      <c r="AY996" s="139"/>
      <c r="AZ996" s="138"/>
      <c r="BA996" s="139"/>
      <c r="BB996" s="138"/>
      <c r="BC996" s="138"/>
      <c r="BD996" s="49"/>
      <c r="BE996" s="49"/>
      <c r="BF996" s="49"/>
      <c r="BG996" s="49"/>
      <c r="BH996" s="49"/>
      <c r="BI996" s="47"/>
      <c r="BJ996" s="49"/>
      <c r="BK996" s="49"/>
      <c r="BL996" s="49"/>
      <c r="BM996" s="49"/>
    </row>
    <row r="997" spans="4:65" ht="70.5" customHeight="1" x14ac:dyDescent="0.2">
      <c r="D997" s="47"/>
      <c r="E997" s="49"/>
      <c r="F997" s="49"/>
      <c r="G997" s="49"/>
      <c r="H997" s="49"/>
      <c r="I997" s="49"/>
      <c r="J997" s="49"/>
      <c r="K997" s="49"/>
      <c r="L997" s="49"/>
      <c r="M997" s="49"/>
      <c r="N997" s="49"/>
      <c r="O997" s="138"/>
      <c r="P997" s="49"/>
      <c r="Q997" s="138"/>
      <c r="R997" s="49"/>
      <c r="S997" s="138"/>
      <c r="T997" s="49"/>
      <c r="U997" s="138"/>
      <c r="V997" s="138"/>
      <c r="W997" s="138"/>
      <c r="X997" s="138"/>
      <c r="Y997" s="138"/>
      <c r="Z997" s="138"/>
      <c r="AA997" s="139"/>
      <c r="AB997" s="138"/>
      <c r="AC997" s="139"/>
      <c r="AD997" s="138"/>
      <c r="AE997" s="138"/>
      <c r="AF997" s="138"/>
      <c r="AG997" s="139"/>
      <c r="AH997" s="138"/>
      <c r="AI997" s="139"/>
      <c r="AJ997" s="138"/>
      <c r="AK997" s="138"/>
      <c r="AL997" s="138"/>
      <c r="AM997" s="139"/>
      <c r="AN997" s="138"/>
      <c r="AO997" s="139"/>
      <c r="AP997" s="138"/>
      <c r="AQ997" s="138"/>
      <c r="AR997" s="138"/>
      <c r="AS997" s="139"/>
      <c r="AT997" s="138"/>
      <c r="AU997" s="139"/>
      <c r="AV997" s="138"/>
      <c r="AW997" s="138"/>
      <c r="AX997" s="138"/>
      <c r="AY997" s="139"/>
      <c r="AZ997" s="138"/>
      <c r="BA997" s="139"/>
      <c r="BB997" s="138"/>
      <c r="BC997" s="138"/>
      <c r="BD997" s="49"/>
      <c r="BE997" s="49"/>
      <c r="BF997" s="49"/>
      <c r="BG997" s="49"/>
      <c r="BH997" s="49"/>
      <c r="BI997" s="47"/>
      <c r="BJ997" s="49"/>
      <c r="BK997" s="49"/>
      <c r="BL997" s="49"/>
      <c r="BM997" s="49"/>
    </row>
    <row r="998" spans="4:65" ht="70.5" customHeight="1" x14ac:dyDescent="0.2">
      <c r="D998" s="47"/>
      <c r="E998" s="49"/>
      <c r="F998" s="49"/>
      <c r="G998" s="49"/>
      <c r="H998" s="49"/>
      <c r="I998" s="49"/>
      <c r="J998" s="49"/>
      <c r="K998" s="49"/>
      <c r="L998" s="49"/>
      <c r="M998" s="49"/>
      <c r="N998" s="49"/>
      <c r="O998" s="138"/>
      <c r="P998" s="49"/>
      <c r="Q998" s="138"/>
      <c r="R998" s="49"/>
      <c r="S998" s="138"/>
      <c r="T998" s="49"/>
      <c r="U998" s="138"/>
      <c r="V998" s="138"/>
      <c r="W998" s="138"/>
      <c r="X998" s="138"/>
      <c r="Y998" s="138"/>
      <c r="Z998" s="138"/>
      <c r="AA998" s="139"/>
      <c r="AB998" s="138"/>
      <c r="AC998" s="139"/>
      <c r="AD998" s="138"/>
      <c r="AE998" s="138"/>
      <c r="AF998" s="138"/>
      <c r="AG998" s="139"/>
      <c r="AH998" s="138"/>
      <c r="AI998" s="139"/>
      <c r="AJ998" s="138"/>
      <c r="AK998" s="138"/>
      <c r="AL998" s="138"/>
      <c r="AM998" s="139"/>
      <c r="AN998" s="138"/>
      <c r="AO998" s="139"/>
      <c r="AP998" s="138"/>
      <c r="AQ998" s="138"/>
      <c r="AR998" s="138"/>
      <c r="AS998" s="139"/>
      <c r="AT998" s="138"/>
      <c r="AU998" s="139"/>
      <c r="AV998" s="138"/>
      <c r="AW998" s="138"/>
      <c r="AX998" s="138"/>
      <c r="AY998" s="139"/>
      <c r="AZ998" s="138"/>
      <c r="BA998" s="139"/>
      <c r="BB998" s="138"/>
      <c r="BC998" s="138"/>
      <c r="BD998" s="49"/>
      <c r="BE998" s="49"/>
      <c r="BF998" s="49"/>
      <c r="BG998" s="49"/>
      <c r="BH998" s="49"/>
      <c r="BI998" s="47"/>
      <c r="BJ998" s="49"/>
      <c r="BK998" s="49"/>
      <c r="BL998" s="49"/>
      <c r="BM998" s="49"/>
    </row>
    <row r="999" spans="4:65" ht="70.5" customHeight="1" x14ac:dyDescent="0.2">
      <c r="D999" s="47"/>
      <c r="E999" s="49"/>
      <c r="F999" s="49"/>
      <c r="G999" s="49"/>
      <c r="H999" s="49"/>
      <c r="I999" s="49"/>
      <c r="J999" s="49"/>
      <c r="K999" s="49"/>
      <c r="L999" s="49"/>
      <c r="M999" s="49"/>
      <c r="N999" s="49"/>
      <c r="O999" s="138"/>
      <c r="P999" s="49"/>
      <c r="Q999" s="138"/>
      <c r="R999" s="49"/>
      <c r="S999" s="138"/>
      <c r="T999" s="49"/>
      <c r="U999" s="138"/>
      <c r="V999" s="138"/>
      <c r="W999" s="138"/>
      <c r="X999" s="138"/>
      <c r="Y999" s="138"/>
      <c r="Z999" s="138"/>
      <c r="AA999" s="139"/>
      <c r="AB999" s="138"/>
      <c r="AC999" s="139"/>
      <c r="AD999" s="138"/>
      <c r="AE999" s="138"/>
      <c r="AF999" s="138"/>
      <c r="AG999" s="139"/>
      <c r="AH999" s="138"/>
      <c r="AI999" s="139"/>
      <c r="AJ999" s="138"/>
      <c r="AK999" s="138"/>
      <c r="AL999" s="138"/>
      <c r="AM999" s="139"/>
      <c r="AN999" s="138"/>
      <c r="AO999" s="139"/>
      <c r="AP999" s="138"/>
      <c r="AQ999" s="138"/>
      <c r="AR999" s="138"/>
      <c r="AS999" s="139"/>
      <c r="AT999" s="138"/>
      <c r="AU999" s="139"/>
      <c r="AV999" s="138"/>
      <c r="AW999" s="138"/>
      <c r="AX999" s="138"/>
      <c r="AY999" s="139"/>
      <c r="AZ999" s="138"/>
      <c r="BA999" s="139"/>
      <c r="BB999" s="138"/>
      <c r="BC999" s="138"/>
      <c r="BD999" s="49"/>
      <c r="BE999" s="49"/>
      <c r="BF999" s="49"/>
      <c r="BG999" s="49"/>
      <c r="BH999" s="49"/>
      <c r="BI999" s="47"/>
      <c r="BJ999" s="49"/>
      <c r="BK999" s="49"/>
      <c r="BL999" s="49"/>
      <c r="BM999" s="49"/>
    </row>
    <row r="1000" spans="4:65" ht="70.5" customHeight="1" x14ac:dyDescent="0.2">
      <c r="D1000" s="47"/>
      <c r="E1000" s="49"/>
      <c r="F1000" s="49"/>
      <c r="G1000" s="49"/>
      <c r="H1000" s="49"/>
      <c r="I1000" s="49"/>
      <c r="J1000" s="49"/>
      <c r="K1000" s="49"/>
      <c r="L1000" s="49"/>
      <c r="M1000" s="49"/>
      <c r="N1000" s="49"/>
      <c r="O1000" s="138"/>
      <c r="P1000" s="49"/>
      <c r="Q1000" s="138"/>
      <c r="R1000" s="49"/>
      <c r="S1000" s="138"/>
      <c r="T1000" s="49"/>
      <c r="U1000" s="138"/>
      <c r="V1000" s="138"/>
      <c r="W1000" s="138"/>
      <c r="X1000" s="138"/>
      <c r="Y1000" s="138"/>
      <c r="Z1000" s="138"/>
      <c r="AA1000" s="139"/>
      <c r="AB1000" s="138"/>
      <c r="AC1000" s="139"/>
      <c r="AD1000" s="138"/>
      <c r="AE1000" s="138"/>
      <c r="AF1000" s="138"/>
      <c r="AG1000" s="139"/>
      <c r="AH1000" s="138"/>
      <c r="AI1000" s="139"/>
      <c r="AJ1000" s="138"/>
      <c r="AK1000" s="138"/>
      <c r="AL1000" s="138"/>
      <c r="AM1000" s="139"/>
      <c r="AN1000" s="138"/>
      <c r="AO1000" s="139"/>
      <c r="AP1000" s="138"/>
      <c r="AQ1000" s="138"/>
      <c r="AR1000" s="138"/>
      <c r="AS1000" s="139"/>
      <c r="AT1000" s="138"/>
      <c r="AU1000" s="139"/>
      <c r="AV1000" s="138"/>
      <c r="AW1000" s="138"/>
      <c r="AX1000" s="138"/>
      <c r="AY1000" s="139"/>
      <c r="AZ1000" s="138"/>
      <c r="BA1000" s="139"/>
      <c r="BB1000" s="138"/>
      <c r="BC1000" s="138"/>
      <c r="BD1000" s="49"/>
      <c r="BE1000" s="49"/>
      <c r="BF1000" s="49"/>
      <c r="BG1000" s="49"/>
      <c r="BH1000" s="49"/>
      <c r="BI1000" s="47"/>
      <c r="BJ1000" s="49"/>
      <c r="BK1000" s="49"/>
      <c r="BL1000" s="49"/>
      <c r="BM1000" s="49"/>
    </row>
  </sheetData>
  <autoFilter ref="D9:BM136"/>
  <mergeCells count="35">
    <mergeCell ref="A131:A132"/>
    <mergeCell ref="B131:B132"/>
    <mergeCell ref="C131:C132"/>
    <mergeCell ref="A1:A6"/>
    <mergeCell ref="B1:L1"/>
    <mergeCell ref="C2:L2"/>
    <mergeCell ref="C3:L3"/>
    <mergeCell ref="C4:L4"/>
    <mergeCell ref="C5:L5"/>
    <mergeCell ref="C6:L6"/>
    <mergeCell ref="A8:C8"/>
    <mergeCell ref="A9:A10"/>
    <mergeCell ref="B9:B10"/>
    <mergeCell ref="C9:C10"/>
    <mergeCell ref="A127:A129"/>
    <mergeCell ref="B127:B129"/>
    <mergeCell ref="C127:C129"/>
    <mergeCell ref="BE8:BG8"/>
    <mergeCell ref="BH8:BM8"/>
    <mergeCell ref="H8:I8"/>
    <mergeCell ref="J8:L8"/>
    <mergeCell ref="M8:Y8"/>
    <mergeCell ref="Z8:AE8"/>
    <mergeCell ref="AF8:AK8"/>
    <mergeCell ref="AL8:AQ8"/>
    <mergeCell ref="AR8:AW8"/>
    <mergeCell ref="AX8:BC8"/>
    <mergeCell ref="X9:Y9"/>
    <mergeCell ref="T9:U9"/>
    <mergeCell ref="V9:W9"/>
    <mergeCell ref="D7:L7"/>
    <mergeCell ref="D8:G8"/>
    <mergeCell ref="N9:O9"/>
    <mergeCell ref="P9:Q9"/>
    <mergeCell ref="R9:S9"/>
  </mergeCells>
  <dataValidations count="2">
    <dataValidation type="list" allowBlank="1" showErrorMessage="1" sqref="M6 C2">
      <formula1>Politica</formula1>
    </dataValidation>
    <dataValidation type="date" operator="greaterThan" allowBlank="1" showErrorMessage="1" sqref="H11:I15 H51:I51 H83:I100 H115:I116">
      <formula1>42736</formula1>
    </dataValidation>
  </dataValidations>
  <pageMargins left="0.25" right="0.25" top="0.75" bottom="0.75" header="0" footer="0"/>
  <pageSetup orientation="landscape" r:id="rId1"/>
  <ignoredErrors>
    <ignoredError sqref="Q117:Q119 S117:S119 U117:U119 W117:W119 Y117:Y121 O16 Q16 Y16:Z16 AF16 AL11:AO12 AL16 AR11:AV22 AF40:AF43 AL40:AL44 Z42 AX43 Q99:S99 AX83:AX93 AL101:AN102 AL120:AL122 AF122 AR120:AR126" numberStoredAsText="1"/>
    <ignoredError sqref="BA19 Y95" formula="1"/>
    <ignoredError sqref="AA83:AA91 AS90 AG88:AG91" evalError="1"/>
    <ignoredError sqref="AG92" evalError="1" formula="1"/>
  </ignoredErrors>
  <extLst>
    <ext xmlns:x14="http://schemas.microsoft.com/office/spreadsheetml/2009/9/main" uri="{CCE6A557-97BC-4b89-ADB6-D9C93CAAB3DF}">
      <x14:dataValidations xmlns:xm="http://schemas.microsoft.com/office/excel/2006/main" count="1">
        <x14:dataValidation type="list" allowBlank="1" showErrorMessage="1">
          <x14:formula1>
            <xm:f>Hoja3!$A$3:$A$6</xm:f>
          </x14:formula1>
          <xm:sqref>D7 M7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19</vt:i4>
      </vt:variant>
    </vt:vector>
  </HeadingPairs>
  <TitlesOfParts>
    <vt:vector size="26" baseType="lpstr">
      <vt:lpstr>Líneas de PP Gitana</vt:lpstr>
      <vt:lpstr>Instructivo Plan de ación y seg</vt:lpstr>
      <vt:lpstr>Hoja1</vt:lpstr>
      <vt:lpstr>Hoja3</vt:lpstr>
      <vt:lpstr>Hoja2</vt:lpstr>
      <vt:lpstr>ODS</vt:lpstr>
      <vt:lpstr>Seguimiento PIAA Rrom</vt:lpstr>
      <vt:lpstr>_1._Camino_de_gobierno_propio_y_autonomía</vt:lpstr>
      <vt:lpstr>_1._Eje_de_Cultura_e_Identidad_Raizal</vt:lpstr>
      <vt:lpstr>_2._Camino_de_Consulta_Previa__participación_y_concertación</vt:lpstr>
      <vt:lpstr>_2._Eje_de_Participación_y_Autodeterminación_Raizal</vt:lpstr>
      <vt:lpstr>_3._Camino_de_identidad_y_cultura</vt:lpstr>
      <vt:lpstr>_3._Eje_de_Educación_Raizal</vt:lpstr>
      <vt:lpstr>_4._Camino_de_educación_propia_e_intercultural</vt:lpstr>
      <vt:lpstr>_4._Eje_de_Salud</vt:lpstr>
      <vt:lpstr>_5._Eje_de_Desarrollo_Económico_Raizal</vt:lpstr>
      <vt:lpstr>_6._Eje_de_Inclusión_y_no_discriminación_del_Raizal</vt:lpstr>
      <vt:lpstr>_7._Eje_de_Protección_y_Desarrollo_Integral_Raizal</vt:lpstr>
      <vt:lpstr>_8._Camino_hacia_la_soberanía_y_la_seguridad_alimentaria</vt:lpstr>
      <vt:lpstr>_9._Camino_territorio</vt:lpstr>
      <vt:lpstr>AFRODESCENDIENTES</vt:lpstr>
      <vt:lpstr>INDÍGENAS</vt:lpstr>
      <vt:lpstr>PALENQUEROS</vt:lpstr>
      <vt:lpstr>Politica</vt:lpstr>
      <vt:lpstr>RAIZAL</vt:lpstr>
      <vt:lpstr>RROM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Luz Stella Bohorquez Velasco</cp:lastModifiedBy>
  <dcterms:created xsi:type="dcterms:W3CDTF">2018-09-10T20:11:46Z</dcterms:created>
  <dcterms:modified xsi:type="dcterms:W3CDTF">2022-06-29T19:53:53Z</dcterms:modified>
</cp:coreProperties>
</file>