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C:\Users\GIO\Desktop\2019\RC 2018\CONSOLIDADO RC 2018\RC 2017 LISTOS\12 BARRIOS UNIDOS 2018\"/>
    </mc:Choice>
  </mc:AlternateContent>
  <bookViews>
    <workbookView xWindow="0" yWindow="0" windowWidth="28800" windowHeight="12000"/>
  </bookViews>
  <sheets>
    <sheet name="Formato a Dici 31 de 2018" sheetId="1" r:id="rId1"/>
    <sheet name="Instructivo" sheetId="2" r:id="rId2"/>
    <sheet name="Equivalencia BH-BMPT" sheetId="3" r:id="rId3"/>
    <sheet name="Tipo " sheetId="4" r:id="rId4"/>
  </sheets>
  <definedNames>
    <definedName name="_xlnm._FilterDatabase" localSheetId="2" hidden="1">'Equivalencia BH-BMPT'!$C$1:$E$54</definedName>
    <definedName name="_xlnm._FilterDatabase" localSheetId="0" hidden="1">'Formato a Dici 31 de 2018'!$A$13:$AK$230</definedName>
    <definedName name="Afectación">'Tipo '!$D$2:$D$4</definedName>
    <definedName name="ContratacionDirecta">'Tipo '!$C$18:$C$27</definedName>
    <definedName name="Mod">'Tipo '!$C$2:$C$8</definedName>
    <definedName name="RegimenEspecial">'Tipo '!$C$29:$C$30</definedName>
    <definedName name="SeleccionAbreviada">'Tipo '!$C$12:$C$15</definedName>
    <definedName name="Vacio">'Formato a Dici 31 de 2018'!$AJ$14</definedName>
  </definedNames>
  <calcPr calcId="181029"/>
  <fileRecoveryPr autoRecover="0"/>
</workbook>
</file>

<file path=xl/calcChain.xml><?xml version="1.0" encoding="utf-8"?>
<calcChain xmlns="http://schemas.openxmlformats.org/spreadsheetml/2006/main">
  <c r="Y226" i="1" l="1"/>
  <c r="Y230" i="1"/>
  <c r="Y225" i="1"/>
  <c r="Y224" i="1"/>
  <c r="K230" i="1"/>
  <c r="T230" i="1"/>
  <c r="AF230" i="1" s="1"/>
  <c r="S219" i="1"/>
  <c r="T102" i="1"/>
  <c r="T100" i="1"/>
  <c r="AF24" i="1" l="1"/>
  <c r="AF29" i="1"/>
  <c r="AF31" i="1"/>
  <c r="AF33" i="1"/>
  <c r="AF112" i="1"/>
  <c r="AF119" i="1"/>
  <c r="AF163" i="1"/>
  <c r="AF164" i="1"/>
  <c r="AF165" i="1"/>
  <c r="AF170" i="1"/>
  <c r="AF171" i="1"/>
  <c r="AF172" i="1"/>
  <c r="AF173" i="1"/>
  <c r="AF174" i="1"/>
  <c r="AF175" i="1"/>
  <c r="AF176" i="1"/>
  <c r="AF177" i="1"/>
  <c r="AF178" i="1"/>
  <c r="AF179" i="1"/>
  <c r="AF180" i="1"/>
  <c r="AF181" i="1"/>
  <c r="AF182" i="1"/>
  <c r="AF183" i="1"/>
  <c r="AF185" i="1"/>
  <c r="AF186" i="1"/>
  <c r="AF187" i="1"/>
  <c r="AF188" i="1"/>
  <c r="AF190" i="1"/>
  <c r="AF192" i="1"/>
  <c r="AF193" i="1"/>
  <c r="AF194" i="1"/>
  <c r="AF195" i="1"/>
  <c r="AF196" i="1"/>
  <c r="AF197" i="1"/>
  <c r="AF198" i="1"/>
  <c r="AF199" i="1"/>
  <c r="AF200" i="1"/>
  <c r="AF201" i="1"/>
  <c r="AF202" i="1"/>
  <c r="AF203" i="1"/>
  <c r="AF204" i="1"/>
  <c r="AF205" i="1"/>
  <c r="AF206" i="1"/>
  <c r="AF207" i="1"/>
  <c r="AF208" i="1"/>
  <c r="Y18" i="1"/>
  <c r="T18" i="1"/>
  <c r="AF18" i="1" s="1"/>
  <c r="K18" i="1"/>
  <c r="E18" i="1"/>
  <c r="T103" i="1"/>
  <c r="AF103" i="1" s="1"/>
  <c r="T104" i="1"/>
  <c r="AF104" i="1" s="1"/>
  <c r="Y103" i="1"/>
  <c r="K103" i="1"/>
  <c r="E103" i="1"/>
  <c r="Y100" i="1"/>
  <c r="AF100" i="1"/>
  <c r="K100" i="1"/>
  <c r="E100" i="1"/>
  <c r="Y108" i="1"/>
  <c r="T108" i="1"/>
  <c r="AF108" i="1" s="1"/>
  <c r="K108" i="1"/>
  <c r="E108" i="1"/>
  <c r="E109" i="1"/>
  <c r="K109" i="1"/>
  <c r="T109" i="1"/>
  <c r="AF109" i="1" s="1"/>
  <c r="Y109" i="1"/>
  <c r="Y229" i="1"/>
  <c r="T229" i="1"/>
  <c r="AF229" i="1" s="1"/>
  <c r="K229" i="1"/>
  <c r="Y228" i="1"/>
  <c r="Y227" i="1"/>
  <c r="T228" i="1"/>
  <c r="AF228" i="1" s="1"/>
  <c r="K228" i="1"/>
  <c r="K227" i="1"/>
  <c r="T227" i="1"/>
  <c r="AF227" i="1" s="1"/>
  <c r="T60" i="1"/>
  <c r="AF60" i="1" s="1"/>
  <c r="T226" i="1"/>
  <c r="AF226" i="1" s="1"/>
  <c r="T184" i="1"/>
  <c r="AF184" i="1" s="1"/>
  <c r="K226" i="1"/>
  <c r="T214" i="1"/>
  <c r="AF214" i="1" s="1"/>
  <c r="T169" i="1"/>
  <c r="AF169" i="1" s="1"/>
  <c r="T168" i="1"/>
  <c r="AF168" i="1" s="1"/>
  <c r="T167" i="1"/>
  <c r="AF167" i="1" s="1"/>
  <c r="T166" i="1"/>
  <c r="AF166" i="1" s="1"/>
  <c r="T19" i="1"/>
  <c r="AF19" i="1" s="1"/>
  <c r="T225" i="1" l="1"/>
  <c r="AF225" i="1" s="1"/>
  <c r="K225" i="1"/>
  <c r="T224" i="1"/>
  <c r="AF224" i="1" s="1"/>
  <c r="K224" i="1"/>
  <c r="Y220" i="1" l="1"/>
  <c r="Y221" i="1"/>
  <c r="Y222" i="1"/>
  <c r="Y223" i="1"/>
  <c r="T217" i="1" l="1"/>
  <c r="AF217" i="1" s="1"/>
  <c r="T218" i="1"/>
  <c r="AF218" i="1" s="1"/>
  <c r="T220" i="1"/>
  <c r="AF220" i="1" s="1"/>
  <c r="T221" i="1"/>
  <c r="AF221" i="1" s="1"/>
  <c r="T222" i="1"/>
  <c r="AF222" i="1" s="1"/>
  <c r="T223" i="1"/>
  <c r="AF223" i="1" s="1"/>
  <c r="T219" i="1"/>
  <c r="AF219" i="1" s="1"/>
  <c r="Y218" i="1"/>
  <c r="Y219" i="1"/>
  <c r="Y216" i="1"/>
  <c r="Y217" i="1"/>
  <c r="T216" i="1"/>
  <c r="AF216" i="1" s="1"/>
  <c r="Y110" i="1" l="1"/>
  <c r="U30" i="1"/>
  <c r="U32" i="1"/>
  <c r="U35" i="1"/>
  <c r="U41" i="1"/>
  <c r="U42" i="1"/>
  <c r="U44" i="1"/>
  <c r="U47" i="1"/>
  <c r="U48" i="1"/>
  <c r="U50" i="1"/>
  <c r="U51" i="1"/>
  <c r="U52" i="1"/>
  <c r="U54" i="1"/>
  <c r="U55" i="1"/>
  <c r="U56" i="1"/>
  <c r="U59" i="1"/>
  <c r="U61" i="1"/>
  <c r="U62" i="1"/>
  <c r="U63" i="1"/>
  <c r="U64" i="1"/>
  <c r="U76" i="1"/>
  <c r="U79" i="1"/>
  <c r="U80" i="1"/>
  <c r="U81" i="1"/>
  <c r="U98" i="1"/>
  <c r="U99" i="1"/>
  <c r="U113" i="1"/>
  <c r="U117" i="1"/>
  <c r="U118" i="1"/>
  <c r="U121" i="1"/>
  <c r="U122" i="1"/>
  <c r="U123" i="1"/>
  <c r="U125" i="1"/>
  <c r="U126" i="1"/>
  <c r="U127" i="1"/>
  <c r="U128" i="1"/>
  <c r="U129" i="1"/>
  <c r="U130" i="1"/>
  <c r="U131" i="1"/>
  <c r="U132" i="1"/>
  <c r="U134" i="1"/>
  <c r="U135" i="1"/>
  <c r="U136" i="1"/>
  <c r="U137" i="1"/>
  <c r="U138" i="1"/>
  <c r="U139" i="1"/>
  <c r="U140" i="1"/>
  <c r="U143" i="1"/>
  <c r="U144" i="1"/>
  <c r="U146" i="1"/>
  <c r="U147" i="1"/>
  <c r="U148" i="1"/>
  <c r="U149" i="1"/>
  <c r="U150" i="1"/>
  <c r="U151" i="1"/>
  <c r="U152" i="1"/>
  <c r="U153" i="1"/>
  <c r="U154" i="1"/>
  <c r="U155" i="1"/>
  <c r="U156" i="1"/>
  <c r="U157" i="1"/>
  <c r="U158" i="1"/>
  <c r="U159" i="1"/>
  <c r="U160" i="1"/>
  <c r="U162" i="1"/>
  <c r="U164" i="1"/>
  <c r="U165" i="1"/>
  <c r="U171" i="1"/>
  <c r="U172" i="1"/>
  <c r="U173" i="1"/>
  <c r="U174" i="1"/>
  <c r="U177" i="1"/>
  <c r="U179" i="1"/>
  <c r="T189" i="1"/>
  <c r="AF189" i="1" s="1"/>
  <c r="T191" i="1"/>
  <c r="AF191" i="1" s="1"/>
  <c r="T161" i="1"/>
  <c r="AF161" i="1" s="1"/>
  <c r="T162" i="1"/>
  <c r="AF162" i="1" s="1"/>
  <c r="T158" i="1"/>
  <c r="AF158" i="1" s="1"/>
  <c r="T159" i="1"/>
  <c r="AF159" i="1" s="1"/>
  <c r="T160" i="1"/>
  <c r="AF160" i="1" s="1"/>
  <c r="T157" i="1"/>
  <c r="AF157" i="1" s="1"/>
  <c r="T156" i="1"/>
  <c r="AF156" i="1" s="1"/>
  <c r="S20" i="1"/>
  <c r="S16" i="1"/>
  <c r="T16" i="1" s="1"/>
  <c r="AF16" i="1" s="1"/>
  <c r="Y14" i="1"/>
  <c r="Y15" i="1"/>
  <c r="Y16" i="1"/>
  <c r="Y17"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1" i="1"/>
  <c r="Y102" i="1"/>
  <c r="Y104" i="1"/>
  <c r="Y105" i="1"/>
  <c r="Y106" i="1"/>
  <c r="Y107"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T210" i="1" l="1"/>
  <c r="AF210" i="1" s="1"/>
  <c r="T211" i="1"/>
  <c r="AF211" i="1" s="1"/>
  <c r="T212" i="1"/>
  <c r="AF212" i="1" s="1"/>
  <c r="T213" i="1"/>
  <c r="AF213" i="1" s="1"/>
  <c r="T215" i="1"/>
  <c r="AF215" i="1" s="1"/>
  <c r="T209" i="1"/>
  <c r="AF209" i="1" s="1"/>
  <c r="T120" i="1" l="1"/>
  <c r="AF120" i="1" s="1"/>
  <c r="S27" i="1" l="1"/>
  <c r="T14" i="1" l="1"/>
  <c r="AF14" i="1" s="1"/>
  <c r="T21" i="1" l="1"/>
  <c r="AF21" i="1" s="1"/>
  <c r="K21" i="1"/>
  <c r="E21" i="1"/>
  <c r="T20" i="1"/>
  <c r="AF20" i="1" s="1"/>
  <c r="K20" i="1"/>
  <c r="E20" i="1"/>
  <c r="K19" i="1"/>
  <c r="E19" i="1"/>
  <c r="E15" i="1" l="1"/>
  <c r="E16" i="1"/>
  <c r="E17"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1" i="1"/>
  <c r="E102" i="1"/>
  <c r="E104" i="1"/>
  <c r="E105" i="1"/>
  <c r="E106" i="1"/>
  <c r="E107"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14" i="1"/>
  <c r="T22" i="1" l="1"/>
  <c r="AF22" i="1" s="1"/>
  <c r="K22" i="1"/>
  <c r="T17" i="1"/>
  <c r="AF17" i="1" s="1"/>
  <c r="K17" i="1"/>
  <c r="K223" i="1" l="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T155" i="1"/>
  <c r="AF155" i="1" s="1"/>
  <c r="K155" i="1"/>
  <c r="T154" i="1"/>
  <c r="AF154" i="1" s="1"/>
  <c r="K154" i="1"/>
  <c r="T153" i="1"/>
  <c r="AF153" i="1" s="1"/>
  <c r="K153" i="1"/>
  <c r="T152" i="1"/>
  <c r="AF152" i="1" s="1"/>
  <c r="K152" i="1"/>
  <c r="T151" i="1"/>
  <c r="AF151" i="1" s="1"/>
  <c r="K151" i="1"/>
  <c r="T150" i="1"/>
  <c r="AF150" i="1" s="1"/>
  <c r="K150" i="1"/>
  <c r="T149" i="1"/>
  <c r="AF149" i="1" s="1"/>
  <c r="K149" i="1"/>
  <c r="T148" i="1"/>
  <c r="AF148" i="1" s="1"/>
  <c r="K148" i="1"/>
  <c r="T147" i="1"/>
  <c r="AF147" i="1" s="1"/>
  <c r="K147" i="1"/>
  <c r="T146" i="1"/>
  <c r="AF146" i="1" s="1"/>
  <c r="K146" i="1"/>
  <c r="T145" i="1"/>
  <c r="AF145" i="1" s="1"/>
  <c r="K145" i="1"/>
  <c r="T144" i="1"/>
  <c r="AF144" i="1" s="1"/>
  <c r="K144" i="1"/>
  <c r="T143" i="1"/>
  <c r="AF143" i="1" s="1"/>
  <c r="K143" i="1"/>
  <c r="T142" i="1"/>
  <c r="AF142" i="1" s="1"/>
  <c r="K142" i="1"/>
  <c r="T141" i="1"/>
  <c r="AF141" i="1" s="1"/>
  <c r="K141" i="1"/>
  <c r="T140" i="1"/>
  <c r="AF140" i="1" s="1"/>
  <c r="K140" i="1"/>
  <c r="T139" i="1"/>
  <c r="AF139" i="1" s="1"/>
  <c r="K139" i="1"/>
  <c r="T138" i="1"/>
  <c r="AF138" i="1" s="1"/>
  <c r="K138" i="1"/>
  <c r="T137" i="1"/>
  <c r="AF137" i="1" s="1"/>
  <c r="K137" i="1"/>
  <c r="T136" i="1"/>
  <c r="AF136" i="1" s="1"/>
  <c r="K136" i="1"/>
  <c r="T135" i="1"/>
  <c r="AF135" i="1" s="1"/>
  <c r="K135" i="1"/>
  <c r="T134" i="1"/>
  <c r="AF134" i="1" s="1"/>
  <c r="K134" i="1"/>
  <c r="T133" i="1"/>
  <c r="AF133" i="1" s="1"/>
  <c r="K133" i="1"/>
  <c r="T132" i="1"/>
  <c r="AF132" i="1" s="1"/>
  <c r="K132" i="1"/>
  <c r="T131" i="1"/>
  <c r="AF131" i="1" s="1"/>
  <c r="K131" i="1"/>
  <c r="T130" i="1"/>
  <c r="AF130" i="1" s="1"/>
  <c r="K130" i="1"/>
  <c r="T129" i="1"/>
  <c r="AF129" i="1" s="1"/>
  <c r="K129" i="1"/>
  <c r="T128" i="1"/>
  <c r="AF128" i="1" s="1"/>
  <c r="K128" i="1"/>
  <c r="T127" i="1"/>
  <c r="AF127" i="1" s="1"/>
  <c r="K127" i="1"/>
  <c r="T126" i="1"/>
  <c r="AF126" i="1" s="1"/>
  <c r="K126" i="1"/>
  <c r="T125" i="1"/>
  <c r="AF125" i="1" s="1"/>
  <c r="K125" i="1"/>
  <c r="T124" i="1"/>
  <c r="AF124" i="1" s="1"/>
  <c r="K124" i="1"/>
  <c r="T123" i="1"/>
  <c r="AF123" i="1" s="1"/>
  <c r="K123" i="1"/>
  <c r="T122" i="1"/>
  <c r="AF122" i="1" s="1"/>
  <c r="K122" i="1"/>
  <c r="T121" i="1"/>
  <c r="AF121" i="1" s="1"/>
  <c r="K121" i="1"/>
  <c r="K120" i="1"/>
  <c r="K119" i="1"/>
  <c r="T118" i="1"/>
  <c r="AF118" i="1" s="1"/>
  <c r="K118" i="1"/>
  <c r="T117" i="1"/>
  <c r="AF117" i="1" s="1"/>
  <c r="K117" i="1"/>
  <c r="T116" i="1"/>
  <c r="AF116" i="1" s="1"/>
  <c r="K116" i="1"/>
  <c r="T115" i="1"/>
  <c r="AF115" i="1" s="1"/>
  <c r="K115" i="1"/>
  <c r="T114" i="1"/>
  <c r="AF114" i="1" s="1"/>
  <c r="K114" i="1"/>
  <c r="T113" i="1"/>
  <c r="AF113" i="1" s="1"/>
  <c r="K113" i="1"/>
  <c r="K112" i="1"/>
  <c r="T111" i="1"/>
  <c r="AF111" i="1" s="1"/>
  <c r="K111" i="1"/>
  <c r="T110" i="1"/>
  <c r="AF110" i="1" s="1"/>
  <c r="K110" i="1"/>
  <c r="T107" i="1"/>
  <c r="AF107" i="1" s="1"/>
  <c r="K107" i="1"/>
  <c r="T106" i="1"/>
  <c r="AF106" i="1" s="1"/>
  <c r="K106" i="1"/>
  <c r="T105" i="1"/>
  <c r="AF105" i="1" s="1"/>
  <c r="K105" i="1"/>
  <c r="K104" i="1"/>
  <c r="AF102" i="1"/>
  <c r="K102" i="1"/>
  <c r="T101" i="1"/>
  <c r="AF101" i="1" s="1"/>
  <c r="K101" i="1"/>
  <c r="T99" i="1"/>
  <c r="AF99" i="1" s="1"/>
  <c r="K99" i="1"/>
  <c r="T98" i="1"/>
  <c r="AF98" i="1" s="1"/>
  <c r="K98" i="1"/>
  <c r="T97" i="1"/>
  <c r="AF97" i="1" s="1"/>
  <c r="K97" i="1"/>
  <c r="T96" i="1"/>
  <c r="AF96" i="1" s="1"/>
  <c r="K96" i="1"/>
  <c r="T95" i="1"/>
  <c r="AF95" i="1" s="1"/>
  <c r="K95" i="1"/>
  <c r="T94" i="1"/>
  <c r="AF94" i="1" s="1"/>
  <c r="K94" i="1"/>
  <c r="T93" i="1"/>
  <c r="AF93" i="1" s="1"/>
  <c r="K93" i="1"/>
  <c r="T92" i="1"/>
  <c r="AF92" i="1" s="1"/>
  <c r="K92" i="1"/>
  <c r="T91" i="1"/>
  <c r="AF91" i="1" s="1"/>
  <c r="K91" i="1"/>
  <c r="T90" i="1"/>
  <c r="AF90" i="1" s="1"/>
  <c r="K90" i="1"/>
  <c r="T89" i="1"/>
  <c r="AF89" i="1" s="1"/>
  <c r="K89" i="1"/>
  <c r="T88" i="1"/>
  <c r="AF88" i="1" s="1"/>
  <c r="K88" i="1"/>
  <c r="T87" i="1"/>
  <c r="AF87" i="1" s="1"/>
  <c r="K87" i="1"/>
  <c r="T86" i="1"/>
  <c r="AF86" i="1" s="1"/>
  <c r="K86" i="1"/>
  <c r="T85" i="1"/>
  <c r="AF85" i="1" s="1"/>
  <c r="K85" i="1"/>
  <c r="T84" i="1"/>
  <c r="AF84" i="1" s="1"/>
  <c r="K84" i="1"/>
  <c r="T83" i="1"/>
  <c r="AF83" i="1" s="1"/>
  <c r="K83" i="1"/>
  <c r="T82" i="1"/>
  <c r="AF82" i="1" s="1"/>
  <c r="K82" i="1"/>
  <c r="T81" i="1"/>
  <c r="AF81" i="1" s="1"/>
  <c r="K81" i="1"/>
  <c r="T80" i="1"/>
  <c r="AF80" i="1" s="1"/>
  <c r="K80" i="1"/>
  <c r="T79" i="1"/>
  <c r="AF79" i="1" s="1"/>
  <c r="K79" i="1"/>
  <c r="T78" i="1"/>
  <c r="AF78" i="1" s="1"/>
  <c r="K78" i="1"/>
  <c r="T77" i="1"/>
  <c r="AF77" i="1" s="1"/>
  <c r="K77" i="1"/>
  <c r="T76" i="1"/>
  <c r="AF76" i="1" s="1"/>
  <c r="K76" i="1"/>
  <c r="T75" i="1"/>
  <c r="AF75" i="1" s="1"/>
  <c r="K75" i="1"/>
  <c r="T74" i="1"/>
  <c r="AF74" i="1" s="1"/>
  <c r="K74" i="1"/>
  <c r="T73" i="1"/>
  <c r="AF73" i="1" s="1"/>
  <c r="K73" i="1"/>
  <c r="T72" i="1"/>
  <c r="AF72" i="1" s="1"/>
  <c r="K72" i="1"/>
  <c r="T71" i="1"/>
  <c r="AF71" i="1" s="1"/>
  <c r="K71" i="1"/>
  <c r="T70" i="1"/>
  <c r="AF70" i="1" s="1"/>
  <c r="K70" i="1"/>
  <c r="T69" i="1"/>
  <c r="AF69" i="1" s="1"/>
  <c r="K69" i="1"/>
  <c r="T68" i="1"/>
  <c r="AF68" i="1" s="1"/>
  <c r="K68" i="1"/>
  <c r="T67" i="1"/>
  <c r="AF67" i="1" s="1"/>
  <c r="K67" i="1"/>
  <c r="T66" i="1"/>
  <c r="AF66" i="1" s="1"/>
  <c r="K66" i="1"/>
  <c r="T65" i="1"/>
  <c r="AF65" i="1" s="1"/>
  <c r="K65" i="1"/>
  <c r="T64" i="1"/>
  <c r="AF64" i="1" s="1"/>
  <c r="K64" i="1"/>
  <c r="T63" i="1"/>
  <c r="AF63" i="1" s="1"/>
  <c r="K63" i="1"/>
  <c r="T62" i="1"/>
  <c r="AF62" i="1" s="1"/>
  <c r="K62" i="1"/>
  <c r="T61" i="1"/>
  <c r="AF61" i="1" s="1"/>
  <c r="K61" i="1"/>
  <c r="K60" i="1"/>
  <c r="T59" i="1"/>
  <c r="AF59" i="1" s="1"/>
  <c r="K59" i="1"/>
  <c r="T58" i="1"/>
  <c r="AF58" i="1" s="1"/>
  <c r="K58" i="1"/>
  <c r="T57" i="1"/>
  <c r="AF57" i="1" s="1"/>
  <c r="K57" i="1"/>
  <c r="T56" i="1"/>
  <c r="AF56" i="1" s="1"/>
  <c r="K56" i="1"/>
  <c r="T55" i="1"/>
  <c r="AF55" i="1" s="1"/>
  <c r="K55" i="1"/>
  <c r="T54" i="1"/>
  <c r="AF54" i="1" s="1"/>
  <c r="K54" i="1"/>
  <c r="T53" i="1"/>
  <c r="AF53" i="1" s="1"/>
  <c r="K53" i="1"/>
  <c r="T52" i="1"/>
  <c r="AF52" i="1" s="1"/>
  <c r="K52" i="1"/>
  <c r="T51" i="1"/>
  <c r="AF51" i="1" s="1"/>
  <c r="K51" i="1"/>
  <c r="T50" i="1"/>
  <c r="AF50" i="1" s="1"/>
  <c r="K50" i="1"/>
  <c r="T49" i="1"/>
  <c r="AF49" i="1" s="1"/>
  <c r="K49" i="1"/>
  <c r="T48" i="1"/>
  <c r="AF48" i="1" s="1"/>
  <c r="K48" i="1"/>
  <c r="T47" i="1"/>
  <c r="AF47" i="1" s="1"/>
  <c r="K47" i="1"/>
  <c r="T46" i="1"/>
  <c r="AF46" i="1" s="1"/>
  <c r="K46" i="1"/>
  <c r="T45" i="1"/>
  <c r="AF45" i="1" s="1"/>
  <c r="K45" i="1"/>
  <c r="T44" i="1"/>
  <c r="AF44" i="1" s="1"/>
  <c r="K44" i="1"/>
  <c r="T43" i="1"/>
  <c r="AF43" i="1" s="1"/>
  <c r="K43" i="1"/>
  <c r="T42" i="1"/>
  <c r="AF42" i="1" s="1"/>
  <c r="K42" i="1"/>
  <c r="T41" i="1"/>
  <c r="AF41" i="1" s="1"/>
  <c r="K41" i="1"/>
  <c r="T40" i="1"/>
  <c r="AF40" i="1" s="1"/>
  <c r="K40" i="1"/>
  <c r="T39" i="1"/>
  <c r="AF39" i="1" s="1"/>
  <c r="K39" i="1"/>
  <c r="T38" i="1"/>
  <c r="AF38" i="1" s="1"/>
  <c r="K38" i="1"/>
  <c r="T37" i="1"/>
  <c r="AF37" i="1" s="1"/>
  <c r="K37" i="1"/>
  <c r="T36" i="1"/>
  <c r="AF36" i="1" s="1"/>
  <c r="K36" i="1"/>
  <c r="T35" i="1"/>
  <c r="AF35" i="1" s="1"/>
  <c r="K35" i="1"/>
  <c r="T34" i="1"/>
  <c r="AF34" i="1" s="1"/>
  <c r="K34" i="1"/>
  <c r="K33" i="1"/>
  <c r="T32" i="1"/>
  <c r="AF32" i="1" s="1"/>
  <c r="K32" i="1"/>
  <c r="K31" i="1"/>
  <c r="T30" i="1"/>
  <c r="AF30" i="1" s="1"/>
  <c r="K30" i="1"/>
  <c r="K29" i="1"/>
  <c r="T28" i="1"/>
  <c r="AF28" i="1" s="1"/>
  <c r="K28" i="1"/>
  <c r="T27" i="1"/>
  <c r="AF27" i="1" s="1"/>
  <c r="K27" i="1"/>
  <c r="T26" i="1"/>
  <c r="AF26" i="1" s="1"/>
  <c r="K26" i="1"/>
  <c r="T25" i="1"/>
  <c r="AF25" i="1" s="1"/>
  <c r="K25" i="1"/>
  <c r="K24" i="1"/>
  <c r="T23" i="1"/>
  <c r="AF23" i="1" s="1"/>
  <c r="K23" i="1"/>
  <c r="K16" i="1"/>
  <c r="T15" i="1"/>
  <c r="AF15" i="1" s="1"/>
  <c r="K15" i="1"/>
  <c r="K14" i="1"/>
</calcChain>
</file>

<file path=xl/sharedStrings.xml><?xml version="1.0" encoding="utf-8"?>
<sst xmlns="http://schemas.openxmlformats.org/spreadsheetml/2006/main" count="2166" uniqueCount="1077">
  <si>
    <t>VEEDURIA DISTRITAL - RENDICION DE CUENTAS DE LA GESTION CONTRACTUAL EN EL DISTRITO CAPITAL (Acuerdo 380 de 2009)</t>
  </si>
  <si>
    <t>1- INFORMACION GENERAL</t>
  </si>
  <si>
    <t>2- INFORMACION FINANCIERA</t>
  </si>
  <si>
    <t xml:space="preserve">3 - PLAZOS </t>
  </si>
  <si>
    <t xml:space="preserve">4 - ESTADO </t>
  </si>
  <si>
    <t>5. %  Avance y/o cumplimiento</t>
  </si>
  <si>
    <t>Número Contrato</t>
  </si>
  <si>
    <t>Modalidad de Selección</t>
  </si>
  <si>
    <t>Objeto</t>
  </si>
  <si>
    <t>Presupuesto</t>
  </si>
  <si>
    <t>Contratista</t>
  </si>
  <si>
    <t>Giros
(Valor en pesos)</t>
  </si>
  <si>
    <t>Fecha de suscripción (DD/MM/AAAA)</t>
  </si>
  <si>
    <t>Fecha de inicio (DD/MM/AAAA)</t>
  </si>
  <si>
    <t>Fecha de terminación (DD/MM/AAAA)</t>
  </si>
  <si>
    <t>Prórroga</t>
  </si>
  <si>
    <t>En Ejecución</t>
  </si>
  <si>
    <t>Terminado</t>
  </si>
  <si>
    <t>Liquidado</t>
  </si>
  <si>
    <t>% Avance y/o Cumplimiento</t>
  </si>
  <si>
    <t>Número Programa</t>
  </si>
  <si>
    <t>Número Proyecto</t>
  </si>
  <si>
    <t>OBSERVACIONES INICIALES</t>
  </si>
  <si>
    <t>Diligencie la totalidad de celdas requeridas.</t>
  </si>
  <si>
    <t>Entidad</t>
  </si>
  <si>
    <t>Sector</t>
  </si>
  <si>
    <t>Presupuesto Disponible Inversión Directa</t>
  </si>
  <si>
    <t>Presupuesto Disponible Funcionamiento</t>
  </si>
  <si>
    <t>Presupuesto Disponible Operación</t>
  </si>
  <si>
    <t>Número de Contrato</t>
  </si>
  <si>
    <t>1. Obra :</t>
  </si>
  <si>
    <t>2. Consultoría:</t>
  </si>
  <si>
    <t>3. Interventoría:</t>
  </si>
  <si>
    <t>4. Contrato de Prestación de servicios:</t>
  </si>
  <si>
    <t>5. Contrato de Prestación de servicios profesionales y de apoyo a la gestión:</t>
  </si>
  <si>
    <t>6. Compraventa de bienes muebles:</t>
  </si>
  <si>
    <t>7. Compraventa de bienes inmuebles:</t>
  </si>
  <si>
    <t>8. Arrendamiento de bienes muebles</t>
  </si>
  <si>
    <t>9. Arrendamiento de bienes inmuebles:</t>
  </si>
  <si>
    <t>10. Seguros:</t>
  </si>
  <si>
    <t>11. Suministro:</t>
  </si>
  <si>
    <t>12. Empréstitos:</t>
  </si>
  <si>
    <t>13. Fiducia mercantil o encargo fiduciario:</t>
  </si>
  <si>
    <t>14. Concesión:</t>
  </si>
  <si>
    <t>15. Convenios de cooperación:</t>
  </si>
  <si>
    <t>16. Convenios/Contratos interadministrativos:</t>
  </si>
  <si>
    <t>18. Asociaciones Público Privadas:</t>
  </si>
  <si>
    <t>19. Otros:</t>
  </si>
  <si>
    <t>Los demás tipos de contratos que no se encuentren definidos en las anteriores tipologías.</t>
  </si>
  <si>
    <t>Valor Final</t>
  </si>
  <si>
    <t>Giros</t>
  </si>
  <si>
    <t>Fecha de Suscripción</t>
  </si>
  <si>
    <t>Estado</t>
  </si>
  <si>
    <t>% Avance y/o cumplimiento</t>
  </si>
  <si>
    <t>Año</t>
  </si>
  <si>
    <t>Cod_BMT</t>
  </si>
  <si>
    <t>Programa - Bogotá Mejor para Todos</t>
  </si>
  <si>
    <t>Desarrollo integral desde la gestación hasta la adolescencia</t>
  </si>
  <si>
    <t>Desarrollo integral para la felicidad y el ejercicio de la ciudadanía</t>
  </si>
  <si>
    <t>Atención integral y eficiente en salud</t>
  </si>
  <si>
    <t>Modernización de la infraestructura física y tecnológica en salud</t>
  </si>
  <si>
    <t>Prevención y atención de la maternidad y la paternidad tempranas</t>
  </si>
  <si>
    <t>Inclusión educativa para la equidad</t>
  </si>
  <si>
    <t>Calidad educativa para todos</t>
  </si>
  <si>
    <t>Acceso con calidad a la educación superior</t>
  </si>
  <si>
    <t>Mujeres protagonistas, activas y empoderadas en el cierre de brechas de género</t>
  </si>
  <si>
    <t>Igualdad y autonomía para una Bogotá incluyente</t>
  </si>
  <si>
    <t>Fortalecimiento del Sistema de Protección Integral a Mujeres Víctimas de Violencia - SOFIA</t>
  </si>
  <si>
    <t>Integración social para una ciudad de oportunidades</t>
  </si>
  <si>
    <t>Equipo por la educación para el reencuentro, la reconciliación y la paz</t>
  </si>
  <si>
    <t>Bogotá vive los derechos humanos</t>
  </si>
  <si>
    <t>Justicia para todos: consolidación del Sistema Distrital de Justicia</t>
  </si>
  <si>
    <t>Cambio cultural y construcción del tejido social para la vida</t>
  </si>
  <si>
    <t>Mejores oportunidades para el desarrollo a través de la cultura, la recreación y el deporte</t>
  </si>
  <si>
    <t>Desarrollo rural sostenible</t>
  </si>
  <si>
    <t>Fundamentar el desarrollo económico en la generación y uso del conocimiento para mejorar la competitividad de la Ciudad Región</t>
  </si>
  <si>
    <t>Bogotá, ciudad inteligente</t>
  </si>
  <si>
    <t>Elevar la eficiencia de los mercados de la ciudad</t>
  </si>
  <si>
    <t>Generar alternativas de ingreso y empleo de mejor calidad</t>
  </si>
  <si>
    <t>Infraestructura para el desarrollo del hábitat</t>
  </si>
  <si>
    <t>Intervenciones integrales del hábitat</t>
  </si>
  <si>
    <t>Suelo para reducir el déficit habitacional de suelo urbanizable, vivienda y soportes urbanos</t>
  </si>
  <si>
    <t>Recuperación, incorporación, vida urbana y control de la ilegalidad</t>
  </si>
  <si>
    <t>Información relevante e integral para la planeación territorial</t>
  </si>
  <si>
    <t>Financiación para el Desarrollo Territorial</t>
  </si>
  <si>
    <t>Proyectos urbanos integrales con visión de ciudad</t>
  </si>
  <si>
    <t>Recuperación y manejo de la Estructura Ecológica Principal</t>
  </si>
  <si>
    <t>Familias protegidas y adaptadas al cambio climático</t>
  </si>
  <si>
    <t>Mejor movilidad para todos</t>
  </si>
  <si>
    <t>Espacio público, derecho de todos</t>
  </si>
  <si>
    <t>Ambiente sano para la equidad y disfrute del ciudadano</t>
  </si>
  <si>
    <t>Gestión de la huella ambiental urbana</t>
  </si>
  <si>
    <t>Articulación regional y planeación integral del transporte</t>
  </si>
  <si>
    <t>Gobernanza e influencia local, regional e internacional</t>
  </si>
  <si>
    <t>Transparencia, gestión pública y servicio a la ciudadanía</t>
  </si>
  <si>
    <t>Seguridad y convivencia para todos</t>
  </si>
  <si>
    <t>Bogotá mejor para las víctimas, la paz y la reconciliación</t>
  </si>
  <si>
    <t>Modernización institucional</t>
  </si>
  <si>
    <t>Mejorar y fortalecer el recaudo tributario de la ciudad e impulsar el uso de mecanismos de vinculación de capital privado</t>
  </si>
  <si>
    <t>Bogotá, una ciudad digital</t>
  </si>
  <si>
    <t>Gobierno y ciudadanía digital</t>
  </si>
  <si>
    <t>Consolidar el turismo como factor de desarrollo, confianza y felicidad para Bogotá Región</t>
  </si>
  <si>
    <t>Procedimiento o causal</t>
  </si>
  <si>
    <t xml:space="preserve">Contratación mínima cuantia </t>
  </si>
  <si>
    <t>Licitación pública</t>
  </si>
  <si>
    <t xml:space="preserve">Régimen privado </t>
  </si>
  <si>
    <t>Contratación directa</t>
  </si>
  <si>
    <t xml:space="preserve">Selección abreviada </t>
  </si>
  <si>
    <t>Urgencia manifiesta</t>
  </si>
  <si>
    <t>Contratación de empréstitos</t>
  </si>
  <si>
    <t>Contratos interadministrativos</t>
  </si>
  <si>
    <t>Contratación de bienes y servicios en el sector Defensa y en el Departamento Administrativo de Seguridad, DAS</t>
  </si>
  <si>
    <t>Contratos para el desarrollo de actividades científicas y tecnológicas</t>
  </si>
  <si>
    <t>Contratos de encargo fiduciario que celebren las entidades territoriales cuando inician el Acuerdo de Reestructuración de Pasivos</t>
  </si>
  <si>
    <t>Cuando no exista pluralidad de oferentes en el mercado</t>
  </si>
  <si>
    <t>Prestación de servicios profesionales y de apoyo a la gestión, o para la ejecución de trabajos artísticos que sólo puedan encomendarse a determinadas personas naturales;</t>
  </si>
  <si>
    <t>El arrendamiento o adquisición de inmuebles</t>
  </si>
  <si>
    <t>Contratación de bienes y servicios de la Dirección Nacional de Inteligencia (DNI)</t>
  </si>
  <si>
    <t>Decreto 92 de 2017</t>
  </si>
  <si>
    <t>Regimen especial</t>
  </si>
  <si>
    <t>No aplica</t>
  </si>
  <si>
    <t xml:space="preserve">Subasta inversa </t>
  </si>
  <si>
    <t>Bolsas de productos</t>
  </si>
  <si>
    <t xml:space="preserve">Acuerdo marco de precios </t>
  </si>
  <si>
    <t xml:space="preserve">Selección abreviada por menor cuantía </t>
  </si>
  <si>
    <t>Valor total reducciones (En valor negativo)</t>
  </si>
  <si>
    <t xml:space="preserve">Valor total de adiciones </t>
  </si>
  <si>
    <t>Plazo en días</t>
  </si>
  <si>
    <t>Prorroga en días</t>
  </si>
  <si>
    <t>Nombre del contratista</t>
  </si>
  <si>
    <t>Valor Inicial del contrato</t>
  </si>
  <si>
    <t>Celebrado o por iniciar</t>
  </si>
  <si>
    <t>Equivalencia número de programa</t>
  </si>
  <si>
    <t>CONTRATOS DE PRESTACIÓN DE SERVICIOS PROFESIONALES Y DE APOYO A LA GESTIÓN</t>
  </si>
  <si>
    <t>OBRA PÚBLICA</t>
  </si>
  <si>
    <t>CONSULTORÍA</t>
  </si>
  <si>
    <t>INTERVENTORÍA</t>
  </si>
  <si>
    <t>CONTRATOS DE PRESTACIÓN DE SERVICIOS</t>
  </si>
  <si>
    <t>COMPRAVENTA DE BIENES MUEBLES</t>
  </si>
  <si>
    <t>COMPRAVENTA DE BIENES INMUEBLES</t>
  </si>
  <si>
    <t>ARRENDAMIENTO DE BIENES MUEBLES</t>
  </si>
  <si>
    <t>ARRENDAMIENTO DE BIENES INMUEBLES</t>
  </si>
  <si>
    <t>SEGUROS</t>
  </si>
  <si>
    <t>SUMINISTRO</t>
  </si>
  <si>
    <t>EMPRESTITOS</t>
  </si>
  <si>
    <t>FIDUCIA MERCANTIL O ENCARGO FIDUCIARIO</t>
  </si>
  <si>
    <t xml:space="preserve">CONCESIÓN </t>
  </si>
  <si>
    <t>CONVENIOS DE COOPERACION</t>
  </si>
  <si>
    <t>CONTRATOS INTERADMINISTRATIVOS</t>
  </si>
  <si>
    <t xml:space="preserve">CONVENIOS DE APOYO Y/O CONVENIOS DE ASOCIACIÓN </t>
  </si>
  <si>
    <t>ASOCIACIONES PÚBLICO PRIVADAS</t>
  </si>
  <si>
    <t>OTROS</t>
  </si>
  <si>
    <t xml:space="preserve">Equivalencia Tipo de contrato </t>
  </si>
  <si>
    <t>Cargo:</t>
  </si>
  <si>
    <t>Dependencia</t>
  </si>
  <si>
    <t xml:space="preserve">Teléfono: </t>
  </si>
  <si>
    <t>Correo Electrónico</t>
  </si>
  <si>
    <t xml:space="preserve">Tipo de Contrato        </t>
  </si>
  <si>
    <t xml:space="preserve">Valor Final </t>
  </si>
  <si>
    <t>Número  de Identificación
del contratista</t>
  </si>
  <si>
    <t>Anulado</t>
  </si>
  <si>
    <t>Funcionamiento</t>
  </si>
  <si>
    <t>Inversión</t>
  </si>
  <si>
    <t>Operación</t>
  </si>
  <si>
    <t xml:space="preserve">Afectación </t>
  </si>
  <si>
    <t>selección abreviada</t>
  </si>
  <si>
    <t>contratacion directa</t>
  </si>
  <si>
    <t>afectacion</t>
  </si>
  <si>
    <t>Recomendamos leer cuidadosamente y poner en práctica las instrucciones que se explican en este instructivo. De la calidad de la información que se registre, depende en gran medida la calidad del informe de rendición de cuentas de la Gestión Contractual que presenta el Alcalde Mayor, consolidado por la Veeduría Distrital.</t>
  </si>
  <si>
    <t>La información que se registre en la base, debe coincidir con los reportes realizados en PREDIS y en el SECOP</t>
  </si>
  <si>
    <t>ENCABEZADO DEL FORMATO</t>
  </si>
  <si>
    <t>Indique el nombre completo de la Entidad.</t>
  </si>
  <si>
    <t>Relacione el sector al cual pertenece la Entidad.</t>
  </si>
  <si>
    <t xml:space="preserve">Presupuesto comprometido de inversión </t>
  </si>
  <si>
    <t xml:space="preserve">Presupuesto comprometido funcionamiento </t>
  </si>
  <si>
    <t>Presupuesto comprometido operación mediante contratos:</t>
  </si>
  <si>
    <t>Nombre de quien diligencia el formato:</t>
  </si>
  <si>
    <t>Indique el nombre completo, cargo, número de teléfono con extensión y correo electrónico del funcionario que diligencia el formato y que posteriormente realizará los ajustes y aclaraciones a que haya lugar por solicitud de la Veeduría Distrital.</t>
  </si>
  <si>
    <t>1- INFORMACIÓN GENERAL</t>
  </si>
  <si>
    <t>Registre el año de celebración del contrato.</t>
  </si>
  <si>
    <t>Tipo de Contrato:</t>
  </si>
  <si>
    <t xml:space="preserve">Son contratos de obra los que celebren las entidades estatales para la construcción, mantenimiento, instalación y, en general, para la realización de cualquier otro trabajo material sobre bienes inmuebles, cualquiera que sea la modalidad de ejecución y pago. Numeral 1 del Artículo 32 de la Ley 80 de 1993. </t>
  </si>
  <si>
    <t xml:space="preserve">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Numeral 2 del Artículo 32 de la Ley 80 de 1993. </t>
  </si>
  <si>
    <t>Son contratos de prestación de servicios los que celebren las entidades estatales para desarrollar actividades relacionadas con la administración o funcionamiento de la entidad. Numeral 3 del Artículo 32 de la Ley 80 de 1993.</t>
  </si>
  <si>
    <t>Corresponden a aquellos de naturaleza intelectual diferentes a los de consultoría que se derivan del cumplimiento de las funciones de la entidad estatal; así como los relacionados con actividades operativas, logísticas, o asistenciales. Art. 2.2.1.2.1.4.9, Decreto 1082 de 2015</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</si>
  <si>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 Artículo 660, Código Civil.</t>
  </si>
  <si>
    <t>Son aquellos contratos donde se transfiere el dominio de un bien inmueble (todos aquellos bienes considerados bienes raíces, por tener de común la circunstancia de estar íntimamente ligados al suelo, unidos de modo inseparable, física o jurídicamente, al terreno). Artículo 656, Código Civil.</t>
  </si>
  <si>
    <t xml:space="preserve">El seguro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amparado. de conformidad con el Título V, del Libro Cuarto del Código de Comercio </t>
  </si>
  <si>
    <t>El suministro es el contrato por el cual una parte se obliga, a cambio de una contraprestación, a cumplir en favor de otra, en forma independiente, prestaciones periódicas o continuadas de cosas o servicios. Artículo 968, Código de Comercio</t>
  </si>
  <si>
    <t>Son contratos que tienen por objeto la administración o el manejo de los recursos vinculados a los contratos que tales entidades celebren. Numeral 5 de Articulo 32 de la Ley 80 de 1993.</t>
  </si>
  <si>
    <t>Son aquellos mediante los cuales se formaliza la asistencia, ayuda, auxilio, soporte o colaboración entre entidades de una misma nación, de distintos países o por parte de organizaciones internacionales de naturaleza pública o privada a favor de entidades públicas. Artículo 20 de la ley 1150</t>
  </si>
  <si>
    <t>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Artículo 95 de la ley 489 de 1998.</t>
  </si>
  <si>
    <t>17. Convenios de Apoyo y/o Convenios de Asociación:</t>
  </si>
  <si>
    <t>Los contratos con personas naturales o jurídicas que se celebran en desarrollo de lo dispuesto en el Decreto 1508 de 2012.</t>
  </si>
  <si>
    <t>Para las adiciones a contratos de años anteriores se debe diligenciar la modalidad de selección del contrato adicionado o modificado</t>
  </si>
  <si>
    <t>Registre el objeto del contrato.</t>
  </si>
  <si>
    <t>Registre la afectación según la clasificación de cuentas del presupuesto de gastos. Funcionamiento, Inversión y Operación, esta última aplica únicamente para entidades de régimen privado. La celda solamente permite registrar estas tres opciones.</t>
  </si>
  <si>
    <t>Número Programa:</t>
  </si>
  <si>
    <t>Número Proyecto:</t>
  </si>
  <si>
    <t>Número de Identificación del contratista:</t>
  </si>
  <si>
    <t xml:space="preserve">Indicar el número de identificación del contratista persona natural o jurídica con quien se suscribió el contrato, sin digito de verificación (DV), el formato de celda no permite guiones, puntos o comas, solo números. </t>
  </si>
  <si>
    <t>Nombre del Contratista</t>
  </si>
  <si>
    <t>Indicar el nombre del contratista, persona natural o jurídica.</t>
  </si>
  <si>
    <t>2- INFORMACIÓN FINANCIERA</t>
  </si>
  <si>
    <t xml:space="preserve">Valor Inicial </t>
  </si>
  <si>
    <t>Excluya las reservas de apropiación y cuentas por pagar.</t>
  </si>
  <si>
    <t xml:space="preserve">Número de reducciones </t>
  </si>
  <si>
    <t>Diligencie esta columna solo en el caso de reducciones, reintegros, liberaciones, saldos a favor o cualquier factor que disminuya el valor de los contratos con cargo a la vigencia.</t>
  </si>
  <si>
    <t>Registre en esta celda la cantidad de reducciones que se realizaron al contrato.</t>
  </si>
  <si>
    <t xml:space="preserve">Número de adiciones </t>
  </si>
  <si>
    <t>3- PLAZOS</t>
  </si>
  <si>
    <t>Fecha de inicio</t>
  </si>
  <si>
    <t>Fecha de terminación</t>
  </si>
  <si>
    <t>Esta columna contiene el plazo inicial del contrato con el número total de días a ejecutar (sólo número de días, no mes, no texto).</t>
  </si>
  <si>
    <t>Prórroga en días</t>
  </si>
  <si>
    <t>En caso de presentarse este evento, indicar en días, el tiempo por el cual se prorrogó el contrato a partir de la fecha inicial de terminación (sólo número de días, no mes, no texto).</t>
  </si>
  <si>
    <t>Marque con una X en la respectiva columna si el contrato se encuentra Anulado, Por Iniciar, En Ejecución, Terminado o Liquidado.</t>
  </si>
  <si>
    <t>Valor total de adiciones</t>
  </si>
  <si>
    <t>Esta columna se encuentra formulada y bloqueada, sí el valor final no coincide, es porque están mal diligenciadas las columnas valor inicial, valor de reducciones y/o valor de adiciones. En tal caso se debe verificar dicha información.</t>
  </si>
  <si>
    <t>Las bases donde dichos valores no coincidan serán devueltas por la Veeduría Distrital a cada entidad para los respectivos ajustes.</t>
  </si>
  <si>
    <t>INFORMACION GENERAL DE CONTRATACION ENTIDADES DISTRITALES -  ENERO 1 A DICIEMBRE 31 DE 2018</t>
  </si>
  <si>
    <t>Número de proceso contractual</t>
  </si>
  <si>
    <t>Concurso de méritos</t>
  </si>
  <si>
    <t>Número de reducciones</t>
  </si>
  <si>
    <t>Número de adiciones</t>
  </si>
  <si>
    <t>Una vez incluidos todos los contratos de la vigencia 2018, a continuación diligencie las filas con la información correspondiente a las adiciones efectuadas con cargo a la vigencia 2018 de contratos suscritos en vigencias anteriores. 
La información general: modalidad de selección, tipología contractual, objeto, entre otros, debe corresponder a la información del contrato inicial que fue adicionado o modificado. Para estos casos el valor final del contrato es el mismo valor de la adición realizada en la vigencia 2018, no debe sumar el valor inicial del contrato de otras vigencias.</t>
  </si>
  <si>
    <t>OTROS GASTOS</t>
  </si>
  <si>
    <t>Indique el valor total del presupuesto disponible de inversión directa, de acuerdo con el PREDIS, a 31 de diciembre de 2018. http://www.shd.gov.co/shd/informes-presupuestales</t>
  </si>
  <si>
    <t>Escriba el valor total del presupuesto comprometido de inversión directa, de acuerdo con el PREDIS a 31 de diciembre de 2018. http://www.shd.gov.co/shd/informes-presupuestales</t>
  </si>
  <si>
    <t>Indique el valor total del presupuesto de funcionamiento disponible, de acuerdo con el PREDIS a 31 de diciembre de 2018. http://www.shd.gov.co/shd/informes-presupuestales</t>
  </si>
  <si>
    <t>INSTRUCTIVO PARA DILIGENCIAMIENTO DEL FORMATO DE RENDICIÓN DE CUENTAS A 31 DE DICIEMBRE DE 2018</t>
  </si>
  <si>
    <t>Escriba el monto del presupuesto de funcionamiento, comprometido mediante contratos, de acuerdo con el PREDIS a 31 de diciembre de 2018. http://www.shd.gov.co/shd/informes-presupuestales</t>
  </si>
  <si>
    <t>Una vez terminado el registro de los contratos con cargo a la vigencia 2018, en las siguientes filas registre la información correspondiente a las adiciones efectuadas con cargo a la vigencia 2018 de contratos suscritos en vigencias anteriores, especificando el año de suscripción en la columna dos.</t>
  </si>
  <si>
    <t>Relacione el número de proceso con el cual se encuentra publicado el contrato en el SECOP. Ejemplo 005-FDLU-2018.</t>
  </si>
  <si>
    <t>Registre el valor inicial del contrato con cargo a la vigencia 2018, el formato de celda no permite guiones, puntos, comas o texto escrito. Esta columna solo debe contener información numérica.</t>
  </si>
  <si>
    <t>Para las adiciones a contratos de años anteriores se debe registrar en esta columna la fecha de suscripción de la adición en la vigencia 2018.</t>
  </si>
  <si>
    <t>4- ESTADO A 31 DE DICIEMBRE DE 2018</t>
  </si>
  <si>
    <t>20. Otros gastos</t>
  </si>
  <si>
    <t>En caso de haber realizado apropiaciones presupuestales en la vigencia 2018 a través de resoluciones, caja menor, honorarios ediles, servicios públicos, entre otros.</t>
  </si>
  <si>
    <t>En caso de haber realizado apropiaciones presupuestales en la vigencia 2018 a través de resoluciones, caja menor, honorarios ediles, servicios públicos, debe relacionar dicha información al final de la base, indicando de que se trata la apropiación y el programa a que corresponde, para estos casos en la columna tipo de contrato marque 20 que corresponde a otros gastos, deje en blanco la columna de modalidad de selección.</t>
  </si>
  <si>
    <t>Identifíquelo de acuerdo con el código presupuestal del plan de desarrollo Bogotá Mejor Para Todos. Si un mismo contrato afecta más de un código presupuestal discrimine el contrato por cada código que afecte en filas separadas. Si se registra el número del programa (de 1 a 45), automáticamente en la columna siguiente aparece el nombre del mismo. Recuerde que al sumar los valores finales de cada programa deben coincidir con los valores reportados en PREDIS a 31 de diciembre de 2018. http://www.shd.gov.co/shd/informes-presupuestales</t>
  </si>
  <si>
    <t>Registre el valor total de las reducciones (negativo -) que se realizaron al contrato, el formato de celda no permite guiones, puntos, comas o texto escrito. Esta columna solo debe contener información numérica.</t>
  </si>
  <si>
    <t>Diligencie esta columna, solo en el caso de que se hayan hecho, la cantidad de adiciones al valor inicial que aumenten el valor del contrato con cargo a la vigencia.</t>
  </si>
  <si>
    <t>3. Presupuesto Disponible Inversión directa PREDIS:</t>
  </si>
  <si>
    <t>4. Presupuesto comprometido de inversión según PREDIS :</t>
  </si>
  <si>
    <t>7. Presupuesto Disponible Operación (Regimen Privado):</t>
  </si>
  <si>
    <t>8. Presupuesto comprometido operación mediante contratos:</t>
  </si>
  <si>
    <t>1. Entidad:</t>
  </si>
  <si>
    <t>2. Sector:</t>
  </si>
  <si>
    <t>5. Presupuesto Disponible Funcionamiento PREDIS:</t>
  </si>
  <si>
    <t>6. Presupuesto comprometido funcionamiento según PREDIS</t>
  </si>
  <si>
    <t>9. Nombre de quien diligencia el formato:</t>
  </si>
  <si>
    <t>En algunos casos cuando los valores no coinciden con PREDIS debe especificarse al final del formato en qué está representada la diferencia (Otros gastos) discriminando los conceptos por Programa y Proyecto de inversión, con sus respectivos valores.</t>
  </si>
  <si>
    <t>Indica el porcentaje de avance o de cumplimiento del mismo en términos presupuestales, es decir lo efectivamente pagado al contratista. Si no se ha iniciado la ejecución, él porcentaje de avance es 0%. La celda se encuentra formulada y protegida. Es la relación entre el valor de los giros y el valor final del contrato. Si el porcentaje de avance no coincide, se debe revisar los valores que se registraron en estas columnas. Este porcentaje en ningún caso puede ser superior a 100%</t>
  </si>
  <si>
    <t>La base en Excel a diligenciar es inmodificable, debe utilizar una versión Excel 2010 o posteriores, la versión 2007 no habilita los macros. La base no permite que se incluyan columnas con otro tipo de información que la Veeduría Distrital no está solicitando o que se cambie el formato de celda establecido. Tenga en cuenta que muchas celdas están bloqueadas y/o solo permiten el registro de una información determinada.</t>
  </si>
  <si>
    <t>Se debe tener en cuenta que para insertar una o varias filas, debe seleccionar una fila (shift+espacio) que no sea la primera fila del formato fila 14, posteriormente copie toda la fila (Control +c), seguidamente seleccione el numero de filas a insertar, desde 1 o las que usted requiera, por ultimo aplique Control+. Si usted no sigue este procedimiento, las filas que copie no tendrán el formato que tienen las demás celdas y no podrá diligenciar la información preestablecida que ya trae la base Excel.</t>
  </si>
  <si>
    <t>Coloque el monto del presupuesto de operación disponible, de acuerdo con el PREDIS, a 31 de diciembre de 2018. Los gastos de operación corresponden solamente a aquellas entidades de régimen de contratación privado. http://www.shd.gov.co/shd/informes-presupuestales</t>
  </si>
  <si>
    <t>Escriba el monto del presupuesto de operación comprometido mediante contratos a 31 de diciembre de 2018. Los gastos de operación corresponden solamente a aquellas entidades de régimen de contratación privado. http://www.shd.gov.co/shd/informes-presupuestales</t>
  </si>
  <si>
    <t>Son también contratos de consultoría los que tienen por objeto la Interventoría, asesoría, gerencia de obras o de proyectos, dirección, programación y la ejecución de diseños, planos, anteproyectos y proyectos. Numeral 2 del Artículo 32 de la Ley 80 de 1993.</t>
  </si>
  <si>
    <t>El contrato de Interventoría tiene por objeto la supervisión, seguimiento y vigilancia a la ejecución material de un contrato principal.</t>
  </si>
  <si>
    <t>Es un contrato que tiene por objeto, conceder el uso y goce de un bien mueble a cambio de un precio determinado. Artículo 1974 Código Civil.</t>
  </si>
  <si>
    <t>Es un contrato que tiene por objeto, conceder el uso y goce de un bien inmueble a cambio de un precio determinado. Artículo 2.2.1.2.1.4.11 Decreto 1082 de 2015</t>
  </si>
  <si>
    <t xml:space="preserve">Son contratos de empréstito los que tienen por objeto proveer a la entidad estatal contratante de recursos en moneda nacional o extranjera con plazo para su pago. Artículo 7, Decreto 2681 de 1996. </t>
  </si>
  <si>
    <t xml:space="preserve">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 Numeral 4 del Artículo 32 de la Ley 80 de 1993 </t>
  </si>
  <si>
    <t xml:space="preserve">Esta columna solo se diligencia para las modalidades de selección abreviada y contratación directa. Al ubicarse en la celda, se despliega una lista de procedimientos o causales, de las cuales debe seleccionar la indicada. El formato no permite incluir procedimientos o causales diferentes a las señaladas en la lista desplegable. </t>
  </si>
  <si>
    <t>Si en la columna anterior “Afectación”, indicó funcionamiento u operación deje en blanco el número de programa, es decir esta columna solamente aplica para Inversión.</t>
  </si>
  <si>
    <t xml:space="preserve">Indique el código presupuestal con el que se identifica el proyecto. Si un mismo contrato afecta más de un proyecto, discriminar el contrato por cada proyecto que afecte en filas separadas. Ejemplo el código 3-3-1-15-07-42-1202 corresponde según PREDIS al proyecto Promoción y Defensa de los Derechos Humanos desde una perspectiva de género y del posconflicto Servicio Integral a La Ciudadanía. Solo registre el código no el nombre del proyecto.
</t>
  </si>
  <si>
    <t xml:space="preserve">En el caso de adiciones a contratos de años anteriores, no diligencie esta columna, solamente la columna 15 "Adiciones" </t>
  </si>
  <si>
    <t>Registre el valor total de las adiciones que se realizaron al contrato, el formato de celda no permite guiones, puntos, comas o texto escrito. Esta columna solo debe contener información numérica.</t>
  </si>
  <si>
    <t xml:space="preserve">La sumatoria de la columna 16 (valor final) filtrada por apropiación: Inversión, funcionamiento u operación, o filtrada según el programa del Plan de Desarrollo, deberá coincidir con los rubro registrados en el encabezado del formato 4, Presupuesto comprometido de inversión según PREDIS, este valor debe coincidir a la vez con los informes de ejecución presupuestal del PREDIS. </t>
  </si>
  <si>
    <t>Relacionar la fecha en que se suscribió el contrato original. La celda solo admite el formato Día/Mes/Año así 25/02/2018.</t>
  </si>
  <si>
    <t>Indicar la fecha de inicio del contrato. Para las adiciones a contratos de años anteriores se debe diligenciar la fecha de inicio de la adición en la vigencia 2018. La celda solo admite el formato Día/Mes/Año así 25/02/2018.</t>
  </si>
  <si>
    <t>Indicar la fecha efectiva de terminación del contrato. La celda solo admite el formato Día/Mes/Año así 25/02/2018.</t>
  </si>
  <si>
    <t xml:space="preserve">En primer lugar diligencie toda la información correspondiente a los contratos suscritos con cargo a la vigencia 2018. Tenga en cuenta que si el valor del contrato corresponde a dos apropiaciones diferentes (Inversión o funcionamiento) o a dos programas diferentes del plan de desarrollo, debe desagregar dichos valores en diferentes filas. Por ejemplo sin un contrato por un valor de $25.000.000, cuenta $10.000.000 apropiados por funcionamiento y $15.000.000 apropiados por inversión, la información debe estar en filas diferentes, igual sucede para el caso en que los $15000000 se desagregaran en diferentes programas, se deben diligenciar el número de filas necesarias, de acuerdo al número de programas del que provengan los recursos. </t>
  </si>
  <si>
    <t>En estricto orden consecutivo (1, 2, 3 y así sucesivamente, hasta llegar al último contrato suscrito durante la vigencia) registre el número del contrato en orden consecutivo; se hace necesario registrar también los contratos que fueron anulados.  Se debe indicar tal situación en la columna 23 (Estado).</t>
  </si>
  <si>
    <t>En esta columna solamente escriba el NUMERO de uno de los 19 tipos de contratos relacionados a continuación, al digitar el numero de tipo de contrato, en la columna equivalencia tipo de contrato, aparecerá automáticamente el tipo. Ejemplo si usted digita el número 2, automáticamente en la siguiente columna (equivalencia tipo de contrato) aparecerá el tipo Consultoría. Para el caso del tipo 20 Otros gastos, solo se utiliza para los gastos descritos más adelante.</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</si>
  <si>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Decreto 92 de 2017.</t>
  </si>
  <si>
    <t>Al ubicarse en la celda, se despliega una lista de modalidades de selección, de las cuales debe seleccionar la indicada. El formato no permite incluir modalidades diferentes a las señaladas en la lista desplegable.  Para aquellas entidades con régimen privado, deben seleccionar ésta modalidad.</t>
  </si>
  <si>
    <t>En esta columna se debe registrar el valor de los giros a la fecha de corte del presente informe, 31 de diciembre de 2018, el formato de celda no permite guiones, puntos, comas o texto escrito. Esta columna solo debe contener información numérica y no debe ser superior al valor final (columna 16).</t>
  </si>
  <si>
    <t>FDLBU-PMC-057-2018</t>
  </si>
  <si>
    <t>FDLBU-PMC-059-2018</t>
  </si>
  <si>
    <t>ACUERDO MARCO</t>
  </si>
  <si>
    <t>FDLBU-CM-054-2018</t>
  </si>
  <si>
    <t>FDLBU-PMC-061-2018</t>
  </si>
  <si>
    <t>FDLBU-PMC-062-2018</t>
  </si>
  <si>
    <t>FDLBU-SASI-058-2018</t>
  </si>
  <si>
    <t>FDLBU-CM-063-2018</t>
  </si>
  <si>
    <t>FDLBU-SAMC-060-2018</t>
  </si>
  <si>
    <t>FDLBU-LP-PMC-065-2018</t>
  </si>
  <si>
    <t>FDLBU-PMC-066-2018</t>
  </si>
  <si>
    <t>FDLBU-PMC-070-2018</t>
  </si>
  <si>
    <t>FDLBU-CD-068-2018</t>
  </si>
  <si>
    <t>FDLBU-PMC-069-2018</t>
  </si>
  <si>
    <t>FDLBU-CD-073-2018</t>
  </si>
  <si>
    <t>FDLBU-CD-074-2018</t>
  </si>
  <si>
    <t>FDLBU-CM-064-2018</t>
  </si>
  <si>
    <t>FDLBU-CD-075-2018</t>
  </si>
  <si>
    <t>FDLBU-CD-076-2018</t>
  </si>
  <si>
    <t>FDLBU-CD-077-2018</t>
  </si>
  <si>
    <t>FDLBU-CD-067-2018</t>
  </si>
  <si>
    <t xml:space="preserve">FDLBU-CD-078-2018 </t>
  </si>
  <si>
    <t>FDLBU-CD-079-2018</t>
  </si>
  <si>
    <t>FDLBU-CD-081-2018</t>
  </si>
  <si>
    <t>FDLBU-CD-082-2018</t>
  </si>
  <si>
    <t>FDLBU-CD-078-2018</t>
  </si>
  <si>
    <t>FDLBU-CD-083-2018</t>
  </si>
  <si>
    <t>FDLBU-LP-001-2018</t>
  </si>
  <si>
    <t>FDLBU-CD-080-2018</t>
  </si>
  <si>
    <t>FDLBU-CD-085-2018</t>
  </si>
  <si>
    <t>FDLBU-CD-086-2018</t>
  </si>
  <si>
    <t>FDLBU-CD-087-2018</t>
  </si>
  <si>
    <t>FDLBI-CD-088-2017</t>
  </si>
  <si>
    <t>FDLBU-CD-089-2017</t>
  </si>
  <si>
    <t>FDLBU-CD-090-2019</t>
  </si>
  <si>
    <t>FDLBU-LP-072-2018</t>
  </si>
  <si>
    <t>FDLBU-LP-071-2018</t>
  </si>
  <si>
    <t>FDLBU-CD-092-2018</t>
  </si>
  <si>
    <t>FDLBU-CD-093-2018</t>
  </si>
  <si>
    <t>FDLBU-PMC-091-2018</t>
  </si>
  <si>
    <t>FDLBU-CD-094-2018</t>
  </si>
  <si>
    <t>FDLBU-CD-095-2018</t>
  </si>
  <si>
    <t>FDLBU-CD-097-2018</t>
  </si>
  <si>
    <t>FDLBU-CD-096-2018</t>
  </si>
  <si>
    <t>FDLBU-CD-098-2018</t>
  </si>
  <si>
    <t>FDLBU-CD-100-2018</t>
  </si>
  <si>
    <t>FDLBU-CD-102-2018</t>
  </si>
  <si>
    <t>FDLBU-CD-103-2018</t>
  </si>
  <si>
    <t>FDLBU-CD-104-2018</t>
  </si>
  <si>
    <t>FDLBU-CD-105-2018</t>
  </si>
  <si>
    <t>FDLBU-CD-106-2018</t>
  </si>
  <si>
    <t>FDLBU-CD-107-2018</t>
  </si>
  <si>
    <t xml:space="preserve">FDLBU-CD-108-2018 </t>
  </si>
  <si>
    <t xml:space="preserve">FDLBU-CD-111-2018 </t>
  </si>
  <si>
    <t xml:space="preserve">FDLBU-CD-106-2018 </t>
  </si>
  <si>
    <t>FDLBU-CD-109-2018</t>
  </si>
  <si>
    <t>FDLBU-CD-112-2018</t>
  </si>
  <si>
    <t>FDLBU-CD-115-2018</t>
  </si>
  <si>
    <t>FDLBU-CD-116-2018</t>
  </si>
  <si>
    <t>EVENTO DE COTIZACION No. 62655 (OC 32475)</t>
  </si>
  <si>
    <t>EVENTO DE COTIZACION No. 62667 (OC 32476)</t>
  </si>
  <si>
    <t>EVENTO DE COTIZACION No. 62679 (OC 32477)</t>
  </si>
  <si>
    <t>EVENTO DE COTIZACION No. 62780V (OC 32478)</t>
  </si>
  <si>
    <t>FDLBU-LP-084-2018</t>
  </si>
  <si>
    <t>FDLBU-CD-118-2018</t>
  </si>
  <si>
    <t>FDLBU-CD-119-2018</t>
  </si>
  <si>
    <t>FDLBU-CD-121-2018</t>
  </si>
  <si>
    <t>FDLBU-CD-120-2018</t>
  </si>
  <si>
    <t>FDLBU-CD-122-2018</t>
  </si>
  <si>
    <t>FDLBU-CD-124-2018</t>
  </si>
  <si>
    <t>FDLBU-CD-123-2018</t>
  </si>
  <si>
    <t>FDLBU-CD-125-2018</t>
  </si>
  <si>
    <t>FDLBU-CD-126-2018</t>
  </si>
  <si>
    <t>FDLBU-CD-127-2018</t>
  </si>
  <si>
    <t>FDLBU-CD-128-2018</t>
  </si>
  <si>
    <t>FDLBU-CD-129-2018</t>
  </si>
  <si>
    <t>FDLBU-CD-117-2018</t>
  </si>
  <si>
    <t>FDLBU- CD-130-2018</t>
  </si>
  <si>
    <t>FDLBU-SAMC-101-2018</t>
  </si>
  <si>
    <t>FDLBU-SAMC-110-2018</t>
  </si>
  <si>
    <t>FDLBU-CD-134-2018</t>
  </si>
  <si>
    <t>FDLBU-CD-133-2018</t>
  </si>
  <si>
    <t>FDLBU-CD-138-2018</t>
  </si>
  <si>
    <t>FDLBU-CD-139-2018</t>
  </si>
  <si>
    <t>FDLBU-PMC-136-2018</t>
  </si>
  <si>
    <t xml:space="preserve">FDLBU-CD-140-2018 </t>
  </si>
  <si>
    <t>FDLBU-CD-141-2018</t>
  </si>
  <si>
    <t>FDLBU-CD-143-2018</t>
  </si>
  <si>
    <t>FDLBU-CD-144-2018</t>
  </si>
  <si>
    <t>FDLBU-CD-145-2018</t>
  </si>
  <si>
    <t>FDLB-CD-142-2018</t>
  </si>
  <si>
    <t>FDLB-CD-147-2018</t>
  </si>
  <si>
    <t>FDLBU-CD-148-2018</t>
  </si>
  <si>
    <t>FDLBU-CD-149-2018</t>
  </si>
  <si>
    <t>FDLBU-CD-152-2018</t>
  </si>
  <si>
    <t>FDLBU-CD-153-2018</t>
  </si>
  <si>
    <t>FDLBU-CD-155-2018</t>
  </si>
  <si>
    <t>FDLBU-CD-150-2018</t>
  </si>
  <si>
    <t>FDLBU-CD-146-2018</t>
  </si>
  <si>
    <t>FDLBU-CD-151-2018</t>
  </si>
  <si>
    <t>FDLBU-CD-154-2018</t>
  </si>
  <si>
    <t>FDLBU-CD-156-2018</t>
  </si>
  <si>
    <t>FDLBU-CD-157-2018</t>
  </si>
  <si>
    <t>FDLBU-SAMC-135-2018</t>
  </si>
  <si>
    <t>001-2018</t>
  </si>
  <si>
    <t>002-2018</t>
  </si>
  <si>
    <t>003-2018</t>
  </si>
  <si>
    <t>004-2018</t>
  </si>
  <si>
    <t>005-2018</t>
  </si>
  <si>
    <t>006-2018</t>
  </si>
  <si>
    <t>007-2018</t>
  </si>
  <si>
    <t>008-2018</t>
  </si>
  <si>
    <t>009-2018</t>
  </si>
  <si>
    <t>010-2018</t>
  </si>
  <si>
    <t>011-2018</t>
  </si>
  <si>
    <t>012-2018</t>
  </si>
  <si>
    <t>013-2018</t>
  </si>
  <si>
    <t>014-2018</t>
  </si>
  <si>
    <t>015-2018</t>
  </si>
  <si>
    <t>016-2018</t>
  </si>
  <si>
    <t>017-2018</t>
  </si>
  <si>
    <t>018-2018</t>
  </si>
  <si>
    <t>019-2018</t>
  </si>
  <si>
    <t>020-2018</t>
  </si>
  <si>
    <t>021-2018</t>
  </si>
  <si>
    <t>022-2018</t>
  </si>
  <si>
    <t>023-2018</t>
  </si>
  <si>
    <t>024-2018</t>
  </si>
  <si>
    <t>025-2018</t>
  </si>
  <si>
    <t>026-2018</t>
  </si>
  <si>
    <t>027-2018</t>
  </si>
  <si>
    <t>028-2018</t>
  </si>
  <si>
    <t>029-2018</t>
  </si>
  <si>
    <t>030-2018</t>
  </si>
  <si>
    <t>031-2018</t>
  </si>
  <si>
    <t>032-2018</t>
  </si>
  <si>
    <t>033-2018</t>
  </si>
  <si>
    <t>034-2018</t>
  </si>
  <si>
    <t>035-2018</t>
  </si>
  <si>
    <t>036-2018</t>
  </si>
  <si>
    <t>037-2018</t>
  </si>
  <si>
    <t>038-2018</t>
  </si>
  <si>
    <t>039-2018</t>
  </si>
  <si>
    <t>040-2018</t>
  </si>
  <si>
    <t>041-2018</t>
  </si>
  <si>
    <t>042-2018</t>
  </si>
  <si>
    <t>043-2018</t>
  </si>
  <si>
    <t>044-2018</t>
  </si>
  <si>
    <t>045-2018</t>
  </si>
  <si>
    <t>046-2018</t>
  </si>
  <si>
    <t>047-2018</t>
  </si>
  <si>
    <t>048-2018</t>
  </si>
  <si>
    <t>049-2018</t>
  </si>
  <si>
    <t>050-2018</t>
  </si>
  <si>
    <t>051-2018</t>
  </si>
  <si>
    <t>052-2018</t>
  </si>
  <si>
    <t>053-2018</t>
  </si>
  <si>
    <t>054-2018</t>
  </si>
  <si>
    <t>055-2018</t>
  </si>
  <si>
    <t>056-2018</t>
  </si>
  <si>
    <t>057-2018</t>
  </si>
  <si>
    <t>058-2018</t>
  </si>
  <si>
    <t>059-2018</t>
  </si>
  <si>
    <t>060-2018</t>
  </si>
  <si>
    <t>061-2018</t>
  </si>
  <si>
    <t>062-2018</t>
  </si>
  <si>
    <t>063-2018</t>
  </si>
  <si>
    <t>064-2018</t>
  </si>
  <si>
    <t>065-2018</t>
  </si>
  <si>
    <t>066-2018</t>
  </si>
  <si>
    <t>067-2018</t>
  </si>
  <si>
    <t>068-2018</t>
  </si>
  <si>
    <t>069-2018</t>
  </si>
  <si>
    <t>070-2018</t>
  </si>
  <si>
    <t>071-2018</t>
  </si>
  <si>
    <t>072-2018</t>
  </si>
  <si>
    <t>073-2018</t>
  </si>
  <si>
    <t>074-2018</t>
  </si>
  <si>
    <t>075-2018</t>
  </si>
  <si>
    <t>076-2018</t>
  </si>
  <si>
    <t>077-2018</t>
  </si>
  <si>
    <t>078-2018</t>
  </si>
  <si>
    <t>079-2018</t>
  </si>
  <si>
    <t>080-2018</t>
  </si>
  <si>
    <t>081-2018</t>
  </si>
  <si>
    <t>082-2018</t>
  </si>
  <si>
    <t>083-2018</t>
  </si>
  <si>
    <t>086-2018</t>
  </si>
  <si>
    <t>087-2018</t>
  </si>
  <si>
    <t>089-2018</t>
  </si>
  <si>
    <t>090-2018</t>
  </si>
  <si>
    <t>091-2018</t>
  </si>
  <si>
    <t>092-2018</t>
  </si>
  <si>
    <t>093-2018</t>
  </si>
  <si>
    <t>094-2018</t>
  </si>
  <si>
    <t>095-2018</t>
  </si>
  <si>
    <t>096-2018</t>
  </si>
  <si>
    <t>097-2018</t>
  </si>
  <si>
    <t>098-2018</t>
  </si>
  <si>
    <t>099-2018</t>
  </si>
  <si>
    <t>100-2018</t>
  </si>
  <si>
    <t>101-2018</t>
  </si>
  <si>
    <t>102-2018</t>
  </si>
  <si>
    <t>104-2018</t>
  </si>
  <si>
    <t>105-2018</t>
  </si>
  <si>
    <t>106-2018</t>
  </si>
  <si>
    <t>107-2018</t>
  </si>
  <si>
    <t>108-2018</t>
  </si>
  <si>
    <t>109-2018</t>
  </si>
  <si>
    <t>110-2018</t>
  </si>
  <si>
    <t>111-2018</t>
  </si>
  <si>
    <t>112-2018</t>
  </si>
  <si>
    <t>113-2018</t>
  </si>
  <si>
    <t>114-2018</t>
  </si>
  <si>
    <t>115-2018</t>
  </si>
  <si>
    <t>116-2018</t>
  </si>
  <si>
    <t>117-2018</t>
  </si>
  <si>
    <t>118-2018</t>
  </si>
  <si>
    <t>119-2018</t>
  </si>
  <si>
    <t>120-2018</t>
  </si>
  <si>
    <t>121-2018</t>
  </si>
  <si>
    <t>122-2018</t>
  </si>
  <si>
    <t>123-2018</t>
  </si>
  <si>
    <t>124-2018</t>
  </si>
  <si>
    <t>125-2018</t>
  </si>
  <si>
    <t>126-2018</t>
  </si>
  <si>
    <t>127-2018</t>
  </si>
  <si>
    <t>128-2018</t>
  </si>
  <si>
    <t>129-2018</t>
  </si>
  <si>
    <t>130-2018</t>
  </si>
  <si>
    <t>131-2018</t>
  </si>
  <si>
    <t>132-2018</t>
  </si>
  <si>
    <t>133-2018</t>
  </si>
  <si>
    <t>134-2018</t>
  </si>
  <si>
    <t>135-2018</t>
  </si>
  <si>
    <t>136-2018</t>
  </si>
  <si>
    <t>137-2018</t>
  </si>
  <si>
    <t>138-2018</t>
  </si>
  <si>
    <t>139-2018</t>
  </si>
  <si>
    <t>140-2018</t>
  </si>
  <si>
    <t>141-2018</t>
  </si>
  <si>
    <t>142-2018</t>
  </si>
  <si>
    <t>143-2018</t>
  </si>
  <si>
    <t>144-2018</t>
  </si>
  <si>
    <t>145-018</t>
  </si>
  <si>
    <t>146-2018</t>
  </si>
  <si>
    <t>147-2018</t>
  </si>
  <si>
    <t>148-2018</t>
  </si>
  <si>
    <t>153-2018</t>
  </si>
  <si>
    <t>154-2018</t>
  </si>
  <si>
    <t>155-2018</t>
  </si>
  <si>
    <t>156-2018</t>
  </si>
  <si>
    <t>157-2018</t>
  </si>
  <si>
    <t>158-2018</t>
  </si>
  <si>
    <t>159-2018</t>
  </si>
  <si>
    <t>160-2018</t>
  </si>
  <si>
    <t>161-2018</t>
  </si>
  <si>
    <t>162-2018</t>
  </si>
  <si>
    <t>163-2008</t>
  </si>
  <si>
    <t>164-2018</t>
  </si>
  <si>
    <t>165-2018</t>
  </si>
  <si>
    <t>166--2018</t>
  </si>
  <si>
    <t>167-2018</t>
  </si>
  <si>
    <t>168-2018</t>
  </si>
  <si>
    <t>169-2018</t>
  </si>
  <si>
    <t>170-2018</t>
  </si>
  <si>
    <t>171-2018</t>
  </si>
  <si>
    <t>172-2018</t>
  </si>
  <si>
    <t>173-2018</t>
  </si>
  <si>
    <t>174-2018</t>
  </si>
  <si>
    <t>175-2018</t>
  </si>
  <si>
    <t>176-20198</t>
  </si>
  <si>
    <t>177-2018</t>
  </si>
  <si>
    <t>178-2018</t>
  </si>
  <si>
    <t>179-2018</t>
  </si>
  <si>
    <t>180-2018</t>
  </si>
  <si>
    <t>181-2018</t>
  </si>
  <si>
    <t>182-2018</t>
  </si>
  <si>
    <t>183-2018</t>
  </si>
  <si>
    <t>184-2018</t>
  </si>
  <si>
    <t>185-2018</t>
  </si>
  <si>
    <t>186-2018</t>
  </si>
  <si>
    <t>187-2018</t>
  </si>
  <si>
    <t>188-2018</t>
  </si>
  <si>
    <t>189-2018</t>
  </si>
  <si>
    <t>190-2018</t>
  </si>
  <si>
    <t>191-2018</t>
  </si>
  <si>
    <t>193-2008</t>
  </si>
  <si>
    <t>194-2018</t>
  </si>
  <si>
    <t>195-2018</t>
  </si>
  <si>
    <t>196-2018</t>
  </si>
  <si>
    <t>FDLBU-CM-092-2017</t>
  </si>
  <si>
    <t>FDLBU-CD-001-2018</t>
  </si>
  <si>
    <t>FDLBU-CD-002-2018</t>
  </si>
  <si>
    <t>FDLBU-CD-003-2018</t>
  </si>
  <si>
    <t>FDLBU-CD-004-2018</t>
  </si>
  <si>
    <t>FDLBU-CD-006-2018</t>
  </si>
  <si>
    <t>FDLBU-CD-008-2018</t>
  </si>
  <si>
    <t>FDLBU-CD-005-2018</t>
  </si>
  <si>
    <t>FDLBU-CD-007-2018</t>
  </si>
  <si>
    <t>FDLBU-CD-011-2018</t>
  </si>
  <si>
    <t>FDLBU-CD-012-2018</t>
  </si>
  <si>
    <t>FDLBU-CD-014-2018</t>
  </si>
  <si>
    <t>FDLBU-CD-013-2018</t>
  </si>
  <si>
    <t>FDLBU-CD-017-2018</t>
  </si>
  <si>
    <t>FDLBU-CD-016-2018</t>
  </si>
  <si>
    <t>FDLBU-CD-010-2018</t>
  </si>
  <si>
    <t>FDLBU-CD-009-2018</t>
  </si>
  <si>
    <t>FDLBU-CD-019-2018</t>
  </si>
  <si>
    <t>FDLBU-CD-021-2018</t>
  </si>
  <si>
    <t>FDLBU-CD-022-2018</t>
  </si>
  <si>
    <t>FDLBU-CD-029-2018</t>
  </si>
  <si>
    <t>FDLBU-CD-026-2018</t>
  </si>
  <si>
    <t>FDLBU-CD-034-2018</t>
  </si>
  <si>
    <t>FDLBU-CD-040-2018</t>
  </si>
  <si>
    <t>FDLBU-CD-023-2018</t>
  </si>
  <si>
    <t>FDLBU-CD-033-2018</t>
  </si>
  <si>
    <t>FDLBU-CD-037-2018</t>
  </si>
  <si>
    <t>FDLBU-CD-035-2018</t>
  </si>
  <si>
    <t>FDLBU-CD-024-2018</t>
  </si>
  <si>
    <t>FDLBU-CD-028-2018</t>
  </si>
  <si>
    <t>FDLBU-CD-042-2018</t>
  </si>
  <si>
    <t>FDLBU-CD-039-2018</t>
  </si>
  <si>
    <t>FDLBU-CD-030-2018</t>
  </si>
  <si>
    <t>FDLBU-CD-046-2018</t>
  </si>
  <si>
    <t>FDLBU-CD-036-2018</t>
  </si>
  <si>
    <t>FDLBU-CD-044-2018</t>
  </si>
  <si>
    <t>FDLBU-CD-049-2018</t>
  </si>
  <si>
    <t>FDLBU-CD-038-2018</t>
  </si>
  <si>
    <t>FDLBU-CD-041-2018</t>
  </si>
  <si>
    <t>FDLBU-CD-018-2018</t>
  </si>
  <si>
    <t>FDLBU-CD-050-2018</t>
  </si>
  <si>
    <t>FDLBU-CD-052-2018</t>
  </si>
  <si>
    <t>FDLBU-CD-032-2018</t>
  </si>
  <si>
    <t>FDLBU-CD-053-2018</t>
  </si>
  <si>
    <t>FDLBU-CD-047-2018</t>
  </si>
  <si>
    <t>FDLBU-CD-051-2018</t>
  </si>
  <si>
    <t>FDLBU-CD-043-2018</t>
  </si>
  <si>
    <t>FDLBU-DC-025-2018</t>
  </si>
  <si>
    <t>FDLBU-CD-045-2018</t>
  </si>
  <si>
    <t>FDLBU-CD-36-2018</t>
  </si>
  <si>
    <t>FDLBU-CD-031-2018</t>
  </si>
  <si>
    <t>FDLBU-CD-048-2018</t>
  </si>
  <si>
    <t>FDLBU-CD-020-2018</t>
  </si>
  <si>
    <t>FDLBU-PMC-055-2018</t>
  </si>
  <si>
    <t>FDLBU-PMC-056-2018</t>
  </si>
  <si>
    <t>CONCURSO DE MERITOS</t>
  </si>
  <si>
    <t>CONTRATACION DIRECTA</t>
  </si>
  <si>
    <t>SELECCIÓN ABREVIADA</t>
  </si>
  <si>
    <t>LICITACION PUBLICA</t>
  </si>
  <si>
    <t xml:space="preserve">CONSORCIO INTERVIAL BU </t>
  </si>
  <si>
    <t>JUAN SEBASTIAN VELASCO SUAREZ</t>
  </si>
  <si>
    <t xml:space="preserve">MARIA MAGDALENA POLANCO ECHEVERRY CEDIO A JORGE ENRIQUE BUITRAGO MARIN </t>
  </si>
  <si>
    <t>IVAN RAMIRO MARTINEZ GUZMAN CEDIO A LUIS BASILIO GUITERREZ SAENZ</t>
  </si>
  <si>
    <t>LUZ MYRIAM PEÑA SANCHEZ</t>
  </si>
  <si>
    <t>TATIANA  GOMEZ NISPERUZA CEDIO A JOAQUIN CISNEROS</t>
  </si>
  <si>
    <t>HERNAN DAVID OVALLE BRICEÑO</t>
  </si>
  <si>
    <t>CARLOS ANDRES MERIZALDE RUSINQUE</t>
  </si>
  <si>
    <t>SANDRA MARINA GUTIERREZ FLOREZ</t>
  </si>
  <si>
    <t>DIEGO ANDRES SORA CORTES</t>
  </si>
  <si>
    <t>MANUEL ARTURO MATEUS CARO</t>
  </si>
  <si>
    <t>JOSE MAURICIO BARRAGAN MORENO</t>
  </si>
  <si>
    <t>LINA MARIA PAEZ BOGOYA</t>
  </si>
  <si>
    <t>CINTYA ALEXANDRA GAMEZ PARRA</t>
  </si>
  <si>
    <t>MONICA MARIA NAVARRETE CRUZ</t>
  </si>
  <si>
    <t>WILLINGTON  ORTIZ ALARCON</t>
  </si>
  <si>
    <t>SEBASTIAN  GARCES RESTREPO</t>
  </si>
  <si>
    <t>MARGITH VANESA MURGAS  RODRIGUEZ  CEDIO ADRIANA MONTEALEGRE RIAÑO</t>
  </si>
  <si>
    <t>LEIDY CONSUELO ORTEGON PINILLA</t>
  </si>
  <si>
    <t>EDGAR ANDRES CORTES TORRES CEDIO A SAMIR ANDREA CORAL BAQUERO</t>
  </si>
  <si>
    <t>HECTOR RICARDO AZA</t>
  </si>
  <si>
    <t>CARLOS IVAN GARCIA QUINTERO</t>
  </si>
  <si>
    <t>JOEL EMIRO RINCON SIDRAY</t>
  </si>
  <si>
    <t>YHAMILA  SALINAS RUANO</t>
  </si>
  <si>
    <t>JAIME  LARA TAMAYO</t>
  </si>
  <si>
    <t>DIANA PAOLA GONZALEZ MURILLO</t>
  </si>
  <si>
    <t>DIANA CAROLINA LEON VALERO</t>
  </si>
  <si>
    <t>SILVIA HELENA MONTENEGRO JARA  CEDIO A  KAREN LORENA MARIN CALDERON</t>
  </si>
  <si>
    <t>EDWIN JAVIER CIFUENTES VILLAMIZAR</t>
  </si>
  <si>
    <t>FREDDY GIOVANNI SALAMANCA RAMIREZ</t>
  </si>
  <si>
    <t>IVAN DAVID CESPEDES ROA</t>
  </si>
  <si>
    <t>RAFAEL  PEÑA HERRERA CEDIO A IVAN MAURICIO MEJIA CASTRO CEDIO A JUAN CARLOS CARRERO MANCERA</t>
  </si>
  <si>
    <t>ALEJANDRO  CARRILLO RINCON</t>
  </si>
  <si>
    <t>CONSUELO DEL MILAGRO CHAVARRO PULIDO</t>
  </si>
  <si>
    <t>INGRI JOHANA GALINDO CASTILLO</t>
  </si>
  <si>
    <t>AIDA LUZ RODRIGUEZ RODRIGUEZ</t>
  </si>
  <si>
    <t>JOAQUIN RODRIGO CISNEROS GARCIA CEDIO A TATIANA NISPERUZA</t>
  </si>
  <si>
    <t>PAOLA ANDREA RANGEL MARTINEZ</t>
  </si>
  <si>
    <t xml:space="preserve">CARLOS ARMANDO CAVIATIVA CEDIO A HIPÓLITO ACOSTA FORERO </t>
  </si>
  <si>
    <t>WILMER FERNEY BALLEN HERRERA</t>
  </si>
  <si>
    <t>LINA MARIA ORTIZ CORTAZAR</t>
  </si>
  <si>
    <t>LUIS FERNANDO GONZALEZ ZAPATA CEDIO A CLAUDIA VIVIANA SANCHEZ SERNA</t>
  </si>
  <si>
    <t>RENEE MAURICIO QUIMBAY BARRERA</t>
  </si>
  <si>
    <t>JORGE LUIS NOVOA RODRIGUEZ</t>
  </si>
  <si>
    <t>MARTHA ESPERANZA MARTINEZ RODRIGUEZ</t>
  </si>
  <si>
    <t>LAURA CATALINA MARTINEZ CASTILLO</t>
  </si>
  <si>
    <t>ANGELICA PAOLA VELASQUEZ BEDOYA</t>
  </si>
  <si>
    <t>RUBEN DARIO DIAZ ARANGO CEDIO A KARLO FERNANDEZ CALA CEDIO A CESAR AUGUSTO CRISTANCHO SILVA</t>
  </si>
  <si>
    <t>JOHNNY JOSE QUINTERO MARTINEZ</t>
  </si>
  <si>
    <t>LUZ MARINA TIQUE CORREA</t>
  </si>
  <si>
    <t>LEONARDO ALFONSO MOYA GUAJE</t>
  </si>
  <si>
    <t>OSCAR EDUARDO PINILLA PINILLA</t>
  </si>
  <si>
    <t>ANDRES FELIPE MONROY ORTEGON</t>
  </si>
  <si>
    <t>FERNANDO JAVIER AVILA INSUASTY</t>
  </si>
  <si>
    <t>CARLOS JESUS CORREA FORERO</t>
  </si>
  <si>
    <t>MARIA FERNANDA LONDOÑO GALLEGO</t>
  </si>
  <si>
    <t>JOSE LUIS PANESSO GARCIA</t>
  </si>
  <si>
    <t>JORGE ANDRES RIAÑO LEON CEDIO A DAYAN ROCIO MARTINEZ PALENCIA</t>
  </si>
  <si>
    <t>ANGIE NATALIA GOMEZ GUTIERREZ</t>
  </si>
  <si>
    <t>NAYIBE  RODRIGUEZ MARTINEZ</t>
  </si>
  <si>
    <t>ANGELICA MARIA ANGARITA SERRANO</t>
  </si>
  <si>
    <t>WALTER ALIRIO RIVERA SUAREZ</t>
  </si>
  <si>
    <t>JUAN FRANCISCO BRICEÑO CASTAÑEDA</t>
  </si>
  <si>
    <t>ANGIE PAOLA TORRES SERRATO</t>
  </si>
  <si>
    <t>ELKIN JWISEB HUERTAS CARRASQUILLA</t>
  </si>
  <si>
    <t>KATHERINE  VILLA SILVA</t>
  </si>
  <si>
    <t>JUAN DAVID BERMUDEZ JACOME</t>
  </si>
  <si>
    <t>DAIRO ALEXANDER BUSTOS TRIANA</t>
  </si>
  <si>
    <t>MANUELA  GOMEZ MORENO</t>
  </si>
  <si>
    <t>JORGE ARMANDO SOLANO PEÑA</t>
  </si>
  <si>
    <t>JONATHAN ANDRES RUEDA TORRES</t>
  </si>
  <si>
    <t>JAVIER ARMANDO SEGURA OCHOA</t>
  </si>
  <si>
    <t>NESTOR JAMS VILLALBA MAHECHA</t>
  </si>
  <si>
    <t>JEISSON CAMILO URBINA MARTINEZ</t>
  </si>
  <si>
    <t>WILSON ANDRES SALAMANCA ALFONSO</t>
  </si>
  <si>
    <t>JOSE RAUL PINILLA CHILLON</t>
  </si>
  <si>
    <t>JULIE CAROLINA BRICEÑO ALVAREZ</t>
  </si>
  <si>
    <t>YULIETH PAOLA GOMEZ LEMA</t>
  </si>
  <si>
    <t xml:space="preserve">JORGE ANDRES FIERRO SANCHEZ- CEDIO A HERNAN CAMILO VALDES DIAZ </t>
  </si>
  <si>
    <t>PEDRO JESUS SANCHEZ MOLINA</t>
  </si>
  <si>
    <t>KYOSTART VENTURES SAS</t>
  </si>
  <si>
    <t>MAO EVENTOS LOGÍSTICA Y MERCADEO S.A.S.</t>
  </si>
  <si>
    <t>DISPAPELES S.A.</t>
  </si>
  <si>
    <t>SERVIASEO</t>
  </si>
  <si>
    <t>LUIS GIOVANNY JIMENEZ MORA</t>
  </si>
  <si>
    <t>GESCOM LTDA</t>
  </si>
  <si>
    <t>SUMIMAS S.A.S</t>
  </si>
  <si>
    <t>GAVINCO INGENIEROS CONSULTORES SAS</t>
  </si>
  <si>
    <t>COMBUSTIBLES DE COLOMBIA S.A.</t>
  </si>
  <si>
    <t xml:space="preserve">ILAN INGENIERIA SAS </t>
  </si>
  <si>
    <t xml:space="preserve">SEGURIDAD DIGITAL LTDA </t>
  </si>
  <si>
    <t xml:space="preserve">SEGUROS DEL ESTADO </t>
  </si>
  <si>
    <t>UNIDSALUD</t>
  </si>
  <si>
    <t>LOPMI SAS</t>
  </si>
  <si>
    <t>ORIONCONIC</t>
  </si>
  <si>
    <t>CORPORACION COLOMBIANA DE AGRICULTURA URBANA Y CONSRERVACION DEL AMBIENTE "CORAMBIENTAL"</t>
  </si>
  <si>
    <t xml:space="preserve">SUBDIRECION INTEGRADA DE SERVICIOS DE SALUD NORTE ESE </t>
  </si>
  <si>
    <t>ALBEIRO QUINTERO TRIANA SAVASSI TODO EN ARTES GRAFICAS</t>
  </si>
  <si>
    <t>SAMUEL DAVID CAMACHO ORTIZ</t>
  </si>
  <si>
    <t>WBEIMAR ARNULFO HERNANDEZ ROA</t>
  </si>
  <si>
    <t>GEOTECNIA Y CIMIENTOS INGEOCIM S.A.S.</t>
  </si>
  <si>
    <t>KARLO FERNANDEZ CALA</t>
  </si>
  <si>
    <t>IVAN MAURICIO MEJIA CASTRO</t>
  </si>
  <si>
    <t>XIMENA LOMBANA RIAÑO</t>
  </si>
  <si>
    <t xml:space="preserve">CORPORACION CON CIENCIA </t>
  </si>
  <si>
    <t xml:space="preserve">JORGE LUIS NOVOA RODRIGUEZ CEDIO A JAVIER CESPEDES RODRIGUEZ </t>
  </si>
  <si>
    <t>SANDRA MILENA GUARNIZO RUEDA</t>
  </si>
  <si>
    <t>ANA ISABEL BEJARANO BABATIVA</t>
  </si>
  <si>
    <t>CONCRETOS ASFALTICOS DE COLOMBIA S.A. "CONCRESCOL"</t>
  </si>
  <si>
    <t xml:space="preserve">HIPOLITO ACOSTA FORERO </t>
  </si>
  <si>
    <t>ENERIET DAZA ARIZA</t>
  </si>
  <si>
    <t>MERLY JOHANNA GARCIA LOPEZ</t>
  </si>
  <si>
    <t xml:space="preserve">KATERIN DANAY MERCADO HOYOS </t>
  </si>
  <si>
    <t>CARLOS ALBERTO PINZON MOLINA</t>
  </si>
  <si>
    <t>CORPORACION PUNTOS CARDINALES</t>
  </si>
  <si>
    <t>CECILIA SOSA GOMEZ</t>
  </si>
  <si>
    <t>JOSE DARWIN SANGUINO VELEZ</t>
  </si>
  <si>
    <t>ALAS DE COLOMBIA EXPRESS SAS</t>
  </si>
  <si>
    <t xml:space="preserve">CLAUDIA PATRICIA HERNANDEZ DUARTE </t>
  </si>
  <si>
    <t>MARLIES INGRID ULLOA MENDIETA</t>
  </si>
  <si>
    <t>FERNANDO FLOREZ MORA</t>
  </si>
  <si>
    <t>YEXULY   YOJANA NIETO FLOREZ</t>
  </si>
  <si>
    <t>WILLIAN JAVIER RIVERA MENDOZA</t>
  </si>
  <si>
    <t>ANGIE ELIZABETH EUSSE GUTIERREZ</t>
  </si>
  <si>
    <t>ROBERT ERICK PRIETO CASALLAS</t>
  </si>
  <si>
    <t>JUAN CARLOS ROJAS ROJAS</t>
  </si>
  <si>
    <t>DANIELA PACHECO ORDOÑEZ</t>
  </si>
  <si>
    <t>JUAN CARLOS CARREÑO MANCERA</t>
  </si>
  <si>
    <t>ADRIANA LILIANA CARDENAS VILLALOBOS</t>
  </si>
  <si>
    <t>JOSE RUSVELT MURCIA JARAMILLO</t>
  </si>
  <si>
    <t>DANIEL FELIPE SANTIAGO COHEN</t>
  </si>
  <si>
    <t>CARLOS ARTURO LOPEZ BARRIOS</t>
  </si>
  <si>
    <t>EDGAR FELIPE BAQUERO DUARTE</t>
  </si>
  <si>
    <t>JUAN JOSE QUINTERO FONSECA</t>
  </si>
  <si>
    <t>SUZUKI</t>
  </si>
  <si>
    <t>FANALCA SA</t>
  </si>
  <si>
    <t>RENAULT SOCIEDAD DE FABRICACION DE AUTOMOTORES S.A.S</t>
  </si>
  <si>
    <t xml:space="preserve">UNION TEMPORAL 2018 </t>
  </si>
  <si>
    <t>IVONNE CAROLINA STERNBERG RUBIANO</t>
  </si>
  <si>
    <t>OSCAR RODOLFO LOPEZ RODRIGUEZ</t>
  </si>
  <si>
    <t>FABIOLA RODRIGUEZ CARREÑO</t>
  </si>
  <si>
    <t xml:space="preserve">JORGE EDUARDO AGUIRRE RICO </t>
  </si>
  <si>
    <t>NELSON CARDENAS VALENCIA</t>
  </si>
  <si>
    <t xml:space="preserve">JORGE EDUARDO SEBASTIAN VEGA HENAO </t>
  </si>
  <si>
    <t>ELIANA GRISEL CADENA CANO</t>
  </si>
  <si>
    <t xml:space="preserve">CLAUDIA PATRICIA YOPASA </t>
  </si>
  <si>
    <t>GEOVANNY ROJAS CASTRO</t>
  </si>
  <si>
    <t xml:space="preserve">CARLOS EDUARDO LOPEZ P BRICEÑO </t>
  </si>
  <si>
    <t>DIANA CRISTINA MARTINEZ CASTRO</t>
  </si>
  <si>
    <t xml:space="preserve">JARDIN BOTANICO JOSE CELESTINO MUTIS </t>
  </si>
  <si>
    <t xml:space="preserve">ASTRID CAROLINA RAMOS MELO </t>
  </si>
  <si>
    <t xml:space="preserve">LA PREVISORA COMPAÑÍA DE SEGUROS </t>
  </si>
  <si>
    <t>DREAMTEAM PUBLICIDAD S.A.S</t>
  </si>
  <si>
    <t>SERGIO ERNESTO  BUSTOS HERRERA</t>
  </si>
  <si>
    <t>ANDRES FERNANDO RIVERA ACUÑA</t>
  </si>
  <si>
    <t xml:space="preserve">ANGELICA MARIA ANGARITA SERRANO </t>
  </si>
  <si>
    <t xml:space="preserve">ENERGEX A.A. </t>
  </si>
  <si>
    <t xml:space="preserve">CARLOS IVAN GARCIA QUINTERO </t>
  </si>
  <si>
    <t xml:space="preserve">LUIS JOAQUIN PIMIENTO CASTRO </t>
  </si>
  <si>
    <t>KAREN LORENA MARIN CALDERON</t>
  </si>
  <si>
    <t xml:space="preserve">YHAMILA RUANO SALINAS </t>
  </si>
  <si>
    <t>YULIETH PAOLA GOMEZ LESMA</t>
  </si>
  <si>
    <t>PEAR SOLUTIONS SAS</t>
  </si>
  <si>
    <t>NAYIBE RODRIGUEZ MARTINEZ</t>
  </si>
  <si>
    <t>MONTAJES DE MARCA S.A</t>
  </si>
  <si>
    <t>1.081.000.000 </t>
  </si>
  <si>
    <t>“REALIZAR LA INTERVENTORÍA TÉCNICA, ADMINISTRATIVA, LEGAL, FINANCIERA, SOCIAL, AMBIENTAL Y S&amp;SO, AL CONTRATO DE OBRA PÚBLICA DERIVADO DE LA LICITACIÓN No. FDLBU-LP-083-2017</t>
  </si>
  <si>
    <t>PRESTAR LOS SERVICIOS PROFESIONALES PARA APOYAR ELAREA DE GESTION DEL DESARROLLO-ADMINISTRATIVO Y FINANCIERO, EN LOS ASUNTOS RELACIONADOS CON EL DESARROLLO DE LA GESTION CONTRACTUAL PARA LA ADQUISICION DE RECURSOS, ASI COMO DE LOS ASUNTOS JURIDICOS REQUERIDOS EN EL DESARROLLO DE LA GESTION DEL FONDO DE DESARROLLO LOCAL, DESCRITOS POR LA SECRETARIA DISTRITAL DE GOBIERNO Y LAS NORMAS APLICABLES SOBRE LA MATERIA. SEGUN CONTRATO DE PRESTACION DE SERVICIOS PROFESIONALES 002 DE 2018</t>
  </si>
  <si>
    <t>PRESTAR LOS SERVICIOS PROFESIONALES PARA APOYAR ELAREA DE GESTION DEL DESARROLLO-ADMINISTRATIVO Y FINANCIERO, EN LOS ASUNTOS RELACIONADOS CON EL DESARROLLO DE LA GESTION CONTRACTUAL PARA LA ADQUISICION DE RECURSOS. SEGUN CONTRATO DE PRESTACION DE SERVICIOS PROFESIONALES N°003 DE 2018</t>
  </si>
  <si>
    <t>PRESTAR LOS SERVICIOS PROFESIONALES PARA APOYAR ELAREA DE GESTION DEL DESARROLLO-ADMINISTRATIVO Y FINANCIERO, EN LOS ASUNTOS RELACIONADOS CON EL DESARROLLO DE LA GESTION CONTRACTUAL PARA LA ADQUISICION DE RECURSOS, ASI COMO DE LOS ASUNTOS JURIDICOS REQUERIDOS EN EL DESARROLLO DE LA GESTION DEL FONDO DE DESARROLLO LOCAL, DESCRITOS POR LA SECRETARIA DISTRITAL DE GOBIERNO Y LAS NORMAS APLICABLES SOBRE LA MATERIA. SEGUN CONTRATO DE PRESTACION DE SERVICIOS PROFESIONALES N°004 DE 2018</t>
  </si>
  <si>
    <t>PRESTAR LOS SERVICIOS PROFESIONALES AL DESPACHO DEL ALCALDE LOCAL Y AL ÁREA DE GESTIÓN NORMATIVA Y POLICIVA, EN TEMAS DE SEGURIDAD, PREVENCIÓN Y CONVIVENCIA CIUDADANA EN LA LOCALIDAD, DE CONFORMIDAD CON EL MARCO NORMATIVO APLICABLE EN LA MATERIA. SEGUN CONTRATO DE PRESTACION DE SERVICIOS PROFESIONALES 005 DE 2018</t>
  </si>
  <si>
    <t>PRESTAR CON PLENA AUTONOMÍA TÉCNICA, ADMINISTRATIVA Y FINANCIERA SUS SERVICIOS DE APOYO A LA GESTIÓN, PARA LA REVISIÓN, ORGANIZACIÓN, ACTUALIZACIÓN, TRANSFERENCIA Y DEMÁS ACTIVIDADES Y FUNCIONES RELACIONADAS CON EL ARCHIVO DE DOCUMENTOS DE LA ALCALDÍA LOCAL DE BARRIOS UNIDOS. SEGUN CONTRATO DE PRESTACION DE SERVICIOS DE APOYO A LA GESTION N°006 DE 2018</t>
  </si>
  <si>
    <t>PRESTAR SERVICIOS PROFESIONALES PARA APOYAR EL ÁREA DE GESTIÓN DEL DESARROLLO ADMINISTRATIVA Y FINANCIARA Y APOYAR EN LA SUPERVISIÓN DE CONTRATOS EN LOS ASUNTOS RELATIVOS A LA PLANEACIÓN LOCAL DE PROYECTOS DE INFRAESTRUCTURA DE ACUERDO A LAS LÍNEAS DE INVERSIÓN VIGENTES</t>
  </si>
  <si>
    <t>APOYAR JURÍDICAMENTE LA EJECUCIÓN DE LAS ACCIONES REQUERIDAS PARA LA DEPURACIÓN DE LAS ACTUACIONES ADMINISTRATIVAS QUE CURSAN EN LA ALCALDÍA LOCAL. SEGUN CONTRATO DE PRESTACION DE SERVICIOS PROFESIONALES N°008 DE 2018</t>
  </si>
  <si>
    <t>APOYAR JURÍDICAMENTE LA EJECUCIÓN DE LAS ACCIONES REQUERIDAS PARA LA DEPURACIÓN DE LAS ACTUACIONES ADMINISTRATIVAS QUE CURSAN EN LA ALCALDÍA LOCAL. SEGUN CONTRATO DE PRESTACION DE SERVICIOS PROFESIONALES N°009 DE 2018</t>
  </si>
  <si>
    <t>APOYAR JURÍDICAMENTE LA EJECUCIÓN DE LAS ACCIONES REQUERIDAS PARA LA DEPURACIÓN DE LAS ACTUACIONES ADMINISTRATIVAS QUE CURSAN EN LA ALCALDÍA LOCAL. SEGUN CONTRATO DE PRESTACION DE SERVICIOS PROFESIONALES N°010 2018</t>
  </si>
  <si>
    <t>PRESTAR SERVICIOS DE APOYO A LA GESTIÓN, PARA LA REVISIÓN, ORGANIZACIÓN, ACTUALIZACIÓN, TRANSFERENCIA Y DEMÁS ACTIVIDADES Y FUNCIONES RELACIONADAS CON EL ARCHIVO DE DOCUMENTOS DE LA ALCALDÍA LOCAL DE BARRIOS UNIDOS.</t>
  </si>
  <si>
    <t>PRESTAR SERVICIOS DE APOYO A LA GESTIÓN, PARA LA REVISIÓN, ORGANIZACIÓN, ACTUALIZACIÓN, TRANSFERENCIA Y DEMÁS ACTIVIDADES Y FUNCIONES RELACIONADAS CON EL ARCHIVO DE DOCUMENTOS DE LA ALCALDÍA LOCAL DE BARRIOS UNIDOS. SEGUN CONTRATO DE PRESTACION DE SERVICIOS DE APOYO A LA GESTION N°012 DE 2018</t>
  </si>
  <si>
    <t>PRESTAR LOS SERVICIOS PROFESIONALES PARA APOYAR EL ÁREA DE GESTIÓN DEL DESARROLLO ¿ ADMINISTRATIVO Y FINANCIERO, EN LOS ASUNTOS RELACIONADOS CON EL DESARROLLO DE LA GESTIÓN CONTRACTUAL PARA LA ADQUISICIÓN DE RECURSOS, ASÍ COMO DE LOS OTROS ASUNTOS JURÍDICOS REQUERIDOS EN EL DESARROLLO DE LA GESTIÓN DEL FONDO DE DESARROLLO LOCAL, DESCRITOS POR LA SECRETARÍA DISTRITAL DE GOBIERNO Y LAS NORMAS APLICABLES SOBRE LA MATERIA. SEGUN CONTRATO DE PRESTACION DE SERVICIOS PROFESIONALES N°013 DE 2018</t>
  </si>
  <si>
    <t>SERVICIOS DE APOYO A LA GESTIÓN PARA LA REVISIÓN, ORGANIZACIÓN ACTUALIZACIÓN, TRANSFERENCIA Y DEMÁS ACTIVIDADES Y FUNCIONES RELACIONADAS CON EL ARCHIVO DE DOCUMENTOS DE LA ALCALDÍA LOCAL DE BARRIOS UNIDOS. SEGUN CONTRATO DE PRESTACION DE SERVICIOS DE APOYO A LA GESTION.</t>
  </si>
  <si>
    <t>SERVICIOS DE APOYO A LA GESTIÓN PARA LA REVISIÓN, ORGANIZACIÓN ACTUALIZACIÓN, TRANSFERENCIA Y DEMÁS ACTIVIDADES Y FUNCIONES RELACIONADAS CON EL ARCHIVO DE DOCUMENTOS DE LA ALCALDÍA LOCAL DE BARRIOS UNIDOS. SEGUN CONTRATO DE PRESTACION DE SERVICIOS DE APOYO A LA GESTION N°015 DE 2018</t>
  </si>
  <si>
    <t>PRESTAR LOS SERVICIOS PROFESIONALES PARA APOYAR EL PROCESO RELACIONADO CON LA REVISIÓN, ORGANIZACIÓN, ACTUALIZACIÓN, TRANSFERENCIA Y DEMÁS ACTIVIDADES Y FUNCIONES RELACIONADAS CON EL ARCHIVO DE LOS DOCUMENTOS DE LA ALCALDÍA LOCAL DE BARRIOS UNIDOS. SEGUN CONTRATO DE PRESTACION DE SERVICIOS PROFESIONALES N°016 DE 2018</t>
  </si>
  <si>
    <t>PRESTAR LOS SERVICIOS DE APOYO A LA GESTIÓN DE CONDUCCIÓN DE LOS VEHÍCULOS A CARGO DEL FONDO DE DESARROLLO LOCAL DE BARRIOS UNIDOS, ASÍ COMO APOYAR LA GESTIÓN ADMINISTRATIVA QUE DESIGNE EL SUPERVISOR. SEGUN CONTRATO DE PRESTACION DE SERVICIOS DE APOYO A LA GESTION N°017 DE 2018</t>
  </si>
  <si>
    <t>PRESTAR SERVICIOS PROFESIONALES PARA APOYAR AL ÁREA DE GESTIÓN DEL DESARROLLO  ADMINISTRATIVO Y FINANCIERO, EN LOS ASUNTOS RELACIONADOS CON EL DESARROLLO DE LA GESTIÓN CONTRACTUAL PARA LA ADQUISICIÓN DE RECURSOS.</t>
  </si>
  <si>
    <t>PRESTAR LOS SERVICIOS PROFESIONALES AL FONDO DE DESARROLLO LOCAL ¿ ALCALDÍA LOCAL DE BARRIOS UNIDOS, PARA LA ASESORÍA, REVISIÓN, SEGUIMIENTO Y CUMPLIMIENTO DE LAS NORMAS QUE REGULAN LOS CONTRATOS SUSCRITOS POR ESTE, EN EL DESARROLLO DE LAS DIFERENTES ETAPAS PRE-CONTRACTUAL, CONTRACTUAL Y POST-CONTRACTUAL. SEGUN CONTRATO DE PRESTACION DE SERVICIOS PROFESIONALES N°19 DE 2018</t>
  </si>
  <si>
    <t>PRESTAR SERVICIOS DE APOYO A LA GESTIÓN, PARA LA REVISIÓN, ORGANIZACIÓN, ACTUALIZACIÓN, TRANSFERENCIA Y DEMÁS ACTIVIDADES Y FUNCIONES RELACIONADAS CON EL ARCHIVO DE DOCUMENTOS DE LA ALCALDÍA LOCAL DE BARRIOS UNIDOS. SEGUN CONTRATO DE PRESTACION DE SERVICIOS DE APOYO A LA GESTION N°020 DE 2018</t>
  </si>
  <si>
    <t>APOYAR ADMINISTRATIVA Y ASISTENCIALMENTE A LAS INSPECCIONES DE POLICÍA DE LA LOCALIDAD. SEGUN CONTRATO DE PRESTACION DE SERVICIOS DE APOYO A LA GESTION N°021 DE 2018</t>
  </si>
  <si>
    <t>APOYAR ADMINISTRATIVA Y ASISTENCIALMENTE A LAS INSPECCIONES DE POLICÍA DE LA LOCALIDAD. SEGUN CONTRATO DE PRESTACION DE SERVICIOS DE APOYO A LA GESTION N°022 DE 2018</t>
  </si>
  <si>
    <t>APOYAR TÉCNICAMENTE LAS DISTINTAS ETAPAS DE LOS PROCESOS DE COMPETENCIA DE LA ALCALDÍA LOCAL PARA LA DEPURACIÓN DE ACTUACIONES ADMINISTRATIVAS. SEGUN CONTRATO DE PRESTACION DE SERVICIOS PROFESIONALES N°023 DE 2018</t>
  </si>
  <si>
    <t>APOYAR TÉCNICAMENTE LAS DISTINTAS ETAPAS DE LOS PROCESOS DE COMPETENCIA DE LA ALCALDÍA LOCAL PARA LA DEPURACIÓN DE ACTUACIONES ADMINISTRATIVAS. SEGUN CONTRATO DE PRESTACION DE SERVICIOS PROFESIONALES N°024 DE 2018</t>
  </si>
  <si>
    <t>APOYAR TÉCNICAMENTE LAS DISTINTAS ETAPAS DE LOS PROCESOS DE COMPETENCIA DE LA ALCALDÍA LOCAL PARA LA DEPURACIÓN DE ACTUACIONES ADMINISTRATIVAS. SEGUN CONTRATO DE PRESTACION DE SERVICIOS PROFESIONALES N°025 DE 2018</t>
  </si>
  <si>
    <t>APOYAR JURÍDICAMENTE LA EJECUCIÓN DE LAS ACCIONES REQUERIDAS PARA LA DEPURACIÓN DE LAS ACTUACIONES ADMINISTRATIVAS QUE CURSAN EN LA ALCALDÍA LOCAL. SEGUN CONTRATO DE PRESTACION DE SERVICIOS PROFESIONALES N°26 DE 2018</t>
  </si>
  <si>
    <t>APOYAR JURÍDICAMENTE LA EJECUCIÓN DE LAS ACCIONES REQUERIDAS PARA LA DEPURACIÓN DE LAS ACTUACIONES ADMINISTRATIVAS QUE CURSAN EN LA ALCALDÍA LOCAL. SEGUN CONTRATO DE PRESTACION DE SERVICIOS PROFESIONALES N°027 DE 2018</t>
  </si>
  <si>
    <t>APOYAR JURÍDICAMENTE LA EJECUCIÓN DE LAS ACCIONES REQUERIDAS PARA LA DEPURACIÓN DE LAS ACTUACIONES ADMINISTRATIVAS QUE CURSAN EN LA ALCALDÍA LOCAL. SEGUN CONTRATO DE PRESTACION DE SERVICIOS PROFESIONALES N°28 DE 2018</t>
  </si>
  <si>
    <t>APOYAR JURÍDICAMENTE LA EJECUCIÓN DE LAS ACCIONES REQUERIDAS PARA LA DEPURACIÓN DE LAS ACTUACIONES ADMINISTRATIVAS QUE CURSAN EN LA ALCALDÍA LOCAL. SEGUN CONTRATO DE PRESTACION DE SERVICIOS PROFESIONALES N°029 DE 2018</t>
  </si>
  <si>
    <t>APOYAR JURÍDICAMENTE LA EJECUCIÓN DE LAS ACCIONES REQUERIDAS PARA LA DEPURACIÓN DE LAS ACTUACIONES ADMINISTRATIVAS QUE CURSAN EN LA ALCALDÍA LOCAL. SEGUN CONTRATO DE PRESTACION DE SERVICIOS PROFESIONALES N°030 DE 2018</t>
  </si>
  <si>
    <t>PRESTAR LOS SERVICIOS DE APOYO A LA GESTIÓN DE CONDUCCIÓN DE LOS VEHÍCULOS A CARGO DEL FONDO DE DESARROLLO LOCAL DE BARRIOS UNIDOS, ASÍ COMO APOYAR LA GESTIÓN ADMINISTRATIVA QUE DESIGNE EL SUPERVISOR. SEGUN CONTRATO DE PRESTACION DE SERVICIOS DE APOYO A LA GESTION N°031 DE 2018</t>
  </si>
  <si>
    <t>PRESTAR SERVICIOS DE APOYO A LA GESTIÓN, PARA LA REVISIÓN, ORGANIZACIÓN, ACTUALIZACIÓN, TRANSFERENCIA Y DEMÁS ACTIVIDADES Y FUNCIONES RELACIONADAS CON EL ARCHIVO DE DOCUMENTOS DE LA ALCALDÍA LOCAL DE BARRIOS UNIDOS. SEGUN CONTRATO DE PRESTACION DE SERVICIOS PROFESIONALES N°032 DE 2018</t>
  </si>
  <si>
    <t>APOYAR AL ALCALDE LOCAL EN LA PROMOCIÓN, ACOMPAÑAMIENTO, COORDINACIÓN Y ATENCIÓN DE LAS INSTANCIAS DE COORDINACIÓN INTERINSTITUCIONALES Y LAS INSTANCIAS DE PARTICIPACIÓN LOCALES, ASÍ COMO LOS PROCESOS COMUNITARIOS EN LA LOCALIDAD. SEGUN CONTRATO DE PRESTACION DE SERVICIOS PROFESIONALES N°033 DE 2018</t>
  </si>
  <si>
    <t>PRESTACIÓN DE SERVICIOS PROFESIONALES PARA APOYAR JURÍDICAMENTE LA EJECUCIÓN DE LAS ACCIONES REQUERIDAS PARA EL TRÁMITE E IMPULSO PROCESAL DE LAS ACTUACIONES CONTRAVENCIONALES Y/O QUERELLABLES QUE CURSEN EN LAS INSPECCIONES DE POLICÍA DE LA LOCALIDAD. SEGUN CONTRATO DE PRESTACION DE SERVICIOS PROFESIONALES N°034 DE 2018</t>
  </si>
  <si>
    <t>PRESTACIÓN DE SERVICIOS PROFESIONALES PARA APOYAR JURÍDICAMENTE LA EJECUCIÓN DE LAS ACCIONES REQUERIDAS PARA EL TRÁMITE E IMPULSO PROCESAL DE LAS ACTUACIONES CONTRAVENCIONALES Y/O QUERELLABLES QUE CURSEN EN LAS INSPECCIONES DE POLICÍA DE LA LOCALIDAD. SEGUN CONTRATO DE PRESTACION DE SERVICIOS PROFESIONALES N°035 DE 2018</t>
  </si>
  <si>
    <t>PRESTACIÓN DE SERVICIOS PROFESIONALES PARA APOYAR JURÍDICAMENTE LA EJECUCIÓN DE LAS ACCIONES REQUERIDAS PARA EL TRÁMITE E IMPULSO PROCESAL DE LAS ACTUACIONES CONTRAVENCIONALES Y/O QUERELLABLES QUE CURSEN EN LAS INSPECCIONES DE POLICÍA DE LA LOCALIDAD. SEGUN CONTRATO DE PRESTACION DE SERVICIOS PROFESIONALES N°036 DE 2018</t>
  </si>
  <si>
    <t>PRESTACIÓN DE SERVICIOS PROFESIONALES PARA APOYAR JURÍDICAMENTE LA EJECUCIÓN DE LAS ACCIONES REQUERIDAS PARA EL TRÁMITE E IMPULSO PROCESAL DE LAS ACTUACIONES CONTRAVENCIONALES Y/O QUERELLABLES QUE CURSEN EN LAS INSPECCIONES DE POLICÍA DE LA LOCALIDAD. SEGUN CONTRATO DE PRESTACION DE SERVICIOS PROFESIONALES N°037 DE 2018</t>
  </si>
  <si>
    <t>APOYAR TÉCNICAMENTE LAS DISTINTAS ETAPAS DE LOS PROCESOS DE COMPETENCIA DE LAS INSPECCIONES DE POLICÍA DE LA LOCALIDAD SEGÚN REPARTO.</t>
  </si>
  <si>
    <t>APOYAR TÉCNICAMENTE LAS DISTINTAS ETAPAS DE LOS PROCESOS DE COMPETENCIA DE LAS INSPECCIONES DE POLICÍA DE LA LOCALIDAD SEGÚN REPARTO. SEGUN CONTRATO DE PRESTACION DE SERVICIOS PROFESIONALES N°039 DE 2018</t>
  </si>
  <si>
    <t>APOYAR TÉCNICAMENTE LAS DISTINTAS ETAPAS DE LOS PROCESOS DE COMPETENCIA DE LAS INSPECCIONES DE POLICÍA DE LA LOCALIDAD SEGÚN REPARTO. SEGUN CONTRATO DE PRESTACION DE SERVICIOS PROFESIONALES N°040 DE 2018</t>
  </si>
  <si>
    <t>APOYAR JURÍDICAMENTE LA EJECUCIÓN DE LAS ACCIONES REQUERIDAS PARA LA DEPURACIÓN DE LAS ACTUACIONES ADMINISTRATIVAS QUE CURSAN EN LA ALCALDÍA LOCAL. SEGUN CONTRATO DE PRESTACION DE SERVICIOS PROFESIONALES N°042 DE 2018</t>
  </si>
  <si>
    <t>APOYAR JURÍDICAMENTE LA EJECUCIÓN DE LAS ACCIONES REQUERIDAS PARA LA DEPURACIÓN DE LAS ACTUACIONES ADMINISTRATIVAS QUE CURSAN EN LA ALCALDÍA LOCAL. SEGUN CONTRATO DE PRESTACION DE SERVICIOS PROFESIONALES N°043 DE 2018</t>
  </si>
  <si>
    <t>PRESTAR SERVICIOS PROFESIONALES PARA APOYAR AL ÁREA GESTION DEL DESARROLLO- ADMINISTRATIVO Y FINANCIERO EN LOS ASUNTOS RELATIVOS A LA PLANEACIÓN LOCAL, ASÍ COMO EL APOYO A LA SUPERVISÓN DE CONTRATOS SUSCRITOS POR LA ALCALDIA LOCAL DE BARRIOS UNIDOS. SEGUN CONTRATO DE PRESTACION DE SERVICIOS PROFESIONALES N°044 DE 2018</t>
  </si>
  <si>
    <t>SERVICIOS PROFESIONALES AL ÁREA DE GESTIÓN POLICIVA Y DESPACHO DEL ALCALDE CON EL FIN DE QUE CON SUJECIÓN AL ORDEN DE LLEGADA SE ADELANTEN LOS PROCESOS O PROCEDIMIENTOS CORRESPONDIENTES PARA EL TRÁMITE, AUXILIO Y DEVOLUCIÓN DE LAS COMISIONES QUE EN VIRTUD DEL ARTÍCULO 37 Y SIGUIENTES DEL CÓDIGO GENERAL DEL PROCESO, SEAN DESIGNADOS POR LOS JUECES DE LA REPUBLICA Y QUE CORRESPONDAN AL ÁMBITO TERRITORIAL DE ESTA ALCALDÍA. SEGUN CONTRATO DE PRESTACION DE SERVICIOS PROFESIONALES N°045 DE 2018</t>
  </si>
  <si>
    <t>APOYAR LA FORMULACIÓN, GESTIÓN Y SEGUIMIENTO DE ACTIVIDADES ENFOCADAS A LA GESTIÓN AMBIENTAL EXTERNA, ENCAMINADAS A LA MITIGACIÓN DE LOS DIFERENTES IMPACTOS AMBIENTALES Y LA CONSERVACIÓN DE LOS RECURSOS NATURALES DE LA LOCALIDAD. SEGUN CONTRATO DE PRESTACION DE SERVICIOS PROFESIONALES N°046 DE 2018</t>
  </si>
  <si>
    <t>PRESTAR SERVICIOS PROFESIONALES PARA APOYAR AL ÁREA GESTION DEL DESARROLLO- ADMINISTRATIVO Y FINANCIERO EN LOS ASUNTOS RELATIVOS A LA PLANEACIÓN LOCAL, ASÍ COMO EL APOYO A LA SUPERVISÓN DE CONTRATOS SUSCRITOS POR LA ALCALDIA LOCAL DE BARRIOS UNIDOS. SEGUN CONTRATO DE PRESTACION DE SERVICIOS PROFESIONALES N°047 DE 2018</t>
  </si>
  <si>
    <t>PRESTAR SERVICIOS PROFESIONALES PARA APOYAR EL ÁREA DE GESTIÓN DEL DESARROLLO ADMINISTRATIVA Y FINANCIARA Y APOYAR EN LA SUPERVISIÓN DE CONTRATOS EN LOS ASUNTOS RELATIVOS A LA PLANEACIÓN LOCAL DE PROYECTOS DE INFRAESTRUCTURA DE ACUERDO A LAS LÍNEAS DE INVERSIÓN VIGENTES. SEGUN CONTRATO DE PRESTACION DE SERVICIOS PROFESIONALES N°048 DE 2018</t>
  </si>
  <si>
    <t>PRESTAR SERVICIOS PROFESIONALES PARA APOYAR EL ÁREA DE GESTIÓN DEL DESARROLLO ADMINISTRATIVA Y FINANCIARA Y APOYAR EN LA SUPERVISIÓN DE CONTRATOS EN LOS ASUNTOS RELATIVOS A LA PLANEACIÓN LOCAL DE PROYECTOS DE INFRAESTRUCTURA DE ACUERDO A LAS LÍNEAS DE INVERSIÓN VIGENTES. SEGUN CONTRATO DE PRESTACION DE SERVICIOS PROFESIONALES N°049 DE 2018</t>
  </si>
  <si>
    <t>PRESTAR APOYO ADMINISTRATIVO Y OPERATIVO AL ÁREA DEL ALMACÉN DE LA ALCALDÍA LOCAL DE BARRIOS UNIDOS, EN LOS PROCESOS DE CUIDADO, PROTECCIÓN, ALMACENAMIENTO, TRASLADO Y ENTREGA DE BIENES DEL FONDO DE DESARROLLO LOCAL ¿ DE ACUERDO A LOS PROCESOS Y PROCEDIMIENTOS VIGENTES. SEGUN CONTRATO DE PRESTACION DE SERVICIOS DE APOYO A LA GESTON N°050 DE 2018</t>
  </si>
  <si>
    <t>PRESTAR SERVICIOS TÉCNICOS PARA APOYAR LA GESTIÓN Y SEGUIMIENTO DEL PLAN INSTITUCIONAL DE GESTIÓN AMBIENTAL -PIGA Y ACTIVIDADES ENFOCADAS A LA GESTIÓN AMBIENTAL EXTERNA. SEGUN CONTRATO DE PRESTACION DE SERVICIOS DE APOYO A LA GESTION N°051 DE 2018</t>
  </si>
  <si>
    <t>PRESTAR SERVICIOS PROFESIONALES PARA APOYAR AL DESPACHO DE LA ALCALDÍA LOCAL DE BARRIOS UNIDOS EN LA REVISIÓN, CONTROL Y VIGILANCIA DE LOS DOCUMENTOS EMITIDOS POR EL ÁREA DE GESTIÓN POLICIVA. SEGUN CONTRATO DE PRESTACION DE SERVICIOS PROFESIONALES N°052 DE 2018</t>
  </si>
  <si>
    <t>PRESTAR SERVICIOS PROFESIONALES PARA APOYAR AL DESPACHO DE LA ALCALDÍA LOCAL DE BARRIOS UNIDOS EN LA REVISIÓN, CONTROL Y VIGILANCIA DE LOS DOCUMENTOS EMITIDOS POR EL ÁREA DE GESTIÓN POLICIVA. SEGUN CONTRATO DE PRESTACION DE SERVICIOS PROFESIONALES N°053 DE 2018</t>
  </si>
  <si>
    <t>PRESTAR SERVICIOS PROFESIONALES PARA APOYAR AL ÁREA DE GESTIÓN DEL DESARROLLO ADMINISTRATIVO Y FINANCIERO EN LOS ASUNTOS RELATIVOS A LA PLANEACIÓN LOCAL, ASÍ COMO APOYAR LA SUPERVISIÓN DE CONTRATOS SUSCRITOS PARA LA ALCALDÍA LOCAL DE BARRIOS UNIDOS.</t>
  </si>
  <si>
    <t>PRESTAR SERVICIOS PROFESIONALES PARA APOYAR AL ÁREA DE GESTIÓN DEL DESARROLLO ADMINISTRATIVO Y FINANCIERO EN LOS ASUNTOS RELATIVOS A LA PLANEACIÓN LOCAL, ASÍ COMO APOYAR LA SUPERVISIÓN DE CONTRATOS SUSCRITOS PARA LA ALCALDÍA LOCAL DE BARRIOS UNIDOS. SEGUN CONTRATO DE PRESTACION DE SERVICIOS PROFESIONALES N°055 DE 2018</t>
  </si>
  <si>
    <t>PRESTAR LOS SERVICIOS PROFESIONALES ESPECIALIZADOS PARA APOYAR EL ÁREA DE GESTIÓN DEL DESARROLLO ADMINISTRATIVA - FINANCIARA Y APOYAR EN LA SUPERVISIÓN DE CONTRATOS EN LOS ASUNTOS RELATIVOS A LA PLANEACIÓN LOCAL DE PROYECTOS DE INFRAESTRUCTURA DE ACUERDO A LAS LÍNEAS DE INVERSIÓN VIGENTES. SEGUN CONTRATO DE PRESTACION DE SERVICIOS PROFESIONALES N°056 DE 2018</t>
  </si>
  <si>
    <t>PRESTAR SERVICIOS PROFESIONALES MEDIANTE LOS CUALES SE CONTRIBUYA A LA REVISIÓN, SEGUIMIENTO Y PROYECCIÓN DE RESPUESTA DE LOS INFORMES SOLICITADOS POR LOS ENTES DE CONTROL, ENTIDADES Y CIUDADANÍA EN GENERAL RELATIVOS A LA GESTIÓN DE LA ALCALDÍA LOCAL DE BARRIOS UNIDOS, DE ACUERDO A SUS COMPETENCIAS MISIONALES. SEGUN CONTRATO DE PRESTACION DE SERVICIOS PROFESIONALES N°057 DE 2018.</t>
  </si>
  <si>
    <t>APOYAR JURÍDICAMENTE LA EJECUCIÓN DE LAS ACCIONES REQUERIDAS PARA LA DEPURACIÓN DE LAS ACTUACIONES ADMINISTRATIVAS QUE CURSAN EN LA ALCALDÍA LOCAL. SEGUN CONTRATO DE PRESTACION DE SERVICIOS PROFESIONALES N°058 DE 2018</t>
  </si>
  <si>
    <t>PRESTAR SERVICIOS PROFESIONALES PARA APOYAR AL ÁREA GESTION DEL DESARROLLO- ADMINISTRATIVO Y FINANCIERO EN LOS ASUNTOS RELATIVOS A LA PLANEACIÓN LOCAL, ASÍ COMO EL APOYO A LA SUPERVISÓN DE CONTRATOS SUSCRITOS POR LA ALCALDIA LOCAL DE BARRIOS UNIDOS. SEGUN CONTRATO DE PRESTACION DE SERVICIOS PROFESIONALES N°059 DE 2018</t>
  </si>
  <si>
    <t>PRESTAR SERVICIOS PROFESIONALES PARA EL DESARROLLO, EJECUCIÓN Y SEGUIMIENTO DE LOS PLANES, PROGRAMAS Y PROYECTOS DE LA ALCALDIA LOCAL DE BARRIOS UNIDOS EN EL MARCO DEL PROYECTO DE CULTURA CIUDADANA, DEPORTE Y ARTE PARA UN MEJOR FUTURO, ASÍ COMO EL SEGUIMIENTO DE PROCESOS. SEGUN CONTRATO DE PRESTACION DE SERVICIOS PROFESIONALES N°060 DE 2018</t>
  </si>
  <si>
    <t>APOYAR TÉCNICAMENTE A LOS RESPONSABLES E INTEGRANTES DE LOS PROCESOS EN LA IMPLEMENTACIÓN DE HERRAMIENTAS DE GESTIÓN SIGUIENDO LOS LINEAMIENTOS METODOLÓGICOS ESTABLECIDOS POR LA OFICINA ASESORA DE PLANEACIÓN DE LA SECRETARIA DISTRITAL DE GOBIERNO. SEGUN CONTRATO DE PRESTACION DE SERVICIOS PROFESIONALES N°061 DE 2018</t>
  </si>
  <si>
    <t>PRESTAR LOS SERVICIOS PROFESIONALES PARA LA OPERACION, SEGUIMIENTO Y CUMPLIMIENTO DE LOS PROCESOS Y PROCEDIMIENTOS DEL SERVICIO SOCIAL APOYO ECONOMICO TIPO C, REQUERIDOS PARA EL ADECUADO Y OPORTUNO REGISTRO, CRUCE Y REPORTE DE LOS DATOS EN EL SISTEMA DE INFORMACION Y REGISTRO DE BENEFICIARIOS - SIRBE- QUE CONTRIBUYAN A LA GARANTIA DE LOS DERECHOS DE LA POBLACION MAYOR EN EL MARCO DE LA POLITICA PUBLICA SOCIAL PARA EL ENVEJECIMIENTO Y LA VEJEZ EN EL DISTRITO CAPITAL A CARGO DE LA ALCALDIA LOCAL. SEGUN CONTRATO DE PRESTACION DE SERVICIOS PROFESIONALES N°062 DE 2018</t>
  </si>
  <si>
    <t>APOYAR AL ALCALDE LOCAL EN LA PROMOCION, ACOMPAÑAMIENTO, COORDINACION Y ATENCION DE LAS INSTANCIAS DE PARTICIPACION LOCALES, ASI COMO LOS PROCESOS COMUNITARIOS EN LA LOCALIDAD. SEGUN CONTRATO DE PRESTACION DE SERVICIOS PROFESIONALES N°063 DE 2018</t>
  </si>
  <si>
    <t>PRESTAR LOS SERVICIOS PROFESIONALES A LA ALCALDÍA LOCAL DE BARRIOS UNIDOS EN LA ADMINISTRACIÓN DE LA RED DE VOZ Y DATOS, EN LA ACTUALIZACIÓN Y SOPORTE CON LAS TECNOLOGÍAS Y SISTEMAS DE INFORMACIÓN, ASÍ COMO EL APOYO A LA SUPERVISIÓN DE LOS CONTRATOS QUE TIENEN RELACIÓN CON SOPORTES TECNOLÓGICOS Y TEMAS RELACIONADOS. SEGUN CONTRATO DE PRESTACION DE SERVICIOS PROFESIONALES N°064 DE 2018.</t>
  </si>
  <si>
    <t>APOYAR AL ALCALDE LOCAL EN LA PROMOCION, ACOMPAÑAMIENTO, COORDINACION Y ATENCION DE LAS INSTANCIAS DE PARTICIPACION LOCALES, ASI COMO LOS PROCESOS COMUNITARIOS EN LA LOCALIDAD. SEGUN CONTRATO DE PRESTACION DE SERVICIOS PROFESIONALES N°065 DE 2018</t>
  </si>
  <si>
    <t>PRESTAR SERVICIOS PROFESIONALES AL FONDO DE DESARROLLO LOCAL ¿ ALCALDIA LOCAL DE BARRIOS UNIDOS PARA LA REVISÓN Y SEGUIMIENTO DE LOS TRÁMITES JURÍDICOS Y CONTRACTUALES QUE SURJAN EN EL DESPACHO DE LA ALCALDÍA O QUE SE ENCUENTREN A CARGO DEL ORDENADOR DEL GASTO. SEGUN CONTRATO DE PRESTACION DE SERVICIOS PROFESIONALES N°066 DE 2018</t>
  </si>
  <si>
    <t>PRESTAR LOS SERVICIOS DE APOYO A LA GESTION, PARA LA REVISION, ORGANIZACION, ACTUALIZACION, TRANSFERENCIA Y DEMAS ACTIVIDADES Y FUNCIONES RELACIONADAS CON EL ARCHIVO DE LOS DOCUMENTOS DE LA ALCALDIA LOCAL DE BARRIOS UNIDOS. SEGUN CONTRATO DE PRESTACION DE SERVICIOS PROFESIONALES N°067 DE 2018</t>
  </si>
  <si>
    <t>PRESTAR SERVICIOS PROFESIONALES AL DESPACHO EN GESTION PRODUCCION DE DISEÑO, ADMINISTRADOR DE LA PAGINA WEB INSTITUCIONAL Y COMUNICACIONES DE LA ALCALDIA LOCAL DE BARRIOS UNIDOS. SEGUN CONTRATO DE PRESTACION DE SERVICIOS PROFESIONALES N°068 DE 2018</t>
  </si>
  <si>
    <t>PRESTAR SERVICIOS TECNICOS PARA LA OPERACION, SEGUIMIENTO Y CUMPLIMIENTO DE LOS PROCESOS Y PROCEDIMIENTOS DEL SERVICIO SOCIAL APOYO ECONOMICO TIPO C, REQUERIDOS PARA EL ADECUADO  REGISTRO, CRUCE Y REPORTE DE LOS DATOS EN EL SISTEMA DE INFORMACION Y REGISTRO DE BENEFICIARIOS - SIRBE- QUE CONTRIBUYAN A LA GARANTIA DE LOS DERECHOS DE LA POBLACION MAYOR EN EL MARCO DE LA POLITICA PUBLICA SOCIAL PARA EL ENVEJECIMIENTO Y LA VEJEZ EN EL DISTRITO CAPITAL A CARGO DE LA ALCALDIA LOCAL. SEGUN CONTRATO DE PRESTACION DE SERVICIOS DE APOYO A LA GESTION N°069 DE 2018</t>
  </si>
  <si>
    <t>PRESTAR SERVICIOS PROFESIONALES AL DESPACHO EN GESTION PRODUCCION DE DISEÑO, ADMINISTRADOR DE LA PAGINA WEB INSTITUCIONAL Y COMUNICACIONES DE LA ALCALDIA LOCAL DE BARRIOS UNIDOS. SEGUN CONTRATO DE PRESTACION DE SERVICIOS PROFESIONALES N°070 DE 2018</t>
  </si>
  <si>
    <t>PRESTAR SERVICIOS PROFESIONALES PARA GESTIÓN DE LOS TRAMITES DE COBRO PERSUASIVO DE ACREENCIAS A FAVOR DE LA ADMINISTRACIÓN DISTRITAL PARA LOGRAR EL PAGO VOLUNTARIO DE LAS MISMAS, Y SEGUIMIENTO AL COBRO COACTIVO. SEGUN CONTRATO DE PRESTACION DE SERVICIOS PROFESIONALES N°071 DE 2018</t>
  </si>
  <si>
    <t>PRESTAR LOS SERVICIOS DE APOYO A LA GESTIÓN DE CONDUCCIÓN DE LOS VEHÍCULOS A CARGO DEL FONDO DE DESARROLLO LOCAL DE BARRIOS UNIDOS, ASÍ COMO APOYAR LA GESTIÓN ADMINISTRATIVA QUE DESIGNE EL SUPERVISOR. SEGUN CONTRATO DE PRESTACION DE SERVICIOS DE APOYO A LA GESTION N°072 DE 2018</t>
  </si>
  <si>
    <t>APOYAR ADMINISTRATIVA Y ASISTENCIALMENTE A LAS INSPECCIONES DE POLICÍA DE LA LOCALIDAD. SEGUN CONTRATO DE PRESTACION DE SERVICIOS DE APOYO A LA GESTION N°073 DE 2018</t>
  </si>
  <si>
    <t>PRESTAR LOS SERVICIOS DE APOYO A LA GESTIÓN DE CONDUCCIÓN DE LOS VEHÍCULOS A CARGO DEL FONDO DE DESARROLLO LOCAL DE BARRIOS UNIDOS, ASÍ COMO APOYAR LA GESTIÓN ADMINISTRATIVA QUE DESIGNE EL SUPERVISOR. SEGUN CONTRATO DE PRESTACION DE SERVICIOS DE APOYO A LA GESTION N°074 DE 2018</t>
  </si>
  <si>
    <t>PRESTAR LOS SERVICIOS PROFESIONALES AL DESPACHO EN GESTIÓN Y PRODUCCIÓN DE DISEÑO, ADMINISTRACIÓN DE LA PÁGINA WEB INSTITUCIONAL Y COMUNICACIONES DE LA ALCALDÍA LOCAL DE BARRIOS UNIDOS. SEGUN CONTRATO DE PRESTACION DE SERVICIOS PROFESIONALES N°075 DE 2018</t>
  </si>
  <si>
    <t>PRESTAR SERVICIOS DE APOYO AL ÁREA DE GESTIÓN DEL DESARROLLO ADMINISTRATIVA Y FINANCIERA EN LAS LABORES QUE REQUIERA LA JUNTA ADMINISTRADORA LOCAL DE BARRIOS UNIDOS COMO GRABACIÓN DE SESIONES, TRANSCRIPCIÓN DE ACTAS Y ATENCIÓN A LA CIUDADANÍA. SEGUN CONTRATO DE PRESTACION DE SERVICIOS DE APOYO A LA GESTION N°076 DE 2018</t>
  </si>
  <si>
    <t>PRESTAR SERVICIOS PROFESIONALES DE APOYO A LA OFICINA DE PRESUPUESTO DEL FONDO DE DESARROLLO LOCAL EN EL REGISTRO, ANÁLISIS Y GESTIÓN DE OBLIGACIONES POR PAGAR Y OTROS ASUNTOS QUE EN MATERIA DE PRESUPUESTO LOCAL LE SEAN DESIGNADOS. SEGUN CONTRATO DE PRESTACION DE SERVICIOS PROFESIONALES N°077 DE 2018</t>
  </si>
  <si>
    <t>APOYAR JURÍDICAMENTE LA EJECUCIÓN DE LAS ACCIONES REQUERIDAS PARA LA DEPURACIÓN DE LAS ACTUACIONES ADMINISTRATIVAS QUE CURSAN EN LA ALCALDÍA LOCAL. SEGUN CONTRATO DE PRESTACION DE SERVICIOS PROFESIONALES N°078 DE 2018</t>
  </si>
  <si>
    <t>PRESTAR SERVICIOS PROFESIONALES AL ÁREA DE GESTIÓN DEL DESARROLLO ADMINISTRATIVO Y FINANCIERO DE LA ALCALDÍA LOCAL DE BARRIOS UNIDOS PARA FORTALECER LOS CANALES DE COMUNICACIÓN DE LA ENTIDAD TANTO A NIVEL EXTERNO COMO INTERNO. SEGUN CONTRATO DE PRESTACION DE SERVICIOS PROFESIONALES N°079 DE 2018.</t>
  </si>
  <si>
    <t>PRESTACIÓN DE SERVICIOS PROFESIONALES PARA APOYAR LA GESTIÓN DEL RIESGO, QUE PROMUEVA LAS ACCIONES REQUERIDAS PARA LA PREVENCIÓN Y ATENCIÓN DE EMERGENCIAS O EVENTOS GENERADOS POR LA MATERIALIZACIÓN DE LOS RIESGOS Y RESPONDA DE MANERA OPERATIVA E INMEDIATA ANTE LA OCURRENCIA DE SITUACIONES ADVERSAS EN TEMAS DE EMERGENCIAS EN LA LOCALIDAD. SEGUN CONTRATO DE PRESTACION DE SERVICIOS PROFESIONALES N°080 DE 2018</t>
  </si>
  <si>
    <t>APOYAR EN LAS LABORES DE LA DEPENDENCIA AL CONTADOR (A) DEL FONDO DE DESARROLLO LOCAL DE BARRIOS UNIDOS (FDLBU) EN LOS TRAMITES, MANEJO CONTABLE Y DE ARCHIVO EN FORMA PERMANENTE EN EL DESARROLLO DEL PROCESO DE CONSOLIDACIÓN DE INFORMACIÓN DEL SISTEMA CONTABLE Y FINANCIERO. SEGUN CONTRATO DE PRESTACION DE SERVICIOS DE APOYO A LA GESTION N°081 DE 2018</t>
  </si>
  <si>
    <t>ARREND. BODEGA ALCALDIA E INSPECCIONES DE POLICIA</t>
  </si>
  <si>
    <t xml:space="preserve">PRESTAR LOS SERVICIOS DE APOYO PARA LA RENDICION DE CUENTAS DE LA VIGENCIA DE 2017 </t>
  </si>
  <si>
    <t xml:space="preserve">SUMINISTRO DE PAPELERIA Y UTILES DE OFICINA ALCALDIA LOCAL BARRIOS UNIDOS </t>
  </si>
  <si>
    <t>ASEO Y CAFETERIA SEGÚN ORDEN DE COMPRA 27720</t>
  </si>
  <si>
    <t>COMPRA, REVISIÓN, INSPECCIÓN, MANTENIMIENTO Y RECARGA DE LOS EXTINTORES DEL FDLBU O LOS QUE SE ENCUENTREN BAJO SU RESPONSABILIDAD</t>
  </si>
  <si>
    <t xml:space="preserve">CONFECCION Y ENTREGA DE CHAQUETAS INSTITUCIONALES DE CONFORMIDAD CON LAS CARACTERISTICAS Y ESPECIFICACIONES TECNICAS SEGÚN EL MANUAL DE IMAGEN DE LA SECRETARIA DISTRITAL DE GOBIERNO </t>
  </si>
  <si>
    <t>ARRENDAMIENTO DE EQUIPOS TECNOLOGICOS Y PERIFERICOS A TRAVES DE LA MODALIDAD DE ACUERDO MARCO DE PRECIOS</t>
  </si>
  <si>
    <t>REALIZAR LA INTERVENTORÍA TÉCNICA, ADMINISTRATIVA, LEGAL, FINANCIERA, SOCIAL, AMBIENTAL Y S&amp;SO, AL CONTRATO DE OBRA PÚBLICA No 089-2017 – FONDO DE DESARROLLO LOCAL DE BARRIOS UNIDOS</t>
  </si>
  <si>
    <t xml:space="preserve">CONTRATAR EL SUMINISTRO DE COMBUSTIBLE PARA LOS VEHICULOS QUE CPNFORMAN EL PARQUE AUTOMOTOR DE PROPIEDAD Y/O SERVICIO DEL -     FONDO DE DESARROLLO LOCAL DE BARRIOS UNIDOS </t>
  </si>
  <si>
    <t xml:space="preserve">SERVICIO DE MANTENIMIENTO PREVENTIVO Y CORRECTIVO EL EQUIPO DEL AIRE ACONDICIONADO PROPIEDAD DE LA LOCALIDAD DE BARRIOS UNIDOS </t>
  </si>
  <si>
    <t xml:space="preserve">PRESTACION DEL SERVICIO DE VIGILANCIA Y SEGURIDAD PRIVADA PARA LAS INSTALACIONES DEL FONDO DEL DESARROLLO LOCAL DE BARRIOS UNIDOS </t>
  </si>
  <si>
    <t xml:space="preserve">CONTRATAR LA EXPEDICION DE UNA POLIZA COLECTIVA DE SEGUROS DE VIDA PARA LOS EDILES QUE INTEGRAN LA  CORPORACION JUNTA ADMINISTRADORA LOCAL </t>
  </si>
  <si>
    <t xml:space="preserve">PRESTAR LOS SERVICIOS DE METROLOGIA LEGAL DE INSPECCION Y VERIFICACION DE EQUIPOS E INSTRUMENTOS DE MEDICION (BALANZAS COMERCIALES, DE RECICLAJE Y SURTIDORES DE COMBUSTIBLES LIQUIDOS DERIVADOS DEL PETROLEO Y  GAS NATURAL VEHICULAR)EN LOS ESTABLECIMIENTOS COMERCIALES, CENTRO DE RECICLAJE Y ESTACIONES DE SERVICIO EN LA LOCALIDAD DE BARRIOS UNIDOS </t>
  </si>
  <si>
    <t xml:space="preserve">PRESTAR LOS SERVICIOS TECNICOS Y DE APOYO PARA EL DESARROLLO DE UN DIALOGO CIUDADANO POR PARTE DE LA ALCALDIA LOCAL </t>
  </si>
  <si>
    <t>SUMINISTRO DE ELEMENTOS DE FERRETERÍA NECESARIOS PARA EL MANTE-NIMIENTO PREVENTIVO Y CORRECTIVO DE LAS INSTALACIONES Y BIENES DE LA ALCALDÍA LOCAL DE BARRIOS UNIDOS</t>
  </si>
  <si>
    <t>PRESTAR LOS SERVICIOS DE GESTION LOGISTICA PARA LA ORGANIZACIÓN Y REALIZACION DEL FORO EDUCATIVO LOCAL Y EL FORO LOCAL DE DISCAPACIDAD DE BARRIOS UNIDOS</t>
  </si>
  <si>
    <t>EL CONVENIO QUE SE PRETENDE CELEBRAR, TENDRA POR OBJETO "AUNAR ESFUERZOS ENTRE LA SUBRED INTEGRADA DE SERVICIOSD DE SALUD NORTE EL FDLBU BARRIOS UNIDOS PARA EL OTORGAMIENTO DE AYUDAS TECNICAS O DISPOSITIVOS ASISTENCIA PERSONAL, NO INCLUIDAS O NO CUBIERTAS EN EL PLAN OBLIGATORIO DE SALUD-POS-, COMO ACCION QUE FACILITA EL MEJORAMIENTO DE LA CALIDAD DE VIDA Y LA PROMOCION DEL BIENESTAR PARA LAS PERSONAS CON DISCAPACIDAD, RESIDENTES DE LA LOCLAIDAD DE BARRIOS UNIDOS"</t>
  </si>
  <si>
    <t xml:space="preserve">REALIZAR LA IMPRESIÓN DEL MATERIAL COMUNICATIVO DE CARÁCTER INSTITUCIONAL Y EL MANTENIMIENTO, IMPRESIÓN Y ACTUALIZACION DEL DIRECTORIO EXTERIOR CORRESPONDIENTES A LA ALCALDIA LOCAÑL DE BARRIOS UNIDOS </t>
  </si>
  <si>
    <t>PRESTAR SERVICIOS DE APOYO A LA GESTION, ORGANIZACIÓN, SEGUIMIENTO Y DEMAS ACTIVIDADES REALCIONADAS CON EL FUNCIONAMIENTO DE LAS DEPENDENCIA DE LA ALCALDIA LOCAL DE BARRIOS UNIDOS</t>
  </si>
  <si>
    <t xml:space="preserve">PRESTAR SERVICIOS PROFESIONALRES PARA APOYAR AL DESPACHO DE LA ALCALDIA LOCAL DE BARIOS UNIDOS EN LA REVISIÓN, CONTROL Y VIGILANCIA DE LOS DOCUMENTOS EMITIDOS POR LAS DIFERENTES DEPENDENCIAS DEL AREA GESTION POLICIVA JURIDICA Y DE GESTION DEL DESARROLLO LOCAL, BRINDAR LINEAMIENTOS JURIDICOS, EVALUAR Y ORIENTAR TEMAS PRIORITAIOS DEL DESPACHO DE LA ALCALDIA LOCAL </t>
  </si>
  <si>
    <t>EJECUTAR LA INTERVENTORÍA TÉCNICA, ADMINISTRATIVA, LEGAL, FINANCIERA, SOCIAL, AMBIENTAL Y DE SEGURIDAD Y SALUD EN EL TRABAJO AL CONTRATO DE OBRA CUYO OBJETO ES: EJECUTAR A MONTO AGOTABLE LAS OBRAS Y ACTIVIDADES PARA LA CONSERVACIÓN DE LA MALLA VIAL LOCAL, INTERMEDIA Y ESPACIO PÚBLICO DE LA LOCALIDAD DE BARRIOS UNIDOS, el cual incluye apropiación de los diseños existentes, diagnóstico, estudios y diseños para conservación, mantenimientos, rehabilitación, reconstrucción, acciones de movilidad, atención de emergencias y las demás actividades que se detallan en los anexos técnicos</t>
  </si>
  <si>
    <t xml:space="preserve">PRESTAR LOS SERVICIOS PROFESIONALES ESPECIALIZADOS EN EL AREA DE GESTION DEL DESARROLLO, PARA LIDERAR EJECUCION Y SEGUIMIENTO DE LOS DIFERENTES PROYECTOS DE INVERSION Y CONTRATOS DEL AREA DE GESTION DEL DESARROLLO LOCAL INFRAESTRUCTURA DE LA LOCALIDAD DE BARRIOS UNIDOS </t>
  </si>
  <si>
    <t>PRESTAR LOS SERVICIOS PROFESIONALES ESPECIALIZADOS EN EL AREA DE GESTION DEL DESARROLLO, PARA LIDERAR EJECUCION Y SEGUIMIENTO Y EVALUACION DE POLITICAS, PLANES, PROGRAMAS  PROYECTOS DE DESARROLLO LOCAL PARA EL CUMPLIMIENTO DE LAS METAS DEL PLAN DE DESARROLLO LOCAL DE BARRIOS UNIDOS</t>
  </si>
  <si>
    <t xml:space="preserve">PRESTAR LOS SERVICIOS PROFESIONALES AL FONDO DE DESARROLLO LOCAL DE BARRIOS UNIDOS, PARA LA REVISIÓN Y SEGUIMIENTO DE LOS TRAMITES JURIDICOS Y CONTRACTUALES QUE SURJAN EN EL DESPACHO DE LA ALCALDIA O QUE SE ENCUENTRE A CARGO DEL ORDENDOR DEL GASTO DEL FONDO. </t>
  </si>
  <si>
    <t>REALIZAR ACCIONES CON ENFOQUE INTEGRAL QUE FORTALEZCAN LA PROMOCIÓN DEL BUEN TRATO INFANTIL EN LA LOCALIDAD, EN EL MARCO DEL PROYECTO No. 1533.</t>
  </si>
  <si>
    <t xml:space="preserve">APOYAR JURIDICAMENTE LA EJECUCION DE LAS ACCIONES REQUERIDAS PARA LA DEPURACION DE LAS ACTUACIONES ADMINISTRATIVAS QUE CURSAB EN LA ALCALDIA LOCAL </t>
  </si>
  <si>
    <t xml:space="preserve">APOYAR JURIDICAMENTE LA EJECUCION DE LAS ACCIONES REQUERIDAS PARA LA DEPURACION DE LAS ACTUACIONES ADMINISTRATIVAS QUE CURSAN EN LA ALCALDIA LOCAL </t>
  </si>
  <si>
    <t>PRESTAR LOS SERVICIOSP ROFESIONALES AL AREA DE GESTIÓN POLICIVA Y DESPACHO DEL ALCALDE, CON EL FIN DE QUE CIN SUJECION AL ORDEN DE LLEGADA SE ADELNTEN LOS PROCEDIMIENTOS CORRESPONDIENTES PARA EL TRAMITE, AUXILIO Y DEVOLUCION DE LAS COMISIONES QUE EN VIRTUD DEL ARTICULO 36 Y SIGUIENTES DEL CODIGO GENERL DE PROCESOS, SEAN DESIGNADAS POR LOS JUECES DE LA REPUBLICA Y QUE CORRESPONDAN AL AMBITO TERRITOTAL D E ESTA ALCALDIA</t>
  </si>
  <si>
    <t>PRESTAR LOS SERVICIOS PROFESIONALES DE APOYO A LA OFICINA DE PRESUPUESTO DEL FONDO DE DESARROLLO LOCAL EN EL REGISTRO, ANALISIS Y GESTIÓN DE OBLIGACIONES POR PAGAR Y OTROS ASUNTOS QUE EN MATERIA DE PRESUPUESTO LOCAL LE SEAN ASIGNADOS</t>
  </si>
  <si>
    <t>PESTAR LOS SERVICIOS PROFESIONALES AL DESPACJHO EN GESTION Y PRODUCCION DE DISEÑO ADMINISTRACION DE LA PAGINA WEB INSTITUCIONAL Y COMINICACIONES DE LA ALCALDIA LOCAL DE BARRIOS UNIDOS.</t>
  </si>
  <si>
    <t xml:space="preserve">SERVICIOS DE APOYO A LA GESTION, PARA LA REVISION, ORGANIZACIÓN, ACTUALIZACIÓN, TRANSFERENCIA Y DEMAS ACTIDADES RELACIONADAS CON EL ARCHIVO DE DOCUMENTOS DE LA ALCALDIA LOCAL DE BARRIOS UNIDOS </t>
  </si>
  <si>
    <t>EJECUTAR EL MONTO AGOTABLE LAS OBRAS Y ACYTIVIDADES PARA LA CONSERVACION DE LA MALLA VIAL LOCAL, INTERMEDIA Y ESPACIO PÚBLICO DE LA LOCALIDAD DE BARRIOS UNIDOS, EL CUAL INCLUYE APROPACION DE LOS DISEÑOS EXISTENTES, DIAGNOSTICO, ESTUDIOS Y DISEÑOS PARA CONSERVACIÓN, MANTENIMIENTO, REHABILITACION, RECONSTRUCCION, ACCIONES DE MOVILIDAD, ATENCION DE EMERGENCIAS Y LAS DEMAS ACTIVIDADES QUE SE DETALLAN EN LOS ANEXOS TECNICOS</t>
  </si>
  <si>
    <t xml:space="preserve">APOYAR TECNICAMENTE LAS DISTINTAS ESTAPAS DE LOS PROCESOS DE LAS INSPECCIONES DE POLICIA </t>
  </si>
  <si>
    <t>APOYAR JURIDICAMENTE LA EJECUCION DE LAS ACCIONES REQUERIDAS PARA EL TRAMITE E IMPULSO PROCESAL DE LAS INSPECCIONES CONTRAVENCIONALES Y/O QUERELLABLES QUE CURSAN EN LAS INSPECCIONES DE POLICIA DE LA LOCALIDAD.</t>
  </si>
  <si>
    <t xml:space="preserve">PRESTAR SERVICIOS PROFESINALES PARA GESTION DE LOS TRAMITES COBRO PERSUASIVO DE ACREENCIAS A FAVOR DE LA ADMINISTRACION DISTRITAL PARA LOGRAR EL  PAGO VOLUNTARIO DE LAS MISMAS, Y SEGUIMIENTO AL COBRO COACTIVO </t>
  </si>
  <si>
    <t>PRESTAR LOS SERVICIOS PARA EL DESARROLLO DE PROCESOS DE FORMACION Y CIRCULACION QUE FORTALEZCAN LAS PRACTICAS Y DIMENSIONES ARTISTICAS, CULTURALES Y TRADICIONALES DE LA LOCALIDAD DE BARRIOS UNIDOS, EN EL MARCO DEL PROYECTO No. 0791</t>
  </si>
  <si>
    <t>FORTALECER INSTANCIAS DE PARTICIPACION, ORGANIZACIONES, EXPRESIONES SOCIALES CIUDADANAS Y BRINDAR FORMACION EN TEMAS DE CONTROL SOCIAL EN LA LOCALIDAD DE BARRIOS UNIDOS</t>
  </si>
  <si>
    <t xml:space="preserve">APOYAR AL ALCALDE LOCAL EN LA PROMOCION, ACOMPAÑAMIENTO, COORDINACION Y ATENCION DE LAS INSTANCIAS DE PARTICIPACION LOCALES, ASI COMO LOS PROCESOS COMUNIRARIOS DE LA LOCALIDAD </t>
  </si>
  <si>
    <t xml:space="preserve">CONTRATAR EL SERVICIO DE MENSAJERIA ESPECIALIZADA Y/O EXPRESA PARA LA ALCALDIA LOCAL DE BARRIOS UNIDOS </t>
  </si>
  <si>
    <t xml:space="preserve">PRESTAR LOS SERVICIOS PROFESIONALES ESPECIALIZADOS PARA APOYAR EL AREA DE GESTION DEL DESARROLLO LOCAL EN LA ELABORACION DE LOS DOCUMENTOS PRECONTRACTUALES NECSARIOS PARA LAS ADECUACIONES E INTERVENCIONES REQUERIDAS PARA LA SEE DONDE FUNCIONA LA ALCALDIA LOCAL DE BARRIOS UNIDOS CON EL FIN DE SALVARGUARDAR LA INTEGRIDAD DEL PREDIO. </t>
  </si>
  <si>
    <t xml:space="preserve">APOYAR TECNICAMENTE LAS DISTINTAS ETAPAS DE LOS PROCESOS DE COMPETENCIA DE LAS INSPECCIONES DE POLICIA DE LA LOCALIDAD SEGÚN REPARTO </t>
  </si>
  <si>
    <t xml:space="preserve">APOYAR LA FORMULACION, GESTION Y SEGUIMIENTO DE ACTIVIDADES ENFOCADAS SAL APROVECHAMIENTO Y EMBELLECIMIENTO DEL INMUBLE DESTINADO PARA EL FUNCIONAMIENTO DE LA ALCALDIA LOCAL DE BARRIOS UNIDOS </t>
  </si>
  <si>
    <t>APOYAR JURIDICAMENTE LA EJECUCION DE LAS ACCIONES REQUERIDAS PARA LA DEPURACION DE LAS ACTUACIONES ADMINISTRATIVAS QUE  CURSAN EN LA ALCALDIA LOCAL</t>
  </si>
  <si>
    <t xml:space="preserve">PRESTAR LOS SERVICIOS DE APOYO A LA GESTION, PARA LA REALIZACION DE VISITAS, APLICACIÓN DE ENCUESTAS Y DEMASA ACTIVIDADES NECESARIAS PARA LA PROMOCION, DIVULGACION Y CONTROL DE LAS AYUDAS OTORGADAS PORVEL FONDO DE DESARROLLO LOCAL A LA POBLACION DE VULNERABILIDAD </t>
  </si>
  <si>
    <t>PRESTAR LOS SERVICIOS PROFESIONALES PARA APOYAR LA AREA DE GESTION DEL DESARROLLO ADMINISTRSATIVO Y FINANCIERO EN LOS ASUNTOS RELATIVOS A LA PLANEACION LOCAL, ASI COMO APOYAR LA SUPERVISION DE CONTRATOS SUSCRITOS</t>
  </si>
  <si>
    <t>PRESTAR SERVICIOS PROFESIONALES PARA EL DESARROLLO, EJECUCIÓN Y SEGUIMIENTO DE LOS PLANES, PROGRAMAS Y PROYECTOS DE LA ALCALDIA LOCAL DE BARRIOS UNIDOS EN EL MARCO DEL PROYECTO DE CULTURA CIUDADANA, DEPORTE Y ARTE PARA UN MEJOR FUTURO, ASÍ COMO EL SEGUIMIENTO DE PROCESOS</t>
  </si>
  <si>
    <t>PRESTAR LOS SERVICIOS PROFESIONALES PARA APOYAR AL AREA DE GESTION DEL DESARROLLO, ADMINISTRATIVO  Y FINANCIERO EN LOS ASUNTOS RELATIVOS A LA PLANEACION LOCAL, ASI COMO EL APOYO A LA SUPERVISION DE CONTRATOS SUSCRITOS POR LA ALCALDIA LOCAL EE BARRIOS UNIDOS</t>
  </si>
  <si>
    <t xml:space="preserve">PRESTAR APOYO ADMINISTRATIVO Y OPERATIVO AL ÁREA DEL ALMACÉN DE LA ALCALDÍA LOCAL DE BARRIOS UNIDOS, EN LOS PROCESOS DE CUIDADO, PROTECCIÓN, ALMACENAMIENTO, TRASLADO Y ENTREGA DE BIENES DEL FONDO DE DESARROLLO LOCAL ¿ DE ACUERDO A LOS PROCESOS Y PROCEDIMIENTOS VIGENTES </t>
  </si>
  <si>
    <t>APOYAR JURIDICAMENTE LA EJECUCCION DE LAS ACCIONES REQUERIDAS PARA DEPURACION DE LAS ACTUACIONES ADMINISTRATIVAS QUE CURSAN EN LA ALCALDIA LOCAL</t>
  </si>
  <si>
    <t xml:space="preserve">APOYAR TECNICAMENTE LAS DISTINTAS ETAPAS DE LOS PROESOS DE COMPETENCIA DE LA ALCALDIA LOCAL PARA DEPURACION DE ACTUACIONES ADMINISTRATIVAS </t>
  </si>
  <si>
    <t xml:space="preserve">PRESTAR LOS SERVICIOS DE APOYO A LA GESTION, PARA LA REALIZACION DE VISITAS, APLICACIÓN DE ENCUESTAS Y DEMAS ACTIVIDADES NECESARIAS PARA LA PROMOCION, DIVULGACION Y CONTROL DE LAS AYUDAS OTORGADAS POR EL FONDO DE DESARROLLO LOCAL A LA POBLACION DE VULNERABILIDAD </t>
  </si>
  <si>
    <t>APOYAR AL ALCALDE LOCAL EN LA PROMOCIÓN, ACOMPAÑAMIENTO, COORDINACION Y ATENCION DE LAS INSTANCIAS DE COORDINACION INTERISTITUCIONALES Y LAS INSTANCIAS DE PARTICIPACION LOCALES ASI COMO LOS PROCESOS COMUNITARIOS EN LA LOCALIDAD</t>
  </si>
  <si>
    <t xml:space="preserve">PESTAR SERVICIOS PROFESIONALES PARA APOYAR AL ALCALDE LOCAL EN LA FORMULACION, SEGUIMIENTO  E IMPLEMENTACION DE LA ESTRATEGIA LOCAL PARA LA TERMINACION JURIDICA DE LAS ACTUACIONES ADMINISTRATIVAS QUE CURSAN EN LA ALCALDIA LOCAL </t>
  </si>
  <si>
    <t>APOYAR JURIDICAMENTE LA EJECUCION DE LAS ACCIONES REQUERIDASD PARA DEPURACION DE LAS ACTUACIONES ADMINISTRATIVAS QUE CURSAN EN LA ALCALDIA</t>
  </si>
  <si>
    <t xml:space="preserve">APOYAR TECNICAMENTE A LAALCALDIA LOCAL DE BARRIOS UNIDOS EN CUANTO AL SEGUIMIENTO, FORTALECIMIENTO DE LA OPTOMIZACIÓN SDE LOS PROCESOS Y TRAMITES INTERNOS Y DESARROLLO DE SISTEMAS DE ALERTAS TEMPRANAS, SIGUIENDO LOS LINEAMIENTOS METODOLOGICOS ESTABLECIDOS PARA LA OFICINA ASESORA DE PLANEACION DE LA SECG </t>
  </si>
  <si>
    <t xml:space="preserve">APOYAR ADMINISTTATIVA Y ASISTENCIALMENTE A LAS INSPCCIONES DE POLICIA DE LA LOCALIDAD </t>
  </si>
  <si>
    <t xml:space="preserve">ADQUISICION DE MOTOCICLETAS Y VEHICULOS PARA EL FONDO DE DESARROLLO LOCAL DE BARRIOS UNIDOS EN VIRTUD DEL ACUERDO MARCO DE PRECIOS CCE-312-1-AMP 2015 PARA FORTALECER LAS ACCIONES DE SEGURIDAD EN LAS  LOCALIDADES DE BOGOTA DISTRITO CAPITAL, SEGUN ORDEN DE COMPRA 32475 DE 2018 </t>
  </si>
  <si>
    <t xml:space="preserve">ADQUISICION DE MOTOCICLETAS Y VEHICULOS PARA EL FONDO DE DESARROLLO LOCAL DE BARRIOS UNIDOS EN VIRTUD DEL ACUERDO MARCO DE PRECIOS CCE-312-1-AMP 2015 PARA FORTALECER LAS ACCIONES DE SEGURIDAD EN LAS  LOCALIDADES DE BOGOTA DISTRITO CAPITAL , SEGÚN ORDEN DE COMPRA 32476 DE 2018 </t>
  </si>
  <si>
    <t xml:space="preserve">ADQUISICION DE MOTOCICLETAS Y VEHICULOS PARA EL FONDO DE DESARROLLO LOCAL DE BARRIOS UNIDOS EN VIRTUD DEL ACUERDO MARCO DE PRECIOS CCE-312-1-AMP 2015 PARA FORTALECER LAS ACCIONES DE SEGURIDAD EN LAS  LOCALIDADES DE BOGOTA DISTRITO CAPITAL , SEGÚN ORDEN DE COMPRA 32477 DE 2018 </t>
  </si>
  <si>
    <t xml:space="preserve">ADQUISICION DE MOTOCICLETAS Y VEHICULOS PARA EL FONDO DE DESARROLLO LOCAL DE BARRIOS UNIDOS EN VIRTUD DEL ACUERDO MARCO DE PRECIOS CCE-312-1-AMP 2015 PARA FORTALECER LAS ACCIONES DE SEGURIDAD EN LAS  LOCALIDADES DE BOGOTA DISTRITO CAPITAL, , SEGÚN ORDEN DE COMPRA 32478 DE 2018 </t>
  </si>
  <si>
    <t xml:space="preserve">PRESTAR LOS SERVICIOS PARA LA IMPLEMENTACION DE ESCUELAS DE FORMACION DEPORTIVA Y LA REALIZACION DE CINCO (5) EVENTOS RECREO DEPORTIVOS DE LA LOCALIDAD DE BARRIOS UNIDOS </t>
  </si>
  <si>
    <t>PRESTAR LOS SERVICIOS PROFESIONALES PARA APOYAR EL PROCESO RELACIONADO CON LA REVISIÓN, ORGANIZACIÓN, ACTUALIZACIÓN, TRANSFERENCIA Y DEMÁS ACTIVIDADES Y FUNCIONES RELACIONADAS CON EL ARCHIVO DE LOS DOCUMENTOS DE LA ALCALDÍA LOCAL DE BARRIOS UNIDOS.</t>
  </si>
  <si>
    <t xml:space="preserve">PRESTAR LOS SERVICIOS PROFESIONALES ESPECIALIZADOS PARA APOYAR EL AREA DE GESTION DEL DESARROLLO LOCAL Y APOYAR LA EJECUCUÓN Y SEGUIMIENTO EN MATERIA DE ESPACIO PÚBLICO-PARQUES DE LA LOCALIDAD DE ACUERDO A LAS LINEAS DE INVERSION VIGENTES EN LO CONCERNIENTE A ESPACIO PÚBLICO </t>
  </si>
  <si>
    <t xml:space="preserve">APOYAR JURIDICAMENTE LA EJECUCION DE LAS ACCIONES REQUERIDAS PARA EL APOYO EN OPERATIVOS Y DEPURACION DE LAS ACTUACIONES ADMINISTRATIVAS QUE CURSAN EN LA ALCALDIA LOCAL EN CUANTO A LA INSPECCION, VIGILANCIA Y CONTROL EN LOS ESTABLECIMIENTOS DE COMERCIO Y MEDIDAS A IMPONER POR INFRACCION DE LAS NORMAS PARA SU FUNCIONAMIENTO </t>
  </si>
  <si>
    <t xml:space="preserve">PRESTAR SERVICIOS PROFESIONALES DE APOYO AL AREA DE GESTION DE GESTION DEL DESARROLLO LOCAL - CONTABILIDAD, PARA ADELANTAR LAS ACTIVIDADES QUE DEN CUMPLIMIENTO A LOS PROCEDIMIENTOS ADMINISTEATIVOS CONTABLES EN CUANTO A LAS NORMAS INTERNACIONALES DE INFORMACION FINANCIERA </t>
  </si>
  <si>
    <t>PRESTAR SERVICIOS DE APOYO A LA GESTIÓN DE CONDUCCIÓN DE LOS VEHÍCULOS A CARGO DEL FONDO DE DESARROLLO LOCAL DE BARRIOS UNIDOS, ASÍ COMO APOYAR LA GESTIÓN ADMINISTRATIVA QUE DESIGNE EL SUPERVISOR.</t>
  </si>
  <si>
    <t>PRESTAR LOS SERVICIOS TECNICOS PARA LA OPERACIÓN, SEGUIMIENTO Y CUMPLIMIENTO DE LOS PROCESOS PROCEDIMIENTOS DEL SERVICIO SOCIAL DE APOYO ECONOMICO TIPO C, REQUERIDOS PARA EL ADECUADO REGISTRO, CRUCE Y REÓRTE DE LOS DATOS EN EL SISTEMA DE INFORMACION Y REGISTRO DE BENEFICIARIOS-SIRBE- QUE CONTRIBUYAN   DE LOS DERECHOS DE LA POBLACION MAYOR</t>
  </si>
  <si>
    <t xml:space="preserve">PRESTAR SERVICIOS PROFESINALES AL DESPACHO PARA EL DISEÑO Y PRODUCCION DE HERRAMIENTAS Y APLICACIONES QUE CONTRIBUYAN A LA EFICIENCIA ADMINISTATIVA DE LA ALCALDIA LOCAL DE BARRIOS UINIDOS Y APOYO EN LA ADMIMISTRACION DE LA PAGINA WEB INSTITUCIONAL </t>
  </si>
  <si>
    <t>PRESTAR LOS SERVICIOS DE APOYO A LA GESTION EN LA ALCALDIA LOCAL DE BARRIOS UNIDOS EN COORDINACION CON LA DIRECCION PARA LA GESTION POLICIVA DE LA SECRETARIA DISTRITAL DE GOBIERNO, ACOMPAÑANDO AL EQUIPO JURIDICO DIAL EN LAS LABORES OPERATIVAS QUE GENERA EL PROCESODE IMPULSO A LAS ACTUACIONES ADMINISTRATIVAS</t>
  </si>
  <si>
    <t xml:space="preserve">PRESTAR SERVICIOS PROFESIONALES AL AREA DE GESTION DEL DESARROLLO LOCAL DE LA ALCALDIA LOCAL DE BARRIOS UNIDOS, EN LOS PROCESOS DE LQIUIDACION DE CONTRATOS DE PRESTACION DE SERVICIOS </t>
  </si>
  <si>
    <t xml:space="preserve">APOYAR TECNICAMENTE LAS DISTINTAS ETAPAS DE LOS PROCESOS DE COMPETENCIA DE LA ALCALDIA LOCAL PARA LA DEPURACION DE LAS ACTUACIONES ADMINISTRATIVAS </t>
  </si>
  <si>
    <t>APOYAR ADMINISTRATIVA Y ASISTENCIALMENTE A LAS INSPECCIONES DE POLICÍA DE LA LOCALIDAD</t>
  </si>
  <si>
    <t>AUNAR ESFUERZOS TÉCNICOS, HUMANOS, ADMINISTRATIVOS Y FINANCIEROS PARA REALIZAR LAS ACTIVIDADES DE MANTENIMIENTO INTEGRAL DEL ARBOLADO Y LA PLANTACIÓN DE ARBOLADO URBANO, EN CUMPLIMIENTO A LA META DEL PROYECTO NO. 1532 DENOMINADO “UNA SOCIEDAD QUE RECUPERA Y CUIDA AL MEDIO AMBIENTE”, DENTRO DEL PLAN DE DESARROLLO LOCAL DE BARRIOS UNIDOS MEJOR PARA TODOS.”</t>
  </si>
  <si>
    <t>SERVICIOS DE APOYO AL ÁREA DE GESTIÓN DEL DESARROLLO ADMINISTRATIVA Y FINANCIERA EN LAS LABORES QUE REQUIERA LA JUNTA ADMINISTRADORA LOCAL DE BARRIOS UNIDOS COMO GRABACIÓN DE SESIONES, TRANSCRIPCIÓN DE ACTAS Y ATENCIÓN A LA CIUDADANÍA.</t>
  </si>
  <si>
    <t>CONTRATAR LOS SEGUROS QUE AMPAREN LOS INTERESES PATRIMONIALES ACTUALES Y FUTUROS, ASÍ COMO LOS BIENES DEL FONDO DE DESARROLLO LOCAL DE BARRIOS UNIDOS QUE ESTÉN BAJO SU RESPONSABILIDAD Y CUSTODIA Y AQUELLOS QUE SEAN ADQUIRIDOS PARA DESARROLLAR LAS FUNCIONES INHERENTES A SU ACTIVIDAD, ASÍ COMO LA EXPEDICIÓN DE CUALQUIER OTRA PÓLIZA DE SEGUROS QUE REQUIERA LA ENTIDAD EN EL DESARROLLO DE SU ACTIVIDAD.</t>
  </si>
  <si>
    <t>PROVEER A LA ALCALDÍA LOCAL DE BARRIOS UNIDOS, LOS SERVICIOS DE PLANEACIÓN, DESARROLLO E IMPLEMENTACIÓN DE ESTRATEGIAS Y CAMPAÑAS DE MARKETING DIGITAL Y PROMOCIÓN DE CONTENIDOS INSTITUCIONALES A TRAVÉS DE REDES Y MEDIOS DIGITALES</t>
  </si>
  <si>
    <t>PRESTAR SERVICIOS PROFESIONALES PARA APOYAR AL AREA DE GESTION DEL DESARROLLO, ADMINISTEATIVO Y FINANCIERO EN LOS ASUNTOS RELATIVOS A LA PLANEACION LOCAL, EN LA SUPERVISION DE CONTRATOS SUSCRITOS POR LA ALCALDIA LOCAL DE BARRIOS UNIDOS DIRIGIDOS A LA PREVENCION DE PROBLEMATICAS SOCIALES</t>
  </si>
  <si>
    <t>PRESTAR SUS SERVICIOS DE APOYO A LA GESTIÓN, PARA LA REVISIÓN, ORGANIZACIÓN, ACTUALIZACIÓN, TRANSFERENCIA Y DEMÁS ACTIVIDADES RELACIONADAS CON GESTION DOCUMENTAL EN LA ALCALDÍA LOCAL DE BARRIOS UNIDOS</t>
  </si>
  <si>
    <t xml:space="preserve">PRESTAR LOS SERVICIOS DE APOYO A L GESTION EN LA ALCALDIA LOCAL DE BARRIOS UNIDOS EN COORDINACION CON LA DIRECCION PARA LA GESTION POLICIVA DE LA SECRETARIA DISTRITAL DE GOBIERNO EN EL DESARROLLO DEL PROCESO DE INTERVENCION EN GESTION DOCUMENTAL. CARGUE EN EL APLICATIVO SI ACTUA Y DIGITALIZACION DE LAS ACTUACIONES ADMINISTRATIVAS </t>
  </si>
  <si>
    <t xml:space="preserve">APOYAR JURIDICAMENTE LA EJECUCION DE LAS ACCIONES REQUEIREDAS PARA EL APOYO EN OPERATIVOS Y DEPURACION DE LAS ACTUACIONES ADMINISTATIVBAS QUE CURSAN EN LA ALCALDIA LOCAL EN CUANTO A LA INSPECCION, VIGILANCIA Y CONTROL DE LOS ESTABLECIMIENTOS DE OMERCIO Y MEDIDAS A IMPONAR POR INFRACCION DE LAS NORMAS PARA SU FUNCIONAMIENTO </t>
  </si>
  <si>
    <t xml:space="preserve">PRESTAR LOS SERVICIOS PROFESIONALES PARA LA OPERACIÓN, SEGUIMIENTO Y CUMPLIMIENTO DE LOS PROCESOS Y PROCEDIMIENTOS DEL SERVICIO SOICAL APOYO ECONOMICO TIPO C, REQUERIDOS PARA EL ADECUADO Y OPORTUNO REGISTRO, CREUCE Y REPORTE DE LOS DATOS EN EL SISTEMA DE INFORMACION Y REGISTRO DE BENEFICIARIO -SIRBE QUE CONTRIBUYAN A LA GARANTIA DE LOS DERECHOS DE LA POBLACION MAYOR EN EL MARCO DE LA POLITICA PUBLICA SOCIAL PARA EL ENVEJECIMEINTO Y LA VEJES EN EL DISTRITO CAPITAL A CARGO DE LA ALCALDIA LOCAL </t>
  </si>
  <si>
    <t>SERVICIO DE MANTENIMIENTO PREVENTIVO Y CORRECTIVO DE LA U.P.S. POWERCOM UTL.12K ULTIMATE SERIES II DE PROPIEDAD DE LA ALCALDÍA LOCAL DE BARRIOS UNIDOS</t>
  </si>
  <si>
    <t xml:space="preserve">APOYAR JURIDICAMENTE LAS ACCIOMES REQUERIDAS PARA LA DEPURACION DE LAS ACTUACIONES ADMINISTRATIVAS QUE CURSAN EN LA ALCALDIA LOCAL </t>
  </si>
  <si>
    <t xml:space="preserve">PRESTAR SERVICIOS PROFESIONALES AL DESPACHO EN GESTION PRODUCCION DE DISEÑO, ADMINISTRADOR DE LA PAGINA WEB INSTITUCIONAL Y COMUNICACIONES DE LA ALCALDIA LOCAL DE BARRIOS UNIDOS. </t>
  </si>
  <si>
    <t xml:space="preserve">PRESTAR LOS SERVICIOS PROFESIONALES A LA ALCALDÍA LOCAL DE BARRIOS UNIDOS EN LA ADMINISTRACIÓN DE LA RED DE VOZ Y DATOS, EN LA ACTUALIZACIÓN Y SOPORTE CON LAS TECNOLOGÍAS Y SISTEMAS DE INFORMACIÓN, ASÍ COMO EL APOYO A LA SUPERVISIÓN DE LOS CONTRATOS QUE TIENEN RELACIÓN CON SOPORTES TECNOLÓGICOS Y TEMAS RELACIONADOS. </t>
  </si>
  <si>
    <t xml:space="preserve">APOYAR AL ALCALDE LOCAL EN LA PROMOCION, ACOMPAÑAMIENTO, COORDINACION Y ATENCION DE LAS INSTANCIAS DE PARTICIPACION LOCALES, ASI COMO LOS PROCESOS COMUNITARIOS EN LA LOCALIDAD. </t>
  </si>
  <si>
    <t xml:space="preserve">PRESTAR SERVICIOS PROFESIONALES MEDIANTE LOS CUALES SE CONTRIBUYA A LA REVISIÓN, SEGUIMIENTO Y PROYECCIÓN DE RESPUESTA DE LOS INFORMES SOLICITADOS POR LOS ENTES DE CONTROL, ENTIDADES Y CIUDADANÍA EN GENERAL RELATIVOS A LA GESTIÓN DE LA ALCALDÍA LOCAL DE BARRIOS UNIDOS, DE ACUERDO A SUS COMPETENCIAS MISIONALES. </t>
  </si>
  <si>
    <t xml:space="preserve">PRESTAR SERVICIOS PROFESIONALES PARA APOYAR AL DESPACHO DE LA ALCALDÍA LOCAL DE BARRIOS UNIDOS EN LA REVISIÓN, CONTROL Y VIGILANCIA DE LOS DOCUMENTOS EMITIDOS POR EL ÁREA DE GESTIÓN POLICIVA. </t>
  </si>
  <si>
    <t xml:space="preserve">APOYAR TECNICAMENTE LAS SISTINTAS ETAPAS DE LOS PROCESOS DE COMPETENCIA DE LA ALCALDIA LOCAL PARA LA DEPURACION DE ACTUACIONES ASMINISTRATIVAS </t>
  </si>
  <si>
    <t>PRESTAR SERVICIOS PROFESIONALES AL AREA DE GESTION DEL DESARROLLO ADMINISTRATIVO Y FINANCIERO DE LA ALCALDIA LOCAL DE BARRIOS UNIDOS PARA FORTALECER LOS CANALES DE COMUNICACIÓN DE LA ENTIDAD</t>
  </si>
  <si>
    <t>EL OBJETO DEL ACUERDO MARCO PARA LA ADQUISICIÓN DE COMPUTADORES Y PERIFERICOS ES ADQUIRIR ETP, SUS ACCESORIOS Y LOS SERVICIOS ADICIONALESA NIVEL NACIONAL. LOS ETP QUE PUEDEN ADQUIRIR LAS ENTIDADES ESTATALES, ESTAN DIVIDIDOS EN SEIS (6) SEGMENTOS. (I) COMPUTADORES DE ESCRITORIO (II) ESTACIONES DE TRABAJO (III) PORTATILES (IV) TABLETAS (V) PERIFERICOS DE ENTRADA Y DE SALIDA (VI) EQUIPOS EQUIPOS DE VISUALIZACION. ADICONALMENTE SE PODRAN ADQUIRIR LOS SERVICIOS ADICONALES DE (I) MANTENIMIENTO PREVENTIVO (II) LA MIGRAVION O TRASNFERENCIA DE DATOS (III)  LA GARANTIA EXTENDIDA (IV) LA INSTALACION DEL SFTWARE PROPIO DE LA ENTIDAD COMPRADORA Y CONFIGURACION DE LA ETP  Y  (V) LA GARANTIA ANTICIPADA LOS CUALES  TIENEN COSTO ADICIONAL SEGUN ORDEN DE COMPRA 31568</t>
  </si>
  <si>
    <t xml:space="preserve">APOYAR TECNICAMENTE A LOS RESPONSABLES E INGTEGRANTES DE LOS PROCESOS EN LA IMPLEMENTACION DE HERRAMIENTAS DE GESTION SIGUIENDO LOS LINEAMIENTOS METODOLOGICOS ESTABLECIDOS POR LA OFICINA ASESORA DE OLANEACION DE LA SECRETARIA DISTRITAL DE GOBIERNO </t>
  </si>
  <si>
    <t>PRESTACIÓN DE SERVICIOS PROFESIONALES PARA APOYAR JURÍDICAMENTE LA EJECUCIÓN DE LAS ACCIONES REQUERIDAS PARA EL TRÁMITE E IMPULSO PROCESAL DE LAS ACTUACIONES CONTRAVENCIONALES Y/O QUERELLABLES QUE CURSEN EN LAS INSPECCIONES DE POLICÍA DE LA LOCALIDAD</t>
  </si>
  <si>
    <t>REALIZAR LAS OBRAS DE ADECUACIÓN CIVILES, CON EL SUMINISTRO E INSTALACIÓN DE MOBILIARIO, REDES ELÉCTRICAS, REDES DE COMUNICACIÓN Y EQUIPAMIENTO PARA LAS SEDES Y EDIFICACIONES DE PROPIEDAD O TENENCIA DEL FONDO DE DESARROLLO LOCAL DE BARRIOS UNIDOS</t>
  </si>
  <si>
    <t>3-1-2-02-01-00-0000-00</t>
  </si>
  <si>
    <t>3-1-2-01-04-00-0000-00</t>
  </si>
  <si>
    <t>3-1-2-02-05-01-0000-00</t>
  </si>
  <si>
    <t>3-1-2-01-02-0000-00</t>
  </si>
  <si>
    <t>3-3-1-15-07-45-1559-00</t>
  </si>
  <si>
    <t>3-1-2-02-06-04-0000-0</t>
  </si>
  <si>
    <t>3-3-1-15-07-45-1562-00</t>
  </si>
  <si>
    <t>3-1-02-05-01-0000-00</t>
  </si>
  <si>
    <t>3-3-1-15-01-03-1556-00</t>
  </si>
  <si>
    <t>3-1-2-02-04-00-0000-00</t>
  </si>
  <si>
    <t>3-3-1-15-02-18-1561-00</t>
  </si>
  <si>
    <t>3-3-1-15-01-11-0791-00</t>
  </si>
  <si>
    <t>3-1-2-02-03-0000-00</t>
  </si>
  <si>
    <t>3-1-2-02-06-01-0000-00</t>
  </si>
  <si>
    <t>3-1-2-02-17-00-0000-00</t>
  </si>
  <si>
    <t>3-1-2-01-02-00-0000-00</t>
  </si>
  <si>
    <t>3-1-2-01-05-00-0000-00</t>
  </si>
  <si>
    <t xml:space="preserve"> 901145085-7</t>
  </si>
  <si>
    <t>NIT:  901065752</t>
  </si>
  <si>
    <t>NIT:  900491499-1</t>
  </si>
  <si>
    <t>860028580-2</t>
  </si>
  <si>
    <t>860067479-2</t>
  </si>
  <si>
    <t>901057720-9</t>
  </si>
  <si>
    <t>800248541-0</t>
  </si>
  <si>
    <t>860009174-4</t>
  </si>
  <si>
    <t>922515644-9</t>
  </si>
  <si>
    <t>900162168-8</t>
  </si>
  <si>
    <t>830071862-7</t>
  </si>
  <si>
    <t>830071114-6</t>
  </si>
  <si>
    <t>891410137-2</t>
  </si>
  <si>
    <t>890301886-1</t>
  </si>
  <si>
    <t>860025792-3</t>
  </si>
  <si>
    <t> 9533924</t>
  </si>
  <si>
    <t>860002400-2</t>
  </si>
  <si>
    <t>900148177-6</t>
  </si>
  <si>
    <t>811.022.617-0</t>
  </si>
  <si>
    <t>N/A</t>
  </si>
  <si>
    <t xml:space="preserve">N/A </t>
  </si>
  <si>
    <t>CESION</t>
  </si>
  <si>
    <t xml:space="preserve">CESION </t>
  </si>
  <si>
    <t xml:space="preserve">EN REVISION DEL POVEEDOR </t>
  </si>
  <si>
    <t xml:space="preserve">NO REQUIERE ACTA DE INICIO </t>
  </si>
  <si>
    <t>PTE ACTA INICIO</t>
  </si>
  <si>
    <t xml:space="preserve">PTE ACTA DE INICIO </t>
  </si>
  <si>
    <t>x</t>
  </si>
  <si>
    <t>ALCALDIA LOCAL BARRIOS UNIDOS</t>
  </si>
  <si>
    <t>PUBLICO</t>
  </si>
  <si>
    <t xml:space="preserve">LUISA FERNANDA VELASCO LIZARAZO </t>
  </si>
  <si>
    <t>3-1-2-02-11-00-0000-00</t>
  </si>
  <si>
    <t>UNIVERSIDAD DISTRITAL</t>
  </si>
  <si>
    <t>199-2018</t>
  </si>
  <si>
    <t>PRESTACIÓN DE SERVICIOS</t>
  </si>
  <si>
    <t>ADICIONAR LA ORDEN DE COMPRA NRO 16627 SUSCRITA POR EL FDLBU, CON EL FIN DE GARANTIZAR LA DISPONIBILIDAD PRESUPUESTAL PARA AMPARAR LA EJECUCION DEL CONTRATO DE ARRENDAMIENTO DE IMPRESORAS MULTIFUNCIONALES AL SERVICIO DE LA ALCALIDA LOCAL. SEGUN ADICION Y PRORROGA  A LA ORDEN DE COMPRA N°16627 DE 2017</t>
  </si>
  <si>
    <t>92-2016</t>
  </si>
  <si>
    <t>FDLBU-CMA-032-2016</t>
  </si>
  <si>
    <t>ADICION AL CONTRATO 092 DE 2016: EJERCER LA INTERVENTORIA, TECNICA ADMINISTRATIVA, FINANCIERA, AMBIENTAL Y SOCIAL AL CONTRATO DE OBRA PUBLICA N°075 DE 2016 CUYO OBJETO ES: REALIZAR LAS OBRAS PUBLICAS REQUERIDAS PARA EL MEJORAMIENTO, MANTENIMIENTO, REHABILITACION Y/O CONSTRUCCION DE MALLA VIAL Y EL ESPACIO PUBLICO DE LA LOCALIDAD DE BARRIOS UNIDOS. SEGUN ADICION Y PRORROGA N°1 AL CONTRATO DE INTERVENTORIA N°92 DE 2016.</t>
  </si>
  <si>
    <t xml:space="preserve">CONSORCIO SABUMAC 2016   </t>
  </si>
  <si>
    <t>X</t>
  </si>
  <si>
    <t>63-2017</t>
  </si>
  <si>
    <t>80-2017</t>
  </si>
  <si>
    <t>FDLBU-PMC-060-2017</t>
  </si>
  <si>
    <t>ADICION Y PRORROGA DE CONTRATO NO. 063 DE 2017, CUYO OBJETO ES: CONTRATAR EL SUMINISTRO DE COMBUSTIBLE (GASOLINA CORRIENTE Y ACPM), PARA LOS VEHICULOS QUE CONFORMAN EL PARQUE AUTOMOTOR DE PROPIEDAD Y/O AL SERVICIO DEL FONDO DE DESARROLLO LOCAL DE BARRIOS UNIDOS. SEGUN ADICION Y PRORROGA N°1 AL CONTRATO DE SUMINISTRO 63 DE 2017</t>
  </si>
  <si>
    <t>3-1-2-01-03-00-0000-00</t>
  </si>
  <si>
    <t>ADICIONAR EL RECURSO AL CONTRATO 080 DE 2017, SUSCRITO ENTRE EL FONDO DE DESARROLLO LOCAL DE BARRIOS UNIDOS Y SEGUROS DE VIDA DEL ESTADO S.A. SEGUN ADICION Y PRORROGA N°1 A LA ACEPTACION DE OFERTA N°080 DE 2017</t>
  </si>
  <si>
    <t>3-1-2-02-06-04-0000-00</t>
  </si>
  <si>
    <t>FDLBU-PMC-081-2017</t>
  </si>
  <si>
    <t>SEGUROS DE VIDA DEL ESTADO S A</t>
  </si>
  <si>
    <t>81-2017</t>
  </si>
  <si>
    <t>86-2017</t>
  </si>
  <si>
    <t>FDLBU-SAMC-078-2017</t>
  </si>
  <si>
    <t>ADICION AL CONTRATO N°081 DE 2017, CUYO OBJETO ES: PRESTAR EL SERVICIO INTEGRAL DE VIGILANCIA Y SEGURIDAD PRIVADA PARA SALVAGUARDAR LOS BIENES DE LA ALCALDIA LOCAL DE BARRIOS UNIDOS Y AQUELLOS QUE SE ENCUENTREN A SU CARGO Y DEBA CUSTODIAR, DE ACUERDO A LAS ESPECIFICACIONES Y CONDICIONES ESTABLECIDAS EN LOS ESTUDIOS PREVIOS Y PLIEGO DE CONDICIONES. SEGUN ADICION Y PRORROGA N°1 AL CONTRATO DE PRESTACION DE SERVICIOS 081 DE 2017</t>
  </si>
  <si>
    <t>ADICIONAR LOS RECURSOS PARA LA PRORROGA DEL CONTRATO 086 DE 2017 HASTA POR UN TERMINO DE 60 DIAS, DE ACUERDO CON LA COTIZACION PRESENTADA POR PARTE DE LA COMPAÑIA ASEGURADORA. SEGUN ADICION N°1 Y PRORROGA N°1 AL CONTRATO DE SEGUROS N°086 DE 2017</t>
  </si>
  <si>
    <t>COMPAÑIA DE VIGILANCIA PRIVADA SERSECOL LTDA</t>
  </si>
  <si>
    <t>AXA COLPATRIA SEGUROS SA</t>
  </si>
  <si>
    <t>FDLBU-SAMC-086-2017</t>
  </si>
  <si>
    <t>39-2018</t>
  </si>
  <si>
    <t>40-2018</t>
  </si>
  <si>
    <t>44-2018</t>
  </si>
  <si>
    <t>45-2018</t>
  </si>
  <si>
    <t>RESOLUCION</t>
  </si>
  <si>
    <t>RESPALDAR LA RESOLUCION N°039 DE 28 DE FEBRERO DE 2018 MEDIANTE LA CUAL SE ORDENA EL PAGO DE LOS COSTOS OPERATIVOS CORRESPONDIENTES A LOS QUE SE CAUSEN EN EL DESARROLLO DEL CONVENIO MARCO DE ASOCIACION N°4002 DE 2011 Y/O EL QUE APLIQUE A TRAVES DEL CUAL SE ENTREGA EL SUBSIDIO TIPO C DIRIGIDO A LAS PERSONAS MAYORES DE LA LOCALIDAD DE BARRIOS UNIDOS. SEGUN RESOLUCION N°040 DE 28 DE 2018</t>
  </si>
  <si>
    <t>RESPALDAR LA RESOLUCION N°040 DE 28 DE FEBRERO DE 2018 MEDIANTE LA CUAL SE ORDENA EL GASTO Y PAGO DEL SUBSIDIO TIPO C DIRIGIDO A LAS PERSONAS MAYORES DE LA LOCALIDAD DE BARRIOS UNIDOS. SEGUN RESOLUCION 040 DE 2018</t>
  </si>
  <si>
    <t>RESPALDAR LA RESOLUCION N°044 DE 26 DE FEBRERO DE 2018 MEDIANTE LA CUAL SE ORDENA EL GASTO Y PAGO DEL SUBSIDIO TIPO C DIRIGIDO A LAS PERSONAS MAYORES DE LA LOCALIDAD DE BARRIOS UNIDOS. SEGUN RESOLUCION 044 DE 2018</t>
  </si>
  <si>
    <t>RESPALDAR LA RESOLUCION N°045 DE 26 DE ENERO DE 2018 MEDIANTE LA CUAL SE ORDENA EL PAGO DE LOS COSTOS OPERATIVOS CORRESPONDIENTES A LOS QUE SE CAUSEN EN DESARROLLO DEL CONVENIO MARCO DE ASOCIACION N°4002 DE 2011. SEGUN RESOLUCION DE COSTOS OPERATIVOS N°045 DE 2018</t>
  </si>
  <si>
    <t>CAJA DE COMPENSACION FAMILIAR - COMPENSAR</t>
  </si>
  <si>
    <t>CONVENIO DE ASOCIACION</t>
  </si>
  <si>
    <t>VARIOS</t>
  </si>
  <si>
    <t>SALUD EDILES VIGENCIA 2018</t>
  </si>
  <si>
    <t>SERVICIOS PUBLICOS</t>
  </si>
  <si>
    <t>36-2018</t>
  </si>
  <si>
    <t>CDP PARA PAGO RESOLUCION 03082 DE 2017 DE LA SECRETARIA DISTRITAL DE AMBIENTE. CORRESPONDIENTE A LA EVALUACION Y SEGUIMIENTO A SOLICITUD TALA ARBOL UBICADO EN LA CALLE 65 ENTRE CARRERA 52 Y 54. SEGUN RESOLUCION N°036 DEL 09 DE FEBRERO DE 2018.</t>
  </si>
  <si>
    <t>DIRECCION DISTRITAL DE TESORERIA</t>
  </si>
  <si>
    <t>3-3-1-15-01-02-1533-00</t>
  </si>
  <si>
    <t>3-3-1-15-02-17-1558-00</t>
  </si>
  <si>
    <t>3-3-1-15-06-38-1532-00</t>
  </si>
  <si>
    <t>3-3-1-15-03-19-1563-00</t>
  </si>
  <si>
    <t>HONORARIOS EDILES</t>
  </si>
  <si>
    <t>ACTAS</t>
  </si>
  <si>
    <t>HONORARIOS DE LOS 9 EDILES DE LA LOCALIDAD DE BARRIOS UNIDOS</t>
  </si>
  <si>
    <t>ARL CONTRATISTAS</t>
  </si>
  <si>
    <t>CUENTAS</t>
  </si>
  <si>
    <t>PAGO ARL DE CONTRATISTAS CON RIESGO CUATRO Y CINCO CORRESPONDIENTE A LA VIGENCIA 2018</t>
  </si>
  <si>
    <t>POSITIVA COMPAÑIA DE SEGUROS SA</t>
  </si>
  <si>
    <t>FACTURAS</t>
  </si>
  <si>
    <t>PAGO SERVICIO PUBLICO SEDE INSPECCIONES DE POLICIA</t>
  </si>
  <si>
    <t>1,073,875,598.00</t>
  </si>
  <si>
    <t>CAJA MENOR</t>
  </si>
  <si>
    <t>FONDO DE DESARROLLO LOCAL DE BARRIOS UNIDOS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</si>
</sst>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quot;$&quot;\ #,##0;[Red]\-&quot;$&quot;\ #,##0"/>
    <numFmt numFmtId="165" formatCode="_-&quot;$&quot;\ * #,##0_-;\-&quot;$&quot;\ * #,##0_-;_-&quot;$&quot;\ * &quot;-&quot;_-;_-@_-"/>
    <numFmt numFmtId="166" formatCode="&quot;$&quot;\ #,##0_);[Red]\(&quot;$&quot;\ #,##0\)"/>
    <numFmt numFmtId="167" formatCode="&quot;$&quot;\ #,##0.00_);[Red]\(&quot;$&quot;\ #,##0.00\)"/>
    <numFmt numFmtId="168" formatCode="_(&quot;$&quot;\ * #,##0_);_(&quot;$&quot;\ * \(#,##0\);_(&quot;$&quot;\ * &quot;-&quot;_);_(@_)"/>
    <numFmt numFmtId="169" formatCode="_(* #,##0_);_(* \(#,##0\);_(* &quot;-&quot;_);_(@_)"/>
    <numFmt numFmtId="170" formatCode="_(* #,##0.00_);_(* \(#,##0.00\);_(* &quot;-&quot;??_);_(@_)"/>
    <numFmt numFmtId="171" formatCode="&quot;$&quot;\ #,##0.00"/>
    <numFmt numFmtId="172" formatCode="_(* #,##0_);_(* \(#,##0\);_(* &quot;-&quot;??_);_(@_)"/>
    <numFmt numFmtId="173" formatCode="0.0"/>
    <numFmt numFmtId="174" formatCode="&quot;$&quot;\ #,##0"/>
    <numFmt numFmtId="175" formatCode="_-[$$-240A]\ * #,##0.00_-;\-[$$-240A]\ * #,##0.00_-;_-[$$-240A]\ * &quot;-&quot;??_-;_-@_-"/>
    <numFmt numFmtId="176" formatCode="yyyy/mm/dd"/>
    <numFmt numFmtId="177" formatCode="#,##0_ ;\-#,##0\ "/>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b/>
      <sz val="10"/>
      <name val="Arial Narrow"/>
      <family val="2"/>
    </font>
    <font>
      <sz val="11"/>
      <name val="Arial Narrow"/>
      <family val="2"/>
    </font>
    <font>
      <u/>
      <sz val="11"/>
      <color theme="10"/>
      <name val="Calibri"/>
      <family val="2"/>
      <scheme val="minor"/>
    </font>
    <font>
      <sz val="10"/>
      <color rgb="FF000000"/>
      <name val="Arial"/>
      <family val="2"/>
    </font>
    <font>
      <sz val="11"/>
      <color indexed="8"/>
      <name val="Calibri"/>
      <family val="2"/>
    </font>
    <font>
      <sz val="9"/>
      <name val="Arial"/>
      <family val="2"/>
    </font>
    <font>
      <sz val="11"/>
      <color theme="1"/>
      <name val="Arial Narrow"/>
      <family val="2"/>
    </font>
    <font>
      <sz val="11"/>
      <name val="Calibri"/>
      <family val="2"/>
      <scheme val="minor"/>
    </font>
    <font>
      <sz val="10"/>
      <color theme="1"/>
      <name val="Arial Narrow"/>
      <family val="2"/>
    </font>
    <font>
      <sz val="9"/>
      <color theme="1"/>
      <name val="Arial Narrow"/>
      <family val="2"/>
    </font>
    <font>
      <b/>
      <sz val="10"/>
      <color theme="1"/>
      <name val="Times New Roman"/>
      <family val="1"/>
    </font>
    <font>
      <b/>
      <i/>
      <sz val="10"/>
      <color theme="1"/>
      <name val="Times New Roman"/>
      <family val="1"/>
    </font>
    <font>
      <sz val="10"/>
      <color theme="1"/>
      <name val="Times New Roman"/>
      <family val="1"/>
    </font>
    <font>
      <sz val="11"/>
      <color theme="1"/>
      <name val="Arial"/>
      <family val="2"/>
    </font>
    <font>
      <sz val="10"/>
      <name val="Arial"/>
      <family val="2"/>
    </font>
    <font>
      <b/>
      <sz val="10"/>
      <color rgb="FFFF0000"/>
      <name val="Arial Narrow"/>
      <family val="2"/>
    </font>
    <font>
      <b/>
      <sz val="11"/>
      <color rgb="FFFF0000"/>
      <name val="Calibri"/>
      <family val="2"/>
      <scheme val="minor"/>
    </font>
    <font>
      <b/>
      <sz val="10"/>
      <name val="Times New Roman"/>
      <family val="1"/>
    </font>
    <font>
      <sz val="10"/>
      <name val="Times New Roman"/>
      <family val="1"/>
    </font>
    <font>
      <b/>
      <sz val="8"/>
      <name val="Times New Roman"/>
      <family val="1"/>
    </font>
    <font>
      <u/>
      <sz val="11"/>
      <color theme="10"/>
      <name val="Times New Roman"/>
      <family val="1"/>
    </font>
    <font>
      <b/>
      <sz val="14"/>
      <name val="Times New Roman"/>
      <family val="1"/>
    </font>
    <font>
      <sz val="8"/>
      <color theme="1"/>
      <name val="Calibri"/>
      <family val="2"/>
      <scheme val="minor"/>
    </font>
    <font>
      <sz val="8"/>
      <color rgb="FF000000"/>
      <name val="Calibri"/>
      <family val="2"/>
      <scheme val="minor"/>
    </font>
    <font>
      <sz val="8"/>
      <name val="Calibri"/>
      <family val="2"/>
      <scheme val="minor"/>
    </font>
    <font>
      <sz val="9"/>
      <color theme="1"/>
      <name val="Calibri"/>
      <family val="2"/>
      <scheme val="minor"/>
    </font>
    <font>
      <sz val="8"/>
      <color rgb="FF666666"/>
      <name val="Calibri"/>
      <family val="2"/>
    </font>
    <font>
      <sz val="8"/>
      <color rgb="FF666666"/>
      <name val="Calibri"/>
      <family val="2"/>
      <scheme val="minor"/>
    </font>
    <font>
      <sz val="9"/>
      <name val="Calibri"/>
      <family val="2"/>
      <scheme val="minor"/>
    </font>
    <font>
      <sz val="10"/>
      <color theme="1"/>
      <name val="Arial"/>
      <family val="2"/>
    </font>
    <font>
      <sz val="10"/>
      <color rgb="FF3D3D3D"/>
      <name val="Arial"/>
      <family val="2"/>
    </font>
    <font>
      <sz val="11"/>
      <color indexed="8"/>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2F2F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7"/>
        <bgColor indexed="64"/>
      </patternFill>
    </fill>
    <fill>
      <patternFill patternType="solid">
        <fgColor theme="2" tint="-0.249977111117893"/>
        <bgColor indexed="64"/>
      </patternFill>
    </fill>
    <fill>
      <patternFill patternType="solid">
        <fgColor rgb="FFFF0000"/>
        <bgColor indexed="64"/>
      </patternFill>
    </fill>
    <fill>
      <patternFill patternType="solid">
        <fgColor rgb="FF00B0F0"/>
        <bgColor indexed="64"/>
      </patternFill>
    </fill>
    <fill>
      <patternFill patternType="solid">
        <fgColor theme="8" tint="0.79998168889431442"/>
        <bgColor indexed="64"/>
      </patternFill>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auto="1"/>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auto="1"/>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7">
    <xf numFmtId="0" fontId="0" fillId="0" borderId="0"/>
    <xf numFmtId="170" fontId="1" fillId="0" borderId="0" applyFont="0" applyFill="0" applyBorder="0" applyAlignment="0" applyProtection="0"/>
    <xf numFmtId="0" fontId="6" fillId="0" borderId="0" applyNumberFormat="0" applyFill="0" applyBorder="0" applyAlignment="0" applyProtection="0"/>
    <xf numFmtId="0" fontId="7" fillId="0" borderId="0"/>
    <xf numFmtId="169" fontId="1" fillId="0" borderId="0" applyFont="0" applyFill="0" applyBorder="0" applyAlignment="0" applyProtection="0"/>
    <xf numFmtId="168" fontId="1" fillId="0" borderId="0" applyFont="0" applyFill="0" applyBorder="0" applyAlignment="0" applyProtection="0"/>
    <xf numFmtId="0" fontId="8" fillId="0" borderId="0"/>
  </cellStyleXfs>
  <cellXfs count="354">
    <xf numFmtId="0" fontId="0" fillId="0" borderId="0" xfId="0"/>
    <xf numFmtId="0" fontId="9" fillId="0" borderId="0" xfId="0" applyFont="1" applyAlignment="1">
      <alignment vertical="center"/>
    </xf>
    <xf numFmtId="0" fontId="0" fillId="0" borderId="12" xfId="0" applyBorder="1" applyAlignment="1" applyProtection="1">
      <alignment wrapText="1"/>
      <protection locked="0"/>
    </xf>
    <xf numFmtId="0" fontId="0" fillId="0" borderId="12" xfId="0" applyBorder="1" applyProtection="1">
      <protection locked="0"/>
    </xf>
    <xf numFmtId="0" fontId="10" fillId="0" borderId="4" xfId="0" applyFont="1" applyBorder="1"/>
    <xf numFmtId="0" fontId="10" fillId="0" borderId="4" xfId="0" applyFont="1" applyBorder="1" applyAlignment="1">
      <alignment wrapText="1"/>
    </xf>
    <xf numFmtId="0" fontId="5" fillId="0" borderId="4" xfId="0" applyFont="1" applyBorder="1"/>
    <xf numFmtId="0" fontId="11" fillId="0" borderId="0" xfId="0" applyFont="1"/>
    <xf numFmtId="0" fontId="12" fillId="0" borderId="0" xfId="0" applyFont="1"/>
    <xf numFmtId="0" fontId="12" fillId="0" borderId="0" xfId="0" applyFont="1" applyAlignment="1">
      <alignment wrapText="1"/>
    </xf>
    <xf numFmtId="0" fontId="13" fillId="0" borderId="0" xfId="0" applyFont="1"/>
    <xf numFmtId="0" fontId="10" fillId="0" borderId="0" xfId="0" applyFont="1" applyAlignment="1">
      <alignment wrapText="1"/>
    </xf>
    <xf numFmtId="0" fontId="12" fillId="0" borderId="0" xfId="0" applyFont="1" applyAlignment="1">
      <alignment horizontal="left"/>
    </xf>
    <xf numFmtId="0" fontId="8" fillId="0" borderId="12" xfId="3" applyFont="1" applyBorder="1" applyAlignment="1" applyProtection="1">
      <alignment wrapText="1"/>
      <protection locked="0"/>
    </xf>
    <xf numFmtId="170" fontId="8" fillId="0" borderId="12" xfId="1" applyFont="1" applyBorder="1" applyAlignment="1" applyProtection="1">
      <alignment horizontal="left" wrapText="1"/>
      <protection locked="0"/>
    </xf>
    <xf numFmtId="172" fontId="8" fillId="0" borderId="12" xfId="1" applyNumberFormat="1" applyFont="1" applyBorder="1" applyAlignment="1" applyProtection="1">
      <alignment horizontal="left" wrapText="1"/>
      <protection locked="0"/>
    </xf>
    <xf numFmtId="14" fontId="0" fillId="0" borderId="12" xfId="0" applyNumberFormat="1" applyBorder="1" applyProtection="1">
      <protection locked="0"/>
    </xf>
    <xf numFmtId="0" fontId="8" fillId="0" borderId="12" xfId="3" applyFont="1" applyBorder="1" applyAlignment="1" applyProtection="1">
      <alignment horizontal="justify" vertical="top" wrapText="1"/>
      <protection locked="0"/>
    </xf>
    <xf numFmtId="0" fontId="0" fillId="0" borderId="0" xfId="0" applyAlignment="1" applyProtection="1">
      <alignment wrapText="1"/>
      <protection hidden="1"/>
    </xf>
    <xf numFmtId="173" fontId="0" fillId="0" borderId="0" xfId="0" applyNumberFormat="1" applyProtection="1">
      <protection hidden="1"/>
    </xf>
    <xf numFmtId="0" fontId="2" fillId="0" borderId="0" xfId="0" applyFont="1"/>
    <xf numFmtId="0" fontId="3" fillId="0" borderId="0" xfId="0" applyFont="1" applyAlignment="1" applyProtection="1">
      <alignment vertical="center"/>
      <protection locked="0"/>
    </xf>
    <xf numFmtId="0" fontId="3" fillId="0" borderId="0" xfId="0" applyFont="1" applyAlignment="1" applyProtection="1">
      <alignment vertical="center" wrapText="1"/>
      <protection locked="0"/>
    </xf>
    <xf numFmtId="3" fontId="4" fillId="0" borderId="0" xfId="0" applyNumberFormat="1" applyFont="1" applyAlignment="1" applyProtection="1">
      <alignment vertical="center"/>
      <protection locked="0"/>
    </xf>
    <xf numFmtId="3" fontId="3" fillId="0" borderId="0" xfId="0" applyNumberFormat="1" applyFont="1" applyAlignment="1" applyProtection="1">
      <alignment vertical="center"/>
      <protection locked="0"/>
    </xf>
    <xf numFmtId="0" fontId="5" fillId="0" borderId="0" xfId="0" applyFont="1" applyAlignment="1" applyProtection="1">
      <alignment horizontal="center" vertical="center" wrapText="1"/>
      <protection locked="0"/>
    </xf>
    <xf numFmtId="0" fontId="4" fillId="0" borderId="16" xfId="0" applyFont="1" applyBorder="1" applyAlignment="1" applyProtection="1">
      <alignment vertical="center" textRotation="90" wrapText="1"/>
      <protection locked="0"/>
    </xf>
    <xf numFmtId="10" fontId="0" fillId="0" borderId="12" xfId="0" applyNumberFormat="1" applyBorder="1" applyProtection="1">
      <protection locked="0"/>
    </xf>
    <xf numFmtId="172" fontId="0" fillId="0" borderId="0" xfId="0" applyNumberFormat="1" applyProtection="1">
      <protection locked="0"/>
    </xf>
    <xf numFmtId="0" fontId="0" fillId="0" borderId="0" xfId="0" applyProtection="1">
      <protection locked="0"/>
    </xf>
    <xf numFmtId="0" fontId="0" fillId="0" borderId="0" xfId="0" applyAlignment="1" applyProtection="1">
      <alignment wrapText="1"/>
      <protection locked="0"/>
    </xf>
    <xf numFmtId="0" fontId="16" fillId="0" borderId="0" xfId="0" applyFont="1"/>
    <xf numFmtId="0" fontId="16" fillId="0" borderId="38" xfId="0" applyFont="1" applyBorder="1" applyAlignment="1">
      <alignment horizontal="center" wrapText="1"/>
    </xf>
    <xf numFmtId="0" fontId="16" fillId="0" borderId="41" xfId="0" applyFont="1" applyBorder="1" applyAlignment="1">
      <alignment horizontal="justify" vertical="top" wrapText="1"/>
    </xf>
    <xf numFmtId="0" fontId="16" fillId="0" borderId="42" xfId="0" applyFont="1" applyBorder="1" applyAlignment="1">
      <alignment horizontal="justify" vertical="top" wrapText="1"/>
    </xf>
    <xf numFmtId="0" fontId="16" fillId="0" borderId="37" xfId="0" applyFont="1" applyBorder="1" applyAlignment="1">
      <alignment horizontal="center" wrapText="1"/>
    </xf>
    <xf numFmtId="0" fontId="16" fillId="0" borderId="3" xfId="0" applyFont="1" applyBorder="1" applyAlignment="1">
      <alignment horizontal="justify" vertical="top" wrapText="1"/>
    </xf>
    <xf numFmtId="0" fontId="18" fillId="0" borderId="19" xfId="0" applyFont="1" applyBorder="1" applyAlignment="1">
      <alignment vertical="center"/>
    </xf>
    <xf numFmtId="0" fontId="17" fillId="0" borderId="0" xfId="0" applyFont="1" applyProtection="1">
      <protection hidden="1"/>
    </xf>
    <xf numFmtId="0" fontId="19" fillId="3" borderId="4" xfId="0" applyFont="1" applyFill="1" applyBorder="1" applyAlignment="1">
      <alignment vertical="center"/>
    </xf>
    <xf numFmtId="0" fontId="20" fillId="3" borderId="0" xfId="0" applyFont="1" applyFill="1"/>
    <xf numFmtId="0" fontId="20" fillId="3" borderId="0" xfId="0" applyFont="1" applyFill="1" applyAlignment="1" applyProtection="1">
      <alignment wrapText="1"/>
      <protection hidden="1"/>
    </xf>
    <xf numFmtId="0" fontId="0" fillId="0" borderId="0" xfId="0" applyAlignment="1">
      <alignment vertical="top"/>
    </xf>
    <xf numFmtId="0" fontId="0" fillId="0" borderId="0" xfId="0" applyAlignment="1" applyProtection="1">
      <alignment vertical="top" wrapText="1"/>
      <protection hidden="1"/>
    </xf>
    <xf numFmtId="0" fontId="16" fillId="0" borderId="4" xfId="0" applyFont="1" applyBorder="1" applyAlignment="1">
      <alignment horizontal="justify" vertical="top" wrapText="1"/>
    </xf>
    <xf numFmtId="0" fontId="16" fillId="0" borderId="38" xfId="0" applyFont="1" applyBorder="1" applyAlignment="1">
      <alignment horizontal="center" vertical="center" wrapText="1"/>
    </xf>
    <xf numFmtId="0" fontId="21" fillId="0" borderId="11" xfId="0" applyFont="1" applyBorder="1" applyAlignment="1" applyProtection="1">
      <alignment horizontal="justify" vertical="top" wrapText="1"/>
      <protection locked="0"/>
    </xf>
    <xf numFmtId="0" fontId="22" fillId="0" borderId="0" xfId="0" applyFont="1" applyAlignment="1" applyProtection="1">
      <alignment horizontal="justify" vertical="top" wrapText="1"/>
      <protection locked="0"/>
    </xf>
    <xf numFmtId="0" fontId="21" fillId="0" borderId="10" xfId="0" applyFont="1" applyBorder="1" applyAlignment="1">
      <alignment horizontal="justify" vertical="top" wrapText="1"/>
    </xf>
    <xf numFmtId="0" fontId="21" fillId="0" borderId="24" xfId="0" applyFont="1" applyBorder="1" applyAlignment="1" applyProtection="1">
      <alignment horizontal="justify" vertical="top" wrapText="1"/>
      <protection locked="0"/>
    </xf>
    <xf numFmtId="3" fontId="21" fillId="0" borderId="0" xfId="0" applyNumberFormat="1" applyFont="1" applyAlignment="1" applyProtection="1">
      <alignment horizontal="justify" vertical="top" wrapText="1"/>
      <protection locked="0"/>
    </xf>
    <xf numFmtId="171" fontId="21" fillId="0" borderId="13" xfId="0" applyNumberFormat="1" applyFont="1" applyBorder="1" applyAlignment="1" applyProtection="1">
      <alignment horizontal="justify" vertical="top" wrapText="1"/>
      <protection locked="0"/>
    </xf>
    <xf numFmtId="171" fontId="21" fillId="0" borderId="0" xfId="0" applyNumberFormat="1" applyFont="1" applyAlignment="1" applyProtection="1">
      <alignment horizontal="justify" vertical="top" wrapText="1"/>
      <protection locked="0"/>
    </xf>
    <xf numFmtId="0" fontId="21" fillId="0" borderId="8" xfId="0" applyFont="1" applyBorder="1" applyAlignment="1">
      <alignment horizontal="justify" vertical="top" wrapText="1"/>
    </xf>
    <xf numFmtId="171" fontId="21" fillId="0" borderId="17" xfId="0" applyNumberFormat="1" applyFont="1" applyBorder="1" applyAlignment="1" applyProtection="1">
      <alignment horizontal="justify" vertical="top" wrapText="1"/>
      <protection locked="0"/>
    </xf>
    <xf numFmtId="0" fontId="21" fillId="0" borderId="18" xfId="0" applyFont="1" applyBorder="1" applyAlignment="1">
      <alignment horizontal="justify" vertical="top" wrapText="1"/>
    </xf>
    <xf numFmtId="0" fontId="23" fillId="0" borderId="8" xfId="0" applyFont="1" applyBorder="1" applyAlignment="1">
      <alignment horizontal="justify" vertical="top" wrapText="1"/>
    </xf>
    <xf numFmtId="0" fontId="21" fillId="0" borderId="0" xfId="0" applyFont="1" applyAlignment="1" applyProtection="1">
      <alignment horizontal="justify" vertical="top" wrapText="1"/>
      <protection locked="0"/>
    </xf>
    <xf numFmtId="0" fontId="21" fillId="0" borderId="14" xfId="0" applyFont="1" applyBorder="1" applyAlignment="1" applyProtection="1">
      <alignment horizontal="justify" vertical="top" wrapText="1"/>
      <protection locked="0"/>
    </xf>
    <xf numFmtId="0" fontId="21" fillId="0" borderId="9" xfId="0" applyFont="1" applyBorder="1" applyAlignment="1">
      <alignment horizontal="justify" vertical="top" wrapText="1"/>
    </xf>
    <xf numFmtId="10" fontId="23" fillId="0" borderId="11" xfId="0" applyNumberFormat="1" applyFont="1" applyBorder="1" applyAlignment="1">
      <alignment vertical="center" textRotation="90" wrapText="1"/>
    </xf>
    <xf numFmtId="0" fontId="21" fillId="0" borderId="8" xfId="0" applyFont="1" applyBorder="1" applyAlignment="1">
      <alignment horizontal="center" vertical="center"/>
    </xf>
    <xf numFmtId="0" fontId="21" fillId="0" borderId="4" xfId="0" applyFont="1" applyBorder="1" applyAlignment="1">
      <alignment horizontal="center" vertical="center"/>
    </xf>
    <xf numFmtId="0" fontId="21" fillId="0" borderId="4" xfId="0" applyFont="1" applyBorder="1" applyAlignment="1">
      <alignment horizontal="center" vertical="center" wrapText="1"/>
    </xf>
    <xf numFmtId="0" fontId="21" fillId="0" borderId="21" xfId="0" applyFont="1" applyBorder="1" applyAlignment="1">
      <alignment horizontal="center" vertical="center"/>
    </xf>
    <xf numFmtId="3" fontId="21" fillId="0" borderId="4" xfId="0" applyNumberFormat="1" applyFont="1" applyBorder="1" applyAlignment="1">
      <alignment horizontal="center" vertical="center"/>
    </xf>
    <xf numFmtId="0" fontId="21" fillId="0" borderId="13" xfId="0" applyFont="1" applyBorder="1" applyAlignment="1">
      <alignment horizontal="center" vertical="center"/>
    </xf>
    <xf numFmtId="3" fontId="21" fillId="0" borderId="4" xfId="0" applyNumberFormat="1" applyFont="1" applyBorder="1" applyAlignment="1">
      <alignment horizontal="center" vertical="center" wrapText="1"/>
    </xf>
    <xf numFmtId="0" fontId="21" fillId="0" borderId="19" xfId="0" applyFont="1" applyBorder="1" applyAlignment="1">
      <alignment horizontal="center" vertical="center" wrapText="1"/>
    </xf>
    <xf numFmtId="3" fontId="21" fillId="0" borderId="19" xfId="0" applyNumberFormat="1" applyFont="1" applyBorder="1" applyAlignment="1">
      <alignment horizontal="center" vertical="center" wrapText="1"/>
    </xf>
    <xf numFmtId="0" fontId="21" fillId="0" borderId="5" xfId="0" applyFont="1" applyBorder="1" applyAlignment="1">
      <alignment vertical="center" textRotation="90" wrapText="1"/>
    </xf>
    <xf numFmtId="3" fontId="8" fillId="0" borderId="12" xfId="1" applyNumberFormat="1" applyFont="1" applyBorder="1" applyAlignment="1" applyProtection="1">
      <alignment horizontal="right" wrapText="1"/>
      <protection locked="0"/>
    </xf>
    <xf numFmtId="0" fontId="26" fillId="0" borderId="4" xfId="0" applyFont="1" applyBorder="1" applyAlignment="1" applyProtection="1">
      <alignment vertical="center"/>
      <protection locked="0"/>
    </xf>
    <xf numFmtId="0" fontId="26" fillId="5" borderId="4" xfId="0" applyFont="1" applyFill="1" applyBorder="1" applyAlignment="1" applyProtection="1">
      <alignment vertical="center"/>
      <protection locked="0"/>
    </xf>
    <xf numFmtId="0" fontId="26" fillId="2" borderId="4" xfId="0" applyFont="1" applyFill="1" applyBorder="1" applyAlignment="1" applyProtection="1">
      <alignment vertical="center"/>
      <protection locked="0"/>
    </xf>
    <xf numFmtId="0" fontId="26" fillId="6" borderId="4" xfId="0" applyFont="1" applyFill="1" applyBorder="1" applyAlignment="1" applyProtection="1">
      <alignment vertical="center"/>
      <protection locked="0"/>
    </xf>
    <xf numFmtId="0" fontId="26" fillId="7" borderId="4" xfId="0" applyFont="1" applyFill="1" applyBorder="1" applyAlignment="1" applyProtection="1">
      <alignment vertical="center"/>
      <protection locked="0"/>
    </xf>
    <xf numFmtId="0" fontId="26" fillId="8" borderId="4" xfId="0" applyFont="1" applyFill="1" applyBorder="1" applyAlignment="1" applyProtection="1">
      <alignment vertical="center"/>
      <protection locked="0"/>
    </xf>
    <xf numFmtId="0" fontId="26" fillId="0" borderId="0" xfId="0" applyFont="1" applyAlignment="1" applyProtection="1">
      <alignment vertical="center"/>
      <protection locked="0"/>
    </xf>
    <xf numFmtId="0" fontId="26" fillId="5" borderId="4" xfId="0" applyFont="1" applyFill="1" applyBorder="1" applyAlignment="1" applyProtection="1">
      <alignment vertical="center" wrapText="1"/>
      <protection locked="0"/>
    </xf>
    <xf numFmtId="0" fontId="26" fillId="0" borderId="4" xfId="0" applyFont="1" applyBorder="1" applyAlignment="1" applyProtection="1">
      <alignment vertical="center" wrapText="1"/>
      <protection locked="0"/>
    </xf>
    <xf numFmtId="0" fontId="27" fillId="0" borderId="4" xfId="0" applyFont="1" applyBorder="1" applyAlignment="1" applyProtection="1">
      <alignment vertical="center"/>
      <protection locked="0"/>
    </xf>
    <xf numFmtId="0" fontId="27" fillId="0" borderId="4" xfId="0" applyFont="1" applyBorder="1" applyAlignment="1" applyProtection="1">
      <alignment horizontal="left" vertical="center"/>
      <protection locked="0"/>
    </xf>
    <xf numFmtId="0" fontId="27" fillId="0" borderId="0" xfId="0" applyFont="1" applyAlignment="1" applyProtection="1">
      <alignment vertical="center"/>
      <protection locked="0"/>
    </xf>
    <xf numFmtId="0" fontId="26" fillId="0" borderId="0" xfId="0" applyFont="1" applyAlignment="1" applyProtection="1">
      <alignment vertical="center" wrapText="1"/>
      <protection locked="0"/>
    </xf>
    <xf numFmtId="0" fontId="26" fillId="0" borderId="4" xfId="0" applyFont="1" applyBorder="1" applyAlignment="1" applyProtection="1">
      <alignment horizontal="left" vertical="center"/>
      <protection locked="0"/>
    </xf>
    <xf numFmtId="0" fontId="26" fillId="0" borderId="5" xfId="0" applyFont="1" applyBorder="1" applyAlignment="1" applyProtection="1">
      <alignment horizontal="left" vertical="center"/>
      <protection locked="0"/>
    </xf>
    <xf numFmtId="0" fontId="26" fillId="0" borderId="0" xfId="0" applyFont="1" applyAlignment="1" applyProtection="1">
      <alignment horizontal="left" vertical="center"/>
      <protection locked="0"/>
    </xf>
    <xf numFmtId="0" fontId="26" fillId="2" borderId="4" xfId="0" applyFont="1" applyFill="1" applyBorder="1" applyAlignment="1" applyProtection="1">
      <alignment horizontal="left" vertical="center"/>
      <protection locked="0"/>
    </xf>
    <xf numFmtId="0" fontId="28" fillId="0" borderId="44" xfId="0" applyFont="1" applyBorder="1" applyAlignment="1" applyProtection="1">
      <alignment horizontal="center" vertical="center"/>
      <protection locked="0"/>
    </xf>
    <xf numFmtId="0" fontId="26" fillId="8" borderId="4" xfId="0" applyFont="1" applyFill="1" applyBorder="1" applyAlignment="1" applyProtection="1">
      <alignment horizontal="center" vertical="center"/>
      <protection locked="0"/>
    </xf>
    <xf numFmtId="0" fontId="28" fillId="8" borderId="4" xfId="0" applyFont="1" applyFill="1" applyBorder="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28" fillId="7" borderId="4" xfId="0" applyFont="1" applyFill="1" applyBorder="1" applyAlignment="1" applyProtection="1">
      <alignment horizontal="center" vertical="center"/>
      <protection locked="0"/>
    </xf>
    <xf numFmtId="17" fontId="28" fillId="8" borderId="4" xfId="0" applyNumberFormat="1" applyFont="1" applyFill="1" applyBorder="1" applyAlignment="1" applyProtection="1">
      <alignment horizontal="center" vertical="center"/>
      <protection locked="0"/>
    </xf>
    <xf numFmtId="0" fontId="28" fillId="3" borderId="4" xfId="0" applyFont="1" applyFill="1" applyBorder="1" applyAlignment="1" applyProtection="1">
      <alignment horizontal="center" vertical="center"/>
      <protection locked="0"/>
    </xf>
    <xf numFmtId="0" fontId="28" fillId="9" borderId="4" xfId="0" applyFont="1" applyFill="1" applyBorder="1" applyAlignment="1" applyProtection="1">
      <alignment horizontal="center" vertical="center"/>
      <protection locked="0"/>
    </xf>
    <xf numFmtId="0" fontId="28" fillId="2" borderId="4" xfId="0" applyFont="1" applyFill="1" applyBorder="1" applyAlignment="1" applyProtection="1">
      <alignment horizontal="center" vertical="center"/>
      <protection locked="0"/>
    </xf>
    <xf numFmtId="0" fontId="28" fillId="10" borderId="4" xfId="0" applyFont="1" applyFill="1" applyBorder="1" applyAlignment="1" applyProtection="1">
      <alignment horizontal="center" vertical="center"/>
      <protection locked="0"/>
    </xf>
    <xf numFmtId="0" fontId="26" fillId="0" borderId="4" xfId="0" applyFont="1" applyBorder="1" applyAlignment="1" applyProtection="1">
      <alignment horizontal="center" vertical="center"/>
      <protection locked="0"/>
    </xf>
    <xf numFmtId="0" fontId="26" fillId="5" borderId="4" xfId="0" applyFont="1" applyFill="1" applyBorder="1" applyAlignment="1" applyProtection="1">
      <alignment horizontal="center" vertical="center"/>
      <protection locked="0"/>
    </xf>
    <xf numFmtId="0" fontId="26" fillId="2" borderId="4" xfId="0" applyFont="1" applyFill="1" applyBorder="1" applyAlignment="1" applyProtection="1">
      <alignment horizontal="center" vertical="center"/>
      <protection locked="0"/>
    </xf>
    <xf numFmtId="0" fontId="26" fillId="0" borderId="4" xfId="0" applyFont="1" applyBorder="1" applyAlignment="1" applyProtection="1">
      <alignment horizontal="center" vertical="center" wrapText="1"/>
      <protection locked="0"/>
    </xf>
    <xf numFmtId="0" fontId="26" fillId="5" borderId="4" xfId="0" applyFont="1" applyFill="1" applyBorder="1" applyAlignment="1" applyProtection="1">
      <alignment horizontal="center" vertical="center" wrapText="1"/>
      <protection locked="0"/>
    </xf>
    <xf numFmtId="0" fontId="26" fillId="6" borderId="4" xfId="0" applyFont="1" applyFill="1" applyBorder="1" applyAlignment="1" applyProtection="1">
      <alignment horizontal="center" vertical="center" wrapText="1"/>
      <protection locked="0"/>
    </xf>
    <xf numFmtId="0" fontId="26" fillId="7" borderId="4" xfId="0" applyFont="1" applyFill="1" applyBorder="1" applyAlignment="1" applyProtection="1">
      <alignment horizontal="center" vertical="center" wrapText="1"/>
      <protection locked="0"/>
    </xf>
    <xf numFmtId="0" fontId="26" fillId="8" borderId="4" xfId="0" applyFont="1" applyFill="1" applyBorder="1" applyAlignment="1" applyProtection="1">
      <alignment horizontal="center" vertical="center" wrapText="1"/>
      <protection locked="0"/>
    </xf>
    <xf numFmtId="0" fontId="26" fillId="2" borderId="4" xfId="0" applyFont="1" applyFill="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26" fillId="0" borderId="45" xfId="0" applyFont="1" applyBorder="1" applyAlignment="1" applyProtection="1">
      <alignment horizontal="center" vertical="center"/>
      <protection locked="0"/>
    </xf>
    <xf numFmtId="0" fontId="26" fillId="9" borderId="4" xfId="0" applyFont="1" applyFill="1" applyBorder="1" applyAlignment="1" applyProtection="1">
      <alignment horizontal="center" vertical="center"/>
      <protection locked="0"/>
    </xf>
    <xf numFmtId="0" fontId="26" fillId="0" borderId="4" xfId="0" applyFont="1" applyBorder="1" applyProtection="1">
      <protection locked="0"/>
    </xf>
    <xf numFmtId="0" fontId="26" fillId="10" borderId="4" xfId="0" applyFont="1" applyFill="1" applyBorder="1" applyAlignment="1" applyProtection="1">
      <alignment vertical="center" wrapText="1"/>
      <protection locked="0"/>
    </xf>
    <xf numFmtId="0" fontId="26" fillId="8" borderId="4" xfId="0" applyFont="1" applyFill="1" applyBorder="1" applyAlignment="1" applyProtection="1">
      <alignment vertical="center" wrapText="1"/>
      <protection locked="0"/>
    </xf>
    <xf numFmtId="0" fontId="28" fillId="0" borderId="46" xfId="0" applyFont="1" applyBorder="1" applyAlignment="1" applyProtection="1">
      <alignment horizontal="center" vertical="center"/>
      <protection locked="0"/>
    </xf>
    <xf numFmtId="0" fontId="28" fillId="10" borderId="4" xfId="0" applyFont="1" applyFill="1" applyBorder="1" applyAlignment="1" applyProtection="1">
      <alignment horizontal="center" vertical="center" wrapText="1"/>
      <protection locked="0"/>
    </xf>
    <xf numFmtId="0" fontId="28" fillId="8" borderId="4" xfId="0" applyFont="1" applyFill="1" applyBorder="1" applyAlignment="1" applyProtection="1">
      <alignment horizontal="center"/>
      <protection locked="0"/>
    </xf>
    <xf numFmtId="0" fontId="26" fillId="6" borderId="4" xfId="0" applyFont="1" applyFill="1" applyBorder="1" applyAlignment="1" applyProtection="1">
      <alignment horizontal="center" vertical="center"/>
      <protection locked="0"/>
    </xf>
    <xf numFmtId="0" fontId="26" fillId="7" borderId="4" xfId="0" applyFont="1" applyFill="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7" fillId="0" borderId="4" xfId="0" applyFont="1" applyBorder="1" applyAlignment="1" applyProtection="1">
      <alignment horizontal="center" vertical="center"/>
      <protection locked="0"/>
    </xf>
    <xf numFmtId="168" fontId="26" fillId="5" borderId="4" xfId="5" applyFont="1" applyFill="1" applyBorder="1" applyAlignment="1" applyProtection="1">
      <alignment horizontal="center" vertical="center"/>
      <protection locked="0"/>
    </xf>
    <xf numFmtId="168" fontId="26" fillId="0" borderId="4" xfId="5" applyFont="1" applyBorder="1" applyAlignment="1" applyProtection="1">
      <alignment horizontal="center" vertical="center"/>
      <protection locked="0"/>
    </xf>
    <xf numFmtId="168" fontId="26" fillId="2" borderId="4" xfId="5" applyFont="1" applyFill="1" applyBorder="1" applyAlignment="1" applyProtection="1">
      <alignment horizontal="center" vertical="center"/>
      <protection locked="0"/>
    </xf>
    <xf numFmtId="168" fontId="26" fillId="2" borderId="5" xfId="5" applyFont="1" applyFill="1" applyBorder="1" applyAlignment="1" applyProtection="1">
      <alignment horizontal="center" vertical="center"/>
      <protection locked="0"/>
    </xf>
    <xf numFmtId="165" fontId="26" fillId="0" borderId="4" xfId="0" applyNumberFormat="1" applyFont="1" applyBorder="1" applyAlignment="1" applyProtection="1">
      <alignment horizontal="center" vertical="center"/>
      <protection locked="0"/>
    </xf>
    <xf numFmtId="174" fontId="28" fillId="0" borderId="46" xfId="0" applyNumberFormat="1" applyFont="1" applyBorder="1" applyAlignment="1" applyProtection="1">
      <alignment horizontal="center" vertical="center"/>
      <protection locked="0"/>
    </xf>
    <xf numFmtId="174" fontId="26" fillId="8" borderId="4" xfId="0" applyNumberFormat="1" applyFont="1" applyFill="1" applyBorder="1" applyAlignment="1" applyProtection="1">
      <alignment horizontal="center" vertical="center"/>
      <protection locked="0"/>
    </xf>
    <xf numFmtId="174" fontId="28" fillId="8" borderId="4" xfId="0" applyNumberFormat="1" applyFont="1" applyFill="1" applyBorder="1" applyAlignment="1" applyProtection="1">
      <alignment horizontal="center" vertical="center"/>
      <protection locked="0"/>
    </xf>
    <xf numFmtId="174" fontId="28" fillId="0" borderId="4" xfId="0" applyNumberFormat="1" applyFont="1" applyBorder="1" applyAlignment="1" applyProtection="1">
      <alignment horizontal="center" vertical="center"/>
      <protection locked="0"/>
    </xf>
    <xf numFmtId="174" fontId="28" fillId="7" borderId="4" xfId="0" applyNumberFormat="1" applyFont="1" applyFill="1" applyBorder="1" applyAlignment="1" applyProtection="1">
      <alignment horizontal="center" vertical="center"/>
      <protection locked="0"/>
    </xf>
    <xf numFmtId="174" fontId="28" fillId="9" borderId="4" xfId="0" applyNumberFormat="1" applyFont="1" applyFill="1" applyBorder="1" applyAlignment="1" applyProtection="1">
      <alignment horizontal="center" vertical="center"/>
      <protection locked="0"/>
    </xf>
    <xf numFmtId="174" fontId="28" fillId="10" borderId="4" xfId="0" applyNumberFormat="1" applyFont="1" applyFill="1" applyBorder="1" applyAlignment="1" applyProtection="1">
      <alignment horizontal="center" vertical="center"/>
      <protection locked="0"/>
    </xf>
    <xf numFmtId="174" fontId="28" fillId="2" borderId="4" xfId="0" applyNumberFormat="1" applyFont="1" applyFill="1" applyBorder="1" applyAlignment="1" applyProtection="1">
      <alignment horizontal="center" vertical="center"/>
      <protection locked="0"/>
    </xf>
    <xf numFmtId="174" fontId="26" fillId="0" borderId="4" xfId="4" applyNumberFormat="1" applyFont="1" applyBorder="1" applyAlignment="1" applyProtection="1">
      <alignment horizontal="center" vertical="center"/>
      <protection locked="0"/>
    </xf>
    <xf numFmtId="174" fontId="26" fillId="5" borderId="4" xfId="4" applyNumberFormat="1" applyFont="1" applyFill="1" applyBorder="1" applyAlignment="1" applyProtection="1">
      <alignment horizontal="center" vertical="center"/>
      <protection locked="0"/>
    </xf>
    <xf numFmtId="164" fontId="26" fillId="0" borderId="4" xfId="0" applyNumberFormat="1" applyFont="1" applyBorder="1" applyAlignment="1" applyProtection="1">
      <alignment horizontal="center" vertical="center"/>
      <protection locked="0"/>
    </xf>
    <xf numFmtId="164" fontId="26" fillId="5" borderId="4" xfId="0" applyNumberFormat="1" applyFont="1" applyFill="1" applyBorder="1" applyAlignment="1" applyProtection="1">
      <alignment horizontal="center" vertical="center"/>
      <protection locked="0"/>
    </xf>
    <xf numFmtId="175" fontId="26" fillId="0" borderId="4" xfId="0" applyNumberFormat="1" applyFont="1" applyBorder="1" applyAlignment="1" applyProtection="1">
      <alignment vertical="center"/>
      <protection locked="0"/>
    </xf>
    <xf numFmtId="174" fontId="26" fillId="2" borderId="4" xfId="4" applyNumberFormat="1" applyFont="1" applyFill="1" applyBorder="1" applyAlignment="1" applyProtection="1">
      <alignment horizontal="center" vertical="center"/>
      <protection locked="0"/>
    </xf>
    <xf numFmtId="174" fontId="26" fillId="0" borderId="4" xfId="5" applyNumberFormat="1" applyFont="1" applyBorder="1" applyAlignment="1" applyProtection="1">
      <alignment horizontal="center" vertical="center"/>
      <protection locked="0"/>
    </xf>
    <xf numFmtId="168" fontId="26" fillId="6" borderId="4" xfId="5" applyFont="1" applyFill="1" applyBorder="1" applyAlignment="1" applyProtection="1">
      <alignment vertical="center"/>
      <protection locked="0"/>
    </xf>
    <xf numFmtId="168" fontId="26" fillId="0" borderId="4" xfId="5" applyFont="1" applyBorder="1" applyAlignment="1" applyProtection="1">
      <alignment vertical="center"/>
      <protection locked="0"/>
    </xf>
    <xf numFmtId="168" fontId="26" fillId="7" borderId="4" xfId="5" applyFont="1" applyFill="1" applyBorder="1" applyAlignment="1" applyProtection="1">
      <alignment horizontal="center" vertical="center"/>
      <protection locked="0"/>
    </xf>
    <xf numFmtId="168" fontId="26" fillId="8" borderId="4" xfId="5" applyFont="1" applyFill="1" applyBorder="1" applyAlignment="1" applyProtection="1">
      <alignment horizontal="center" vertical="center"/>
      <protection locked="0"/>
    </xf>
    <xf numFmtId="0" fontId="26" fillId="0" borderId="46" xfId="0" applyFont="1" applyBorder="1" applyAlignment="1" applyProtection="1">
      <alignment horizontal="left" vertical="center" wrapText="1"/>
      <protection locked="0"/>
    </xf>
    <xf numFmtId="0" fontId="26" fillId="8" borderId="4" xfId="0" applyFont="1" applyFill="1" applyBorder="1" applyAlignment="1" applyProtection="1">
      <alignment horizontal="left" vertical="center" wrapText="1"/>
      <protection locked="0"/>
    </xf>
    <xf numFmtId="0" fontId="28" fillId="8" borderId="4" xfId="0" applyFont="1" applyFill="1" applyBorder="1" applyAlignment="1" applyProtection="1">
      <alignment horizontal="left" vertical="center" wrapText="1"/>
      <protection locked="0"/>
    </xf>
    <xf numFmtId="0" fontId="28" fillId="0" borderId="4" xfId="0" applyFont="1" applyBorder="1" applyAlignment="1" applyProtection="1">
      <alignment horizontal="left" vertical="center" wrapText="1"/>
      <protection locked="0"/>
    </xf>
    <xf numFmtId="0" fontId="28" fillId="7" borderId="4" xfId="0" applyFont="1" applyFill="1" applyBorder="1" applyAlignment="1" applyProtection="1">
      <alignment horizontal="left" vertical="center" wrapText="1"/>
      <protection locked="0"/>
    </xf>
    <xf numFmtId="0" fontId="28" fillId="8" borderId="4" xfId="0" applyFont="1" applyFill="1" applyBorder="1" applyAlignment="1" applyProtection="1">
      <alignment horizontal="left" wrapText="1"/>
      <protection locked="0"/>
    </xf>
    <xf numFmtId="0" fontId="28" fillId="9" borderId="4" xfId="0" applyFont="1" applyFill="1" applyBorder="1" applyAlignment="1" applyProtection="1">
      <alignment horizontal="center" vertical="center" wrapText="1"/>
      <protection locked="0"/>
    </xf>
    <xf numFmtId="0" fontId="28" fillId="8" borderId="4" xfId="0" applyFont="1" applyFill="1" applyBorder="1" applyAlignment="1" applyProtection="1">
      <alignment horizontal="center" vertical="center" wrapText="1"/>
      <protection locked="0"/>
    </xf>
    <xf numFmtId="0" fontId="28" fillId="0" borderId="4" xfId="0" applyFont="1" applyBorder="1" applyAlignment="1" applyProtection="1">
      <alignment horizontal="center" vertical="center" wrapText="1"/>
      <protection locked="0"/>
    </xf>
    <xf numFmtId="0" fontId="28" fillId="10" borderId="4" xfId="0" applyFont="1" applyFill="1" applyBorder="1" applyAlignment="1" applyProtection="1">
      <alignment horizontal="left" vertical="center" wrapText="1"/>
      <protection locked="0"/>
    </xf>
    <xf numFmtId="0" fontId="28" fillId="2" borderId="4" xfId="0" applyFont="1" applyFill="1" applyBorder="1" applyAlignment="1" applyProtection="1">
      <alignment horizontal="left" vertical="center" wrapText="1"/>
      <protection locked="0"/>
    </xf>
    <xf numFmtId="0" fontId="28" fillId="8" borderId="4" xfId="0" applyFont="1" applyFill="1" applyBorder="1" applyAlignment="1" applyProtection="1">
      <alignment horizontal="left" vertical="top" wrapText="1"/>
      <protection locked="0"/>
    </xf>
    <xf numFmtId="0" fontId="28" fillId="5" borderId="4" xfId="0" applyFont="1" applyFill="1" applyBorder="1" applyAlignment="1" applyProtection="1">
      <alignment horizontal="left" vertical="center" wrapText="1"/>
      <protection locked="0"/>
    </xf>
    <xf numFmtId="0" fontId="26" fillId="0" borderId="4" xfId="0" applyFont="1" applyBorder="1" applyAlignment="1" applyProtection="1">
      <alignment horizontal="left" wrapText="1"/>
      <protection locked="0"/>
    </xf>
    <xf numFmtId="0" fontId="26" fillId="5" borderId="4" xfId="0" applyFont="1" applyFill="1" applyBorder="1" applyAlignment="1" applyProtection="1">
      <alignment horizontal="left" wrapText="1"/>
      <protection locked="0"/>
    </xf>
    <xf numFmtId="0" fontId="26" fillId="0" borderId="4" xfId="0" applyFont="1" applyBorder="1" applyAlignment="1" applyProtection="1">
      <alignment horizontal="left" vertical="center" wrapText="1"/>
      <protection locked="0"/>
    </xf>
    <xf numFmtId="0" fontId="26" fillId="6" borderId="4" xfId="0" applyFont="1" applyFill="1" applyBorder="1" applyAlignment="1" applyProtection="1">
      <alignment horizontal="left" vertical="center" wrapText="1"/>
      <protection locked="0"/>
    </xf>
    <xf numFmtId="0" fontId="26" fillId="5" borderId="4" xfId="0" applyFont="1" applyFill="1" applyBorder="1" applyAlignment="1" applyProtection="1">
      <alignment horizontal="left" vertical="center" wrapText="1"/>
      <protection locked="0"/>
    </xf>
    <xf numFmtId="168" fontId="26" fillId="0" borderId="4" xfId="5" applyFont="1" applyBorder="1" applyAlignment="1" applyProtection="1">
      <alignment horizontal="left" vertical="center" wrapText="1"/>
      <protection locked="0"/>
    </xf>
    <xf numFmtId="0" fontId="27" fillId="0" borderId="4" xfId="0" applyFont="1" applyBorder="1" applyAlignment="1" applyProtection="1">
      <alignment vertical="center" wrapText="1"/>
      <protection locked="0"/>
    </xf>
    <xf numFmtId="0" fontId="27" fillId="0" borderId="0" xfId="0" applyFont="1" applyAlignment="1" applyProtection="1">
      <alignment wrapText="1"/>
      <protection locked="0"/>
    </xf>
    <xf numFmtId="0" fontId="29" fillId="0" borderId="4" xfId="0" applyFont="1" applyBorder="1" applyAlignment="1" applyProtection="1">
      <alignment wrapText="1"/>
      <protection locked="0"/>
    </xf>
    <xf numFmtId="0" fontId="26" fillId="0" borderId="0" xfId="0" applyFont="1" applyAlignment="1" applyProtection="1">
      <alignment horizontal="left" vertical="center" wrapText="1"/>
      <protection locked="0"/>
    </xf>
    <xf numFmtId="0" fontId="26" fillId="0" borderId="4" xfId="0" applyFont="1" applyBorder="1" applyAlignment="1" applyProtection="1">
      <alignment horizontal="justify" vertical="center"/>
      <protection locked="0"/>
    </xf>
    <xf numFmtId="0" fontId="26" fillId="0" borderId="4" xfId="0" applyFont="1" applyBorder="1" applyAlignment="1" applyProtection="1">
      <alignment wrapText="1"/>
      <protection locked="0"/>
    </xf>
    <xf numFmtId="0" fontId="26" fillId="2" borderId="4" xfId="0" applyFont="1" applyFill="1" applyBorder="1" applyAlignment="1" applyProtection="1">
      <alignment vertical="center" wrapText="1"/>
      <protection locked="0"/>
    </xf>
    <xf numFmtId="0" fontId="26" fillId="0" borderId="5" xfId="0" applyFont="1" applyBorder="1" applyAlignment="1" applyProtection="1">
      <alignment vertical="center" wrapText="1"/>
      <protection locked="0"/>
    </xf>
    <xf numFmtId="0" fontId="27" fillId="0" borderId="0" xfId="0" applyFont="1" applyAlignment="1" applyProtection="1">
      <alignment vertical="center" wrapText="1"/>
      <protection locked="0"/>
    </xf>
    <xf numFmtId="0" fontId="28" fillId="7" borderId="4" xfId="0" applyFont="1" applyFill="1" applyBorder="1" applyAlignment="1" applyProtection="1">
      <alignment horizontal="center" vertical="center" wrapText="1"/>
      <protection locked="0"/>
    </xf>
    <xf numFmtId="0" fontId="28" fillId="2" borderId="4" xfId="0" applyFont="1" applyFill="1" applyBorder="1" applyAlignment="1" applyProtection="1">
      <alignment horizontal="center" vertical="center" wrapText="1"/>
      <protection locked="0"/>
    </xf>
    <xf numFmtId="0" fontId="26" fillId="0" borderId="46" xfId="0" applyFont="1" applyBorder="1" applyAlignment="1" applyProtection="1">
      <alignment horizontal="center" vertical="center"/>
      <protection locked="0"/>
    </xf>
    <xf numFmtId="14" fontId="26" fillId="0" borderId="4" xfId="0" applyNumberFormat="1" applyFont="1" applyBorder="1" applyAlignment="1" applyProtection="1">
      <alignment horizontal="center" vertical="center"/>
      <protection locked="0"/>
    </xf>
    <xf numFmtId="14" fontId="26" fillId="5" borderId="4" xfId="0" applyNumberFormat="1" applyFont="1" applyFill="1" applyBorder="1" applyAlignment="1" applyProtection="1">
      <alignment horizontal="center" vertical="center"/>
      <protection locked="0"/>
    </xf>
    <xf numFmtId="0" fontId="28" fillId="2" borderId="4" xfId="0" applyFont="1" applyFill="1" applyBorder="1" applyAlignment="1" applyProtection="1">
      <alignment vertical="center"/>
      <protection locked="0"/>
    </xf>
    <xf numFmtId="3" fontId="28" fillId="8" borderId="4" xfId="0" applyNumberFormat="1" applyFont="1" applyFill="1" applyBorder="1" applyAlignment="1" applyProtection="1">
      <alignment horizontal="center" vertical="center"/>
      <protection locked="0"/>
    </xf>
    <xf numFmtId="3" fontId="28" fillId="7" borderId="4" xfId="0" applyNumberFormat="1" applyFont="1" applyFill="1" applyBorder="1" applyAlignment="1" applyProtection="1">
      <alignment horizontal="center" vertical="center"/>
      <protection locked="0"/>
    </xf>
    <xf numFmtId="3" fontId="28" fillId="0" borderId="4" xfId="0" applyNumberFormat="1" applyFont="1" applyBorder="1" applyAlignment="1" applyProtection="1">
      <alignment horizontal="center" vertical="center"/>
      <protection locked="0"/>
    </xf>
    <xf numFmtId="0" fontId="26" fillId="0" borderId="47"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3" fontId="26" fillId="0" borderId="4" xfId="0" applyNumberFormat="1"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29" fillId="0" borderId="0" xfId="0" applyFont="1" applyAlignment="1" applyProtection="1">
      <alignment horizontal="center" vertical="center"/>
      <protection locked="0"/>
    </xf>
    <xf numFmtId="3" fontId="26" fillId="0" borderId="5" xfId="0" applyNumberFormat="1" applyFont="1" applyBorder="1" applyAlignment="1" applyProtection="1">
      <alignment horizontal="center" vertical="center"/>
      <protection locked="0"/>
    </xf>
    <xf numFmtId="3" fontId="28" fillId="2" borderId="4" xfId="0" applyNumberFormat="1" applyFont="1" applyFill="1" applyBorder="1" applyAlignment="1" applyProtection="1">
      <alignment horizontal="center" vertical="center"/>
      <protection locked="0"/>
    </xf>
    <xf numFmtId="0" fontId="28" fillId="2" borderId="5" xfId="0" applyFont="1" applyFill="1" applyBorder="1" applyAlignment="1" applyProtection="1">
      <alignment horizontal="center" vertical="center"/>
      <protection locked="0"/>
    </xf>
    <xf numFmtId="0" fontId="28" fillId="0" borderId="46" xfId="0" applyFont="1" applyBorder="1" applyAlignment="1" applyProtection="1">
      <alignment horizontal="center" vertical="center" wrapText="1"/>
      <protection locked="0"/>
    </xf>
    <xf numFmtId="0" fontId="32" fillId="8" borderId="4" xfId="0" applyFont="1" applyFill="1" applyBorder="1" applyAlignment="1" applyProtection="1">
      <alignment horizontal="center" vertical="center" wrapText="1"/>
      <protection locked="0"/>
    </xf>
    <xf numFmtId="174" fontId="28" fillId="0" borderId="46" xfId="0" applyNumberFormat="1" applyFont="1" applyBorder="1" applyAlignment="1" applyProtection="1">
      <alignment horizontal="center" vertical="center" wrapText="1"/>
      <protection locked="0"/>
    </xf>
    <xf numFmtId="174" fontId="26" fillId="8" borderId="4" xfId="0" applyNumberFormat="1" applyFont="1" applyFill="1" applyBorder="1" applyAlignment="1" applyProtection="1">
      <alignment horizontal="center" vertical="center" wrapText="1"/>
      <protection locked="0"/>
    </xf>
    <xf numFmtId="174" fontId="28" fillId="8" borderId="4" xfId="0" applyNumberFormat="1" applyFont="1" applyFill="1" applyBorder="1" applyAlignment="1" applyProtection="1">
      <alignment horizontal="center" vertical="center" wrapText="1"/>
      <protection locked="0"/>
    </xf>
    <xf numFmtId="174" fontId="28" fillId="0" borderId="4" xfId="0" applyNumberFormat="1" applyFont="1" applyBorder="1" applyAlignment="1" applyProtection="1">
      <alignment horizontal="center" vertical="center" wrapText="1"/>
      <protection locked="0"/>
    </xf>
    <xf numFmtId="174" fontId="28" fillId="7" borderId="4" xfId="0" applyNumberFormat="1" applyFont="1" applyFill="1" applyBorder="1" applyAlignment="1" applyProtection="1">
      <alignment horizontal="center" vertical="center" wrapText="1"/>
      <protection locked="0"/>
    </xf>
    <xf numFmtId="174" fontId="28" fillId="8" borderId="4" xfId="5" applyNumberFormat="1" applyFont="1" applyFill="1" applyBorder="1" applyAlignment="1" applyProtection="1">
      <alignment horizontal="center"/>
      <protection locked="0"/>
    </xf>
    <xf numFmtId="174" fontId="28" fillId="8" borderId="4" xfId="5" applyNumberFormat="1" applyFont="1" applyFill="1" applyBorder="1" applyAlignment="1" applyProtection="1">
      <alignment horizontal="center" vertical="center"/>
      <protection locked="0"/>
    </xf>
    <xf numFmtId="174" fontId="32" fillId="8" borderId="4" xfId="0" applyNumberFormat="1" applyFont="1" applyFill="1" applyBorder="1" applyAlignment="1" applyProtection="1">
      <alignment horizontal="center" vertical="center" wrapText="1"/>
      <protection locked="0"/>
    </xf>
    <xf numFmtId="164" fontId="28" fillId="8" borderId="4" xfId="0" applyNumberFormat="1" applyFont="1" applyFill="1" applyBorder="1" applyAlignment="1" applyProtection="1">
      <alignment horizontal="center" vertical="center"/>
      <protection locked="0"/>
    </xf>
    <xf numFmtId="164" fontId="28" fillId="7" borderId="4" xfId="0" applyNumberFormat="1" applyFont="1" applyFill="1" applyBorder="1" applyAlignment="1" applyProtection="1">
      <alignment horizontal="center" vertical="center"/>
      <protection locked="0"/>
    </xf>
    <xf numFmtId="165" fontId="28" fillId="8" borderId="4" xfId="0" applyNumberFormat="1" applyFont="1" applyFill="1" applyBorder="1" applyAlignment="1" applyProtection="1">
      <alignment horizontal="center" vertical="center" wrapText="1"/>
      <protection locked="0"/>
    </xf>
    <xf numFmtId="164" fontId="28" fillId="0" borderId="4" xfId="0" applyNumberFormat="1" applyFont="1" applyBorder="1" applyAlignment="1" applyProtection="1">
      <alignment horizontal="center" vertical="center"/>
      <protection locked="0"/>
    </xf>
    <xf numFmtId="0" fontId="28" fillId="5" borderId="4" xfId="0" applyFont="1" applyFill="1" applyBorder="1" applyAlignment="1" applyProtection="1">
      <alignment horizontal="center" vertical="center" wrapText="1"/>
      <protection locked="0"/>
    </xf>
    <xf numFmtId="164" fontId="26" fillId="0" borderId="4" xfId="5" applyNumberFormat="1" applyFont="1" applyBorder="1" applyAlignment="1" applyProtection="1">
      <alignment horizontal="center" vertical="center"/>
      <protection locked="0"/>
    </xf>
    <xf numFmtId="0" fontId="28" fillId="6" borderId="4" xfId="0" applyFont="1" applyFill="1" applyBorder="1" applyAlignment="1" applyProtection="1">
      <alignment horizontal="center" vertical="center" wrapText="1"/>
      <protection locked="0"/>
    </xf>
    <xf numFmtId="174" fontId="26" fillId="0" borderId="4" xfId="0" applyNumberFormat="1" applyFont="1" applyBorder="1" applyAlignment="1" applyProtection="1">
      <alignment horizontal="center" vertical="center"/>
      <protection locked="0"/>
    </xf>
    <xf numFmtId="174" fontId="26" fillId="5" borderId="4" xfId="0" applyNumberFormat="1" applyFont="1" applyFill="1" applyBorder="1" applyAlignment="1" applyProtection="1">
      <alignment horizontal="center" vertical="center"/>
      <protection locked="0"/>
    </xf>
    <xf numFmtId="176" fontId="28" fillId="0" borderId="46" xfId="0" applyNumberFormat="1" applyFont="1" applyBorder="1" applyAlignment="1" applyProtection="1">
      <alignment horizontal="center" vertical="center"/>
      <protection locked="0"/>
    </xf>
    <xf numFmtId="176" fontId="26" fillId="8" borderId="4" xfId="0" applyNumberFormat="1" applyFont="1" applyFill="1" applyBorder="1" applyAlignment="1" applyProtection="1">
      <alignment horizontal="center" vertical="center"/>
      <protection locked="0"/>
    </xf>
    <xf numFmtId="176" fontId="28" fillId="8" borderId="4" xfId="0" applyNumberFormat="1" applyFont="1" applyFill="1" applyBorder="1" applyAlignment="1" applyProtection="1">
      <alignment horizontal="center" vertical="center"/>
      <protection locked="0"/>
    </xf>
    <xf numFmtId="176" fontId="28" fillId="0" borderId="4" xfId="0" applyNumberFormat="1" applyFont="1" applyBorder="1" applyAlignment="1" applyProtection="1">
      <alignment horizontal="center" vertical="center"/>
      <protection locked="0"/>
    </xf>
    <xf numFmtId="176" fontId="28" fillId="7" borderId="4" xfId="0" applyNumberFormat="1" applyFont="1" applyFill="1" applyBorder="1" applyAlignment="1" applyProtection="1">
      <alignment horizontal="center" vertical="center"/>
      <protection locked="0"/>
    </xf>
    <xf numFmtId="176" fontId="28" fillId="9" borderId="4" xfId="0" applyNumberFormat="1" applyFont="1" applyFill="1" applyBorder="1" applyAlignment="1" applyProtection="1">
      <alignment horizontal="center" vertical="center"/>
      <protection locked="0"/>
    </xf>
    <xf numFmtId="176" fontId="28" fillId="10" borderId="4" xfId="0" applyNumberFormat="1" applyFont="1" applyFill="1" applyBorder="1" applyAlignment="1" applyProtection="1">
      <alignment horizontal="center" vertical="center"/>
      <protection locked="0"/>
    </xf>
    <xf numFmtId="176" fontId="28" fillId="2" borderId="4" xfId="0" applyNumberFormat="1" applyFont="1" applyFill="1" applyBorder="1" applyAlignment="1" applyProtection="1">
      <alignment horizontal="center" vertical="center"/>
      <protection locked="0"/>
    </xf>
    <xf numFmtId="176" fontId="28" fillId="5" borderId="4" xfId="0" applyNumberFormat="1" applyFont="1" applyFill="1" applyBorder="1" applyAlignment="1" applyProtection="1">
      <alignment horizontal="center" vertical="center"/>
      <protection locked="0"/>
    </xf>
    <xf numFmtId="176" fontId="26" fillId="0" borderId="4" xfId="0" applyNumberFormat="1" applyFont="1" applyBorder="1" applyAlignment="1" applyProtection="1">
      <alignment horizontal="center" vertical="center"/>
      <protection locked="0"/>
    </xf>
    <xf numFmtId="14" fontId="26" fillId="0" borderId="4" xfId="5" applyNumberFormat="1" applyFont="1" applyBorder="1" applyAlignment="1" applyProtection="1">
      <alignment horizontal="center" vertical="center"/>
      <protection locked="0"/>
    </xf>
    <xf numFmtId="176" fontId="28" fillId="6" borderId="4" xfId="0" applyNumberFormat="1" applyFont="1" applyFill="1" applyBorder="1" applyAlignment="1" applyProtection="1">
      <alignment horizontal="center" vertical="center"/>
      <protection locked="0"/>
    </xf>
    <xf numFmtId="14" fontId="26" fillId="0" borderId="4" xfId="0" applyNumberFormat="1" applyFont="1" applyBorder="1" applyAlignment="1" applyProtection="1">
      <alignment horizontal="center" vertical="center" wrapText="1"/>
      <protection locked="0"/>
    </xf>
    <xf numFmtId="176" fontId="28" fillId="0" borderId="5" xfId="0" applyNumberFormat="1" applyFont="1" applyBorder="1" applyAlignment="1" applyProtection="1">
      <alignment horizontal="center" vertical="center"/>
      <protection locked="0"/>
    </xf>
    <xf numFmtId="176" fontId="28" fillId="2" borderId="5" xfId="0" applyNumberFormat="1" applyFont="1" applyFill="1" applyBorder="1" applyAlignment="1" applyProtection="1">
      <alignment horizontal="center" vertical="center"/>
      <protection locked="0"/>
    </xf>
    <xf numFmtId="14" fontId="26" fillId="0" borderId="4" xfId="0" applyNumberFormat="1" applyFont="1" applyBorder="1" applyAlignment="1" applyProtection="1">
      <alignment vertical="center"/>
      <protection locked="0"/>
    </xf>
    <xf numFmtId="14" fontId="26" fillId="6" borderId="4" xfId="0" applyNumberFormat="1" applyFont="1" applyFill="1" applyBorder="1" applyAlignment="1" applyProtection="1">
      <alignment vertical="center"/>
      <protection locked="0"/>
    </xf>
    <xf numFmtId="14" fontId="26" fillId="0" borderId="4" xfId="0" applyNumberFormat="1" applyFont="1" applyBorder="1" applyAlignment="1" applyProtection="1">
      <alignment vertical="center" wrapText="1"/>
      <protection locked="0"/>
    </xf>
    <xf numFmtId="14" fontId="26" fillId="7" borderId="4" xfId="0" applyNumberFormat="1" applyFont="1" applyFill="1" applyBorder="1" applyAlignment="1" applyProtection="1">
      <alignment horizontal="center" vertical="center"/>
      <protection locked="0"/>
    </xf>
    <xf numFmtId="14" fontId="26" fillId="8" borderId="4" xfId="0" applyNumberFormat="1" applyFont="1" applyFill="1" applyBorder="1" applyAlignment="1" applyProtection="1">
      <alignment horizontal="center" vertical="center" wrapText="1"/>
      <protection locked="0"/>
    </xf>
    <xf numFmtId="14" fontId="28" fillId="11" borderId="4" xfId="0" applyNumberFormat="1" applyFont="1" applyFill="1" applyBorder="1" applyAlignment="1" applyProtection="1">
      <alignment horizontal="center" vertical="center" wrapText="1"/>
      <protection locked="0"/>
    </xf>
    <xf numFmtId="14" fontId="26" fillId="2" borderId="4" xfId="0" applyNumberFormat="1" applyFont="1" applyFill="1" applyBorder="1" applyAlignment="1" applyProtection="1">
      <alignment horizontal="center" vertical="center" wrapText="1"/>
      <protection locked="0"/>
    </xf>
    <xf numFmtId="14" fontId="26" fillId="2" borderId="4" xfId="0" applyNumberFormat="1" applyFont="1" applyFill="1" applyBorder="1" applyAlignment="1" applyProtection="1">
      <alignment horizontal="center" vertical="center"/>
      <protection locked="0"/>
    </xf>
    <xf numFmtId="14" fontId="26" fillId="3" borderId="4" xfId="0" applyNumberFormat="1" applyFont="1" applyFill="1" applyBorder="1" applyAlignment="1" applyProtection="1">
      <alignment horizontal="center" vertical="center" wrapText="1"/>
      <protection locked="0"/>
    </xf>
    <xf numFmtId="14" fontId="26" fillId="2" borderId="5" xfId="0" applyNumberFormat="1" applyFont="1" applyFill="1" applyBorder="1" applyAlignment="1" applyProtection="1">
      <alignment horizontal="center" vertical="center"/>
      <protection locked="0"/>
    </xf>
    <xf numFmtId="14" fontId="26" fillId="3" borderId="5" xfId="0" applyNumberFormat="1" applyFont="1" applyFill="1" applyBorder="1" applyAlignment="1" applyProtection="1">
      <alignment horizontal="center" vertical="center" wrapText="1"/>
      <protection locked="0"/>
    </xf>
    <xf numFmtId="14" fontId="28" fillId="0" borderId="46" xfId="0" applyNumberFormat="1" applyFont="1" applyBorder="1" applyAlignment="1" applyProtection="1">
      <alignment horizontal="center" vertical="center"/>
      <protection locked="0"/>
    </xf>
    <xf numFmtId="14" fontId="26" fillId="8" borderId="4" xfId="0" applyNumberFormat="1" applyFont="1" applyFill="1" applyBorder="1" applyAlignment="1" applyProtection="1">
      <alignment horizontal="center" vertical="center"/>
      <protection locked="0"/>
    </xf>
    <xf numFmtId="14" fontId="28" fillId="8" borderId="4" xfId="0" applyNumberFormat="1" applyFont="1" applyFill="1" applyBorder="1" applyAlignment="1" applyProtection="1">
      <alignment horizontal="center" vertical="center"/>
      <protection locked="0"/>
    </xf>
    <xf numFmtId="14" fontId="28" fillId="0" borderId="4" xfId="0" applyNumberFormat="1" applyFont="1" applyBorder="1" applyAlignment="1" applyProtection="1">
      <alignment horizontal="center" vertical="center"/>
      <protection locked="0"/>
    </xf>
    <xf numFmtId="14" fontId="28" fillId="7" borderId="4" xfId="0" applyNumberFormat="1" applyFont="1" applyFill="1" applyBorder="1" applyAlignment="1" applyProtection="1">
      <alignment horizontal="center" vertical="center"/>
      <protection locked="0"/>
    </xf>
    <xf numFmtId="14" fontId="28" fillId="9" borderId="4" xfId="0" applyNumberFormat="1" applyFont="1" applyFill="1" applyBorder="1" applyAlignment="1" applyProtection="1">
      <alignment horizontal="center" vertical="center"/>
      <protection locked="0"/>
    </xf>
    <xf numFmtId="14" fontId="28" fillId="10" borderId="4" xfId="0" applyNumberFormat="1" applyFont="1" applyFill="1" applyBorder="1" applyAlignment="1" applyProtection="1">
      <alignment horizontal="center" vertical="center"/>
      <protection locked="0"/>
    </xf>
    <xf numFmtId="14" fontId="28" fillId="2" borderId="4" xfId="0" applyNumberFormat="1" applyFont="1" applyFill="1" applyBorder="1" applyAlignment="1" applyProtection="1">
      <alignment horizontal="center" vertical="center"/>
      <protection locked="0"/>
    </xf>
    <xf numFmtId="14" fontId="28" fillId="5" borderId="4" xfId="0" applyNumberFormat="1" applyFont="1" applyFill="1" applyBorder="1" applyAlignment="1" applyProtection="1">
      <alignment horizontal="center" vertical="center"/>
      <protection locked="0"/>
    </xf>
    <xf numFmtId="14" fontId="26" fillId="2" borderId="0" xfId="0" applyNumberFormat="1" applyFont="1" applyFill="1" applyAlignment="1" applyProtection="1">
      <alignment horizontal="center" vertical="center"/>
      <protection locked="0"/>
    </xf>
    <xf numFmtId="14" fontId="26" fillId="0" borderId="0" xfId="0" applyNumberFormat="1" applyFont="1" applyAlignment="1" applyProtection="1">
      <alignment horizontal="center" vertical="center"/>
      <protection locked="0"/>
    </xf>
    <xf numFmtId="14" fontId="28" fillId="0" borderId="4" xfId="0" applyNumberFormat="1" applyFont="1" applyBorder="1" applyAlignment="1" applyProtection="1">
      <alignment horizontal="center" vertical="center" wrapText="1"/>
      <protection locked="0"/>
    </xf>
    <xf numFmtId="14" fontId="28" fillId="6" borderId="4" xfId="0" applyNumberFormat="1" applyFont="1" applyFill="1" applyBorder="1" applyAlignment="1" applyProtection="1">
      <alignment horizontal="center" vertical="center"/>
      <protection locked="0"/>
    </xf>
    <xf numFmtId="14" fontId="26" fillId="5" borderId="4" xfId="5" applyNumberFormat="1" applyFont="1" applyFill="1" applyBorder="1" applyAlignment="1" applyProtection="1">
      <alignment horizontal="center" vertical="center" wrapText="1"/>
      <protection locked="0"/>
    </xf>
    <xf numFmtId="14" fontId="28" fillId="2" borderId="5" xfId="0" applyNumberFormat="1" applyFont="1" applyFill="1" applyBorder="1" applyAlignment="1" applyProtection="1">
      <alignment horizontal="center" vertical="center"/>
      <protection locked="0"/>
    </xf>
    <xf numFmtId="0" fontId="26" fillId="0" borderId="4" xfId="5" applyNumberFormat="1" applyFont="1" applyBorder="1" applyAlignment="1" applyProtection="1">
      <alignment horizontal="center" vertical="center"/>
      <protection locked="0"/>
    </xf>
    <xf numFmtId="166" fontId="28" fillId="8" borderId="4" xfId="0" applyNumberFormat="1" applyFont="1" applyFill="1" applyBorder="1" applyAlignment="1" applyProtection="1">
      <alignment horizontal="center" vertical="center" wrapText="1"/>
      <protection locked="0"/>
    </xf>
    <xf numFmtId="166" fontId="26" fillId="0" borderId="5" xfId="0" applyNumberFormat="1" applyFont="1" applyBorder="1" applyAlignment="1" applyProtection="1">
      <alignment horizontal="center" vertical="center"/>
      <protection locked="0"/>
    </xf>
    <xf numFmtId="166" fontId="28" fillId="0" borderId="4" xfId="0" applyNumberFormat="1" applyFont="1" applyBorder="1" applyAlignment="1" applyProtection="1">
      <alignment horizontal="center" vertical="center" wrapText="1"/>
      <protection locked="0"/>
    </xf>
    <xf numFmtId="167" fontId="26" fillId="0" borderId="4" xfId="0" applyNumberFormat="1" applyFont="1" applyBorder="1" applyAlignment="1" applyProtection="1">
      <alignment horizontal="center" vertical="center"/>
      <protection locked="0"/>
    </xf>
    <xf numFmtId="166" fontId="26" fillId="0" borderId="4" xfId="0" applyNumberFormat="1" applyFont="1" applyBorder="1" applyAlignment="1" applyProtection="1">
      <alignment horizontal="center" vertical="center"/>
      <protection locked="0"/>
    </xf>
    <xf numFmtId="169" fontId="33" fillId="0" borderId="4" xfId="4" applyFont="1" applyBorder="1" applyProtection="1">
      <protection locked="0"/>
    </xf>
    <xf numFmtId="177" fontId="33" fillId="0" borderId="4" xfId="4" applyNumberFormat="1" applyFont="1" applyBorder="1" applyProtection="1">
      <protection locked="0"/>
    </xf>
    <xf numFmtId="177" fontId="33" fillId="0" borderId="0" xfId="4" applyNumberFormat="1" applyFont="1" applyProtection="1">
      <protection locked="0"/>
    </xf>
    <xf numFmtId="169" fontId="0" fillId="0" borderId="0" xfId="4" applyFont="1" applyProtection="1">
      <protection locked="0"/>
    </xf>
    <xf numFmtId="169" fontId="33" fillId="0" borderId="0" xfId="4" applyFont="1" applyProtection="1">
      <protection locked="0"/>
    </xf>
    <xf numFmtId="0" fontId="33" fillId="12" borderId="4" xfId="0" applyFont="1" applyFill="1" applyBorder="1" applyAlignment="1" applyProtection="1">
      <alignment horizontal="right"/>
      <protection locked="0"/>
    </xf>
    <xf numFmtId="0" fontId="0" fillId="12" borderId="4" xfId="0" applyFill="1" applyBorder="1" applyAlignment="1" applyProtection="1">
      <alignment horizontal="right" vertical="center"/>
      <protection locked="0"/>
    </xf>
    <xf numFmtId="1" fontId="33" fillId="0" borderId="4" xfId="0" applyNumberFormat="1" applyFont="1" applyBorder="1" applyAlignment="1" applyProtection="1">
      <alignment horizontal="center"/>
      <protection locked="0"/>
    </xf>
    <xf numFmtId="4" fontId="0" fillId="0" borderId="0" xfId="0" applyNumberFormat="1" applyProtection="1">
      <protection locked="0"/>
    </xf>
    <xf numFmtId="4" fontId="0" fillId="3" borderId="0" xfId="0" applyNumberFormat="1" applyFill="1" applyProtection="1">
      <protection locked="0"/>
    </xf>
    <xf numFmtId="171" fontId="22" fillId="0" borderId="0" xfId="0" applyNumberFormat="1" applyFont="1" applyAlignment="1" applyProtection="1">
      <alignment horizontal="justify" vertical="top" wrapText="1"/>
      <protection locked="0"/>
    </xf>
    <xf numFmtId="0" fontId="34" fillId="0" borderId="0" xfId="0" applyFont="1" applyProtection="1">
      <protection locked="0"/>
    </xf>
    <xf numFmtId="172" fontId="26" fillId="0" borderId="4" xfId="5" applyNumberFormat="1" applyFont="1" applyBorder="1" applyAlignment="1" applyProtection="1">
      <alignment horizontal="center" vertical="center"/>
      <protection locked="0"/>
    </xf>
    <xf numFmtId="0" fontId="34" fillId="0" borderId="0" xfId="0" applyFont="1" applyAlignment="1" applyProtection="1">
      <alignment horizontal="center"/>
      <protection locked="0"/>
    </xf>
    <xf numFmtId="14" fontId="35" fillId="0" borderId="4" xfId="6" applyNumberFormat="1" applyFont="1" applyBorder="1" applyAlignment="1" applyProtection="1">
      <alignment horizontal="center" vertical="center"/>
      <protection locked="0"/>
    </xf>
    <xf numFmtId="14" fontId="35" fillId="0" borderId="12" xfId="0" applyNumberFormat="1" applyFont="1" applyBorder="1" applyAlignment="1" applyProtection="1">
      <alignment horizontal="center" vertical="center"/>
      <protection locked="0"/>
    </xf>
    <xf numFmtId="14" fontId="33" fillId="0" borderId="4" xfId="6" applyNumberFormat="1" applyFont="1" applyBorder="1" applyAlignment="1" applyProtection="1">
      <alignment horizontal="center"/>
      <protection locked="0"/>
    </xf>
    <xf numFmtId="14" fontId="33" fillId="0" borderId="4" xfId="0" applyNumberFormat="1" applyFont="1" applyBorder="1" applyAlignment="1" applyProtection="1">
      <alignment horizontal="center"/>
      <protection locked="0"/>
    </xf>
    <xf numFmtId="14" fontId="33" fillId="13" borderId="4" xfId="0" applyNumberFormat="1" applyFont="1" applyFill="1" applyBorder="1" applyAlignment="1" applyProtection="1">
      <alignment horizontal="center"/>
      <protection locked="0"/>
    </xf>
    <xf numFmtId="14" fontId="33" fillId="7" borderId="4" xfId="0" applyNumberFormat="1" applyFont="1" applyFill="1" applyBorder="1" applyAlignment="1" applyProtection="1">
      <alignment horizontal="center"/>
      <protection locked="0"/>
    </xf>
    <xf numFmtId="0" fontId="21" fillId="0" borderId="20" xfId="0" applyFont="1" applyBorder="1" applyAlignment="1">
      <alignment horizontal="center" vertical="center"/>
    </xf>
    <xf numFmtId="0" fontId="21" fillId="0" borderId="22" xfId="0" applyFont="1" applyBorder="1" applyAlignment="1">
      <alignment horizontal="center" vertical="center"/>
    </xf>
    <xf numFmtId="0" fontId="21" fillId="0" borderId="21" xfId="0" applyFont="1" applyBorder="1" applyAlignment="1">
      <alignment horizontal="center" vertical="center"/>
    </xf>
    <xf numFmtId="0" fontId="21" fillId="0" borderId="14" xfId="0" applyFont="1" applyBorder="1" applyAlignment="1">
      <alignment horizontal="center" vertical="center" textRotation="90" wrapText="1"/>
    </xf>
    <xf numFmtId="0" fontId="21" fillId="0" borderId="36" xfId="0" applyFont="1" applyBorder="1" applyAlignment="1">
      <alignment horizontal="center" vertical="center" textRotation="90" wrapText="1"/>
    </xf>
    <xf numFmtId="0" fontId="21" fillId="2" borderId="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0" borderId="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5" xfId="0" applyFont="1" applyBorder="1" applyAlignment="1">
      <alignment horizontal="center" vertical="center" textRotation="90" wrapText="1"/>
    </xf>
    <xf numFmtId="0" fontId="21" fillId="0" borderId="16" xfId="0" applyFont="1" applyBorder="1" applyAlignment="1">
      <alignment horizontal="center" vertical="center" textRotation="90" wrapText="1"/>
    </xf>
    <xf numFmtId="0" fontId="21" fillId="0" borderId="34"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5" xfId="0" applyFont="1" applyBorder="1" applyAlignment="1">
      <alignment horizontal="center" vertical="center" wrapText="1"/>
    </xf>
    <xf numFmtId="3" fontId="21" fillId="0" borderId="5" xfId="0" applyNumberFormat="1" applyFont="1" applyBorder="1" applyAlignment="1">
      <alignment horizontal="center" vertical="center" wrapText="1"/>
    </xf>
    <xf numFmtId="3" fontId="21" fillId="0" borderId="16" xfId="0" applyNumberFormat="1" applyFont="1" applyBorder="1" applyAlignment="1">
      <alignment horizontal="center" vertical="center" wrapText="1"/>
    </xf>
    <xf numFmtId="3" fontId="21" fillId="2" borderId="5" xfId="0" applyNumberFormat="1" applyFont="1" applyFill="1" applyBorder="1" applyAlignment="1">
      <alignment horizontal="center" vertical="center" wrapText="1"/>
    </xf>
    <xf numFmtId="3" fontId="21" fillId="2" borderId="16" xfId="0" applyNumberFormat="1" applyFont="1" applyFill="1" applyBorder="1" applyAlignment="1">
      <alignment horizontal="center" vertical="center" wrapText="1"/>
    </xf>
    <xf numFmtId="0" fontId="25" fillId="0" borderId="0" xfId="0" applyFont="1" applyAlignment="1" applyProtection="1">
      <alignment horizontal="center" vertical="top" wrapText="1"/>
      <protection locked="0"/>
    </xf>
    <xf numFmtId="0" fontId="21" fillId="0" borderId="34" xfId="0" applyFont="1" applyBorder="1" applyAlignment="1">
      <alignment horizontal="justify" vertical="top" wrapText="1"/>
    </xf>
    <xf numFmtId="0" fontId="21" fillId="0" borderId="23" xfId="0" applyFont="1" applyBorder="1" applyAlignment="1">
      <alignment horizontal="justify" vertical="top" wrapText="1"/>
    </xf>
    <xf numFmtId="0" fontId="21" fillId="0" borderId="24" xfId="0" applyFont="1" applyBorder="1" applyAlignment="1">
      <alignment horizontal="justify" vertical="top" wrapText="1"/>
    </xf>
    <xf numFmtId="0" fontId="21" fillId="0" borderId="0" xfId="0" applyFont="1" applyAlignment="1" applyProtection="1">
      <alignment horizontal="justify" vertical="top" wrapText="1"/>
      <protection locked="0"/>
    </xf>
    <xf numFmtId="0" fontId="21" fillId="0" borderId="35" xfId="0" applyFont="1" applyBorder="1" applyAlignment="1">
      <alignment horizontal="justify" vertical="top" wrapText="1"/>
    </xf>
    <xf numFmtId="0" fontId="21" fillId="0" borderId="22" xfId="0" applyFont="1" applyBorder="1" applyAlignment="1">
      <alignment horizontal="justify" vertical="top" wrapText="1"/>
    </xf>
    <xf numFmtId="0" fontId="21" fillId="0" borderId="21" xfId="0" applyFont="1" applyBorder="1" applyAlignment="1">
      <alignment horizontal="justify" vertical="top" wrapText="1"/>
    </xf>
    <xf numFmtId="171" fontId="21" fillId="0" borderId="20" xfId="0" applyNumberFormat="1" applyFont="1" applyBorder="1" applyAlignment="1" applyProtection="1">
      <alignment horizontal="justify" vertical="top" wrapText="1"/>
      <protection locked="0"/>
    </xf>
    <xf numFmtId="171" fontId="21" fillId="0" borderId="32" xfId="0" applyNumberFormat="1" applyFont="1" applyBorder="1" applyAlignment="1" applyProtection="1">
      <alignment horizontal="justify" vertical="top" wrapText="1"/>
      <protection locked="0"/>
    </xf>
    <xf numFmtId="0" fontId="21" fillId="0" borderId="2" xfId="0" applyFont="1" applyBorder="1" applyAlignment="1" applyProtection="1">
      <alignment horizontal="justify" vertical="top" wrapText="1"/>
      <protection locked="0"/>
    </xf>
    <xf numFmtId="0" fontId="21" fillId="0" borderId="1" xfId="0" applyFont="1" applyBorder="1" applyAlignment="1">
      <alignment horizontal="justify" vertical="top" wrapText="1"/>
    </xf>
    <xf numFmtId="0" fontId="21" fillId="0" borderId="2" xfId="0" applyFont="1" applyBorder="1" applyAlignment="1">
      <alignment horizontal="justify" vertical="top" wrapText="1"/>
    </xf>
    <xf numFmtId="0" fontId="21" fillId="0" borderId="3" xfId="0" applyFont="1" applyBorder="1" applyAlignment="1">
      <alignment horizontal="justify" vertical="top" wrapText="1"/>
    </xf>
    <xf numFmtId="0" fontId="21" fillId="0" borderId="31" xfId="0" applyFont="1" applyBorder="1" applyAlignment="1">
      <alignment horizontal="justify" vertical="top" wrapText="1"/>
    </xf>
    <xf numFmtId="0" fontId="21" fillId="0" borderId="27" xfId="0" applyFont="1" applyBorder="1" applyAlignment="1">
      <alignment horizontal="justify" vertical="top" wrapText="1"/>
    </xf>
    <xf numFmtId="0" fontId="21" fillId="0" borderId="25" xfId="0" applyFont="1" applyBorder="1" applyAlignment="1">
      <alignment horizontal="justify" vertical="top" wrapText="1"/>
    </xf>
    <xf numFmtId="0" fontId="21" fillId="0" borderId="6" xfId="0" applyFont="1" applyBorder="1" applyAlignment="1" applyProtection="1">
      <alignment horizontal="justify" vertical="top" wrapText="1"/>
      <protection locked="0"/>
    </xf>
    <xf numFmtId="0" fontId="21" fillId="0" borderId="7" xfId="0" applyFont="1" applyBorder="1" applyAlignment="1" applyProtection="1">
      <alignment horizontal="justify" vertical="top" wrapText="1"/>
      <protection locked="0"/>
    </xf>
    <xf numFmtId="171" fontId="21" fillId="0" borderId="26" xfId="0" applyNumberFormat="1" applyFont="1" applyBorder="1" applyAlignment="1" applyProtection="1">
      <alignment horizontal="justify" vertical="top" wrapText="1"/>
      <protection locked="0"/>
    </xf>
    <xf numFmtId="171" fontId="21" fillId="0" borderId="28" xfId="0" applyNumberFormat="1" applyFont="1" applyBorder="1" applyAlignment="1" applyProtection="1">
      <alignment horizontal="justify" vertical="top" wrapText="1"/>
      <protection locked="0"/>
    </xf>
    <xf numFmtId="0" fontId="21" fillId="3" borderId="6" xfId="0" applyFont="1" applyFill="1" applyBorder="1" applyAlignment="1" applyProtection="1">
      <alignment horizontal="justify" vertical="top" wrapText="1"/>
      <protection locked="0"/>
    </xf>
    <xf numFmtId="0" fontId="21" fillId="3" borderId="23" xfId="0" applyFont="1" applyFill="1" applyBorder="1" applyAlignment="1" applyProtection="1">
      <alignment horizontal="justify" vertical="top" wrapText="1"/>
      <protection locked="0"/>
    </xf>
    <xf numFmtId="0" fontId="21" fillId="3" borderId="7" xfId="0" applyFont="1" applyFill="1" applyBorder="1" applyAlignment="1" applyProtection="1">
      <alignment horizontal="justify" vertical="top" wrapText="1"/>
      <protection locked="0"/>
    </xf>
    <xf numFmtId="0" fontId="22" fillId="0" borderId="0" xfId="0" applyFont="1" applyAlignment="1" applyProtection="1">
      <alignment horizontal="justify" vertical="top" wrapText="1"/>
      <protection locked="0"/>
    </xf>
    <xf numFmtId="0" fontId="21" fillId="3" borderId="20" xfId="0" applyFont="1" applyFill="1" applyBorder="1" applyAlignment="1" applyProtection="1">
      <alignment horizontal="justify" vertical="top" wrapText="1"/>
      <protection locked="0"/>
    </xf>
    <xf numFmtId="0" fontId="21" fillId="3" borderId="22" xfId="0" applyFont="1" applyFill="1" applyBorder="1" applyAlignment="1" applyProtection="1">
      <alignment horizontal="justify" vertical="top" wrapText="1"/>
      <protection locked="0"/>
    </xf>
    <xf numFmtId="0" fontId="21" fillId="3" borderId="32" xfId="0" applyFont="1" applyFill="1" applyBorder="1" applyAlignment="1" applyProtection="1">
      <alignment horizontal="justify" vertical="top" wrapText="1"/>
      <protection locked="0"/>
    </xf>
    <xf numFmtId="0" fontId="21" fillId="0" borderId="33" xfId="0" applyFont="1" applyBorder="1" applyAlignment="1" applyProtection="1">
      <alignment horizontal="justify" vertical="top" wrapText="1"/>
      <protection locked="0"/>
    </xf>
    <xf numFmtId="0" fontId="21" fillId="0" borderId="30" xfId="0" applyFont="1" applyBorder="1" applyAlignment="1" applyProtection="1">
      <alignment horizontal="justify" vertical="top" wrapText="1"/>
      <protection locked="0"/>
    </xf>
    <xf numFmtId="0" fontId="21" fillId="0" borderId="29" xfId="0" applyFont="1" applyBorder="1" applyAlignment="1" applyProtection="1">
      <alignment horizontal="justify" vertical="top" wrapText="1"/>
      <protection locked="0"/>
    </xf>
    <xf numFmtId="0" fontId="24" fillId="3" borderId="26" xfId="2" applyFont="1" applyFill="1" applyBorder="1" applyAlignment="1" applyProtection="1">
      <alignment horizontal="justify" vertical="top" wrapText="1"/>
      <protection locked="0"/>
    </xf>
    <xf numFmtId="0" fontId="24" fillId="3" borderId="27" xfId="2" applyFont="1" applyFill="1" applyBorder="1" applyAlignment="1" applyProtection="1">
      <alignment horizontal="justify" vertical="top" wrapText="1"/>
      <protection locked="0"/>
    </xf>
    <xf numFmtId="0" fontId="24" fillId="3" borderId="28" xfId="2" applyFont="1" applyFill="1" applyBorder="1" applyAlignment="1" applyProtection="1">
      <alignment horizontal="justify" vertical="top" wrapText="1"/>
      <protection locked="0"/>
    </xf>
    <xf numFmtId="0" fontId="14" fillId="0" borderId="0" xfId="0" applyFont="1" applyAlignment="1">
      <alignment horizontal="center" vertical="top"/>
    </xf>
    <xf numFmtId="0" fontId="15" fillId="4" borderId="1" xfId="0" applyFont="1" applyFill="1" applyBorder="1" applyAlignment="1">
      <alignment horizontal="center" vertical="top" wrapText="1"/>
    </xf>
    <xf numFmtId="0" fontId="15" fillId="4" borderId="2" xfId="0" applyFont="1" applyFill="1" applyBorder="1" applyAlignment="1">
      <alignment horizontal="center" vertical="top" wrapText="1"/>
    </xf>
    <xf numFmtId="0" fontId="15" fillId="4" borderId="3" xfId="0" applyFont="1" applyFill="1" applyBorder="1" applyAlignment="1">
      <alignment horizontal="center" vertical="top" wrapText="1"/>
    </xf>
    <xf numFmtId="0" fontId="16" fillId="0" borderId="40" xfId="0" applyFont="1" applyBorder="1" applyAlignment="1">
      <alignment horizontal="center" wrapText="1"/>
    </xf>
    <xf numFmtId="0" fontId="16" fillId="0" borderId="38" xfId="0" applyFont="1" applyBorder="1" applyAlignment="1">
      <alignment horizontal="center" wrapText="1"/>
    </xf>
    <xf numFmtId="0" fontId="16" fillId="0" borderId="40" xfId="0" applyFont="1" applyBorder="1" applyAlignment="1">
      <alignment horizontal="justify" vertical="top" wrapText="1"/>
    </xf>
    <xf numFmtId="0" fontId="16" fillId="0" borderId="38" xfId="0" applyFont="1" applyBorder="1" applyAlignment="1">
      <alignment horizontal="justify" vertical="top" wrapText="1"/>
    </xf>
    <xf numFmtId="0" fontId="16" fillId="0" borderId="39" xfId="0" applyFont="1" applyBorder="1" applyAlignment="1">
      <alignment horizontal="center" wrapText="1"/>
    </xf>
    <xf numFmtId="0" fontId="16" fillId="0" borderId="39" xfId="0" applyFont="1" applyBorder="1" applyAlignment="1">
      <alignment horizontal="justify" vertical="top" wrapText="1"/>
    </xf>
    <xf numFmtId="0" fontId="15" fillId="4" borderId="33" xfId="0" applyFont="1" applyFill="1" applyBorder="1" applyAlignment="1">
      <alignment horizontal="center" vertical="top" wrapText="1"/>
    </xf>
    <xf numFmtId="0" fontId="15" fillId="4" borderId="0" xfId="0" applyFont="1" applyFill="1" applyAlignment="1">
      <alignment horizontal="center" vertical="top" wrapText="1"/>
    </xf>
    <xf numFmtId="0" fontId="16" fillId="0" borderId="4" xfId="0" applyFont="1" applyBorder="1" applyAlignment="1">
      <alignment horizontal="justify" vertical="top" wrapText="1"/>
    </xf>
    <xf numFmtId="0" fontId="16" fillId="0" borderId="40"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43" xfId="0" applyFont="1" applyBorder="1" applyAlignment="1">
      <alignment horizontal="center" vertical="center" wrapText="1"/>
    </xf>
  </cellXfs>
  <cellStyles count="7">
    <cellStyle name="Hipervínculo" xfId="2" builtinId="8"/>
    <cellStyle name="Millares" xfId="1" builtinId="3"/>
    <cellStyle name="Millares [0]" xfId="4" builtinId="6"/>
    <cellStyle name="Moneda [0]" xfId="5" builtinId="7"/>
    <cellStyle name="Normal" xfId="0" builtinId="0"/>
    <cellStyle name="Normal 3" xfId="6"/>
    <cellStyle name="Normal_Hoja1" xfId="3"/>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Q230"/>
  <sheetViews>
    <sheetView tabSelected="1" topLeftCell="A10" zoomScale="80" zoomScaleNormal="80" workbookViewId="0">
      <selection activeCell="F5" sqref="F5"/>
    </sheetView>
  </sheetViews>
  <sheetFormatPr baseColWidth="10" defaultRowHeight="15" x14ac:dyDescent="0.25"/>
  <cols>
    <col min="1" max="2" width="9.7109375" style="29" customWidth="1"/>
    <col min="3" max="3" width="16.7109375" style="29" customWidth="1"/>
    <col min="4" max="4" width="9.140625" style="29" customWidth="1"/>
    <col min="5" max="5" width="40.28515625" style="29" customWidth="1"/>
    <col min="6" max="6" width="29" style="30" customWidth="1"/>
    <col min="7" max="7" width="27.7109375" style="30" customWidth="1"/>
    <col min="8" max="8" width="65.42578125" style="30" customWidth="1"/>
    <col min="9" max="9" width="46.5703125" style="30" customWidth="1"/>
    <col min="10" max="10" width="9.7109375" style="29" customWidth="1"/>
    <col min="11" max="11" width="72.42578125" style="29" customWidth="1"/>
    <col min="12" max="12" width="15.42578125" style="29" customWidth="1"/>
    <col min="13" max="13" width="15.28515625" style="29" customWidth="1"/>
    <col min="14" max="14" width="39" style="29" customWidth="1"/>
    <col min="15" max="15" width="16.7109375" style="29" customWidth="1"/>
    <col min="16" max="16" width="10.7109375" style="29" customWidth="1"/>
    <col min="17" max="17" width="16.85546875" style="29" customWidth="1"/>
    <col min="18" max="18" width="17.140625" style="29" customWidth="1"/>
    <col min="19" max="19" width="17" style="29" customWidth="1"/>
    <col min="20" max="20" width="16.5703125" style="29" customWidth="1"/>
    <col min="21" max="21" width="18.85546875" style="29" customWidth="1"/>
    <col min="22" max="22" width="23.85546875" style="29" customWidth="1"/>
    <col min="23" max="23" width="15.85546875" style="29" customWidth="1"/>
    <col min="24" max="24" width="13.5703125" style="29" customWidth="1"/>
    <col min="25" max="25" width="8.42578125" style="29" customWidth="1"/>
    <col min="26" max="26" width="8.140625" style="29" customWidth="1"/>
    <col min="27" max="31" width="4.28515625" style="29" customWidth="1"/>
    <col min="32" max="32" width="10.42578125" style="29" customWidth="1"/>
    <col min="33" max="33" width="21.42578125" style="29" customWidth="1"/>
    <col min="34" max="34" width="17.28515625" style="29" bestFit="1" customWidth="1"/>
    <col min="35" max="35" width="32.85546875" style="29" customWidth="1"/>
    <col min="36" max="36" width="45.7109375" style="29" customWidth="1"/>
    <col min="37" max="37" width="35.140625" style="29" customWidth="1"/>
    <col min="38" max="38" width="23.42578125" style="29" customWidth="1"/>
    <col min="39" max="259" width="11" style="29"/>
    <col min="260" max="260" width="4.140625" style="29" customWidth="1"/>
    <col min="261" max="261" width="8" style="29" customWidth="1"/>
    <col min="262" max="262" width="10.7109375" style="29" customWidth="1"/>
    <col min="263" max="263" width="8.140625" style="29" customWidth="1"/>
    <col min="264" max="269" width="8.42578125" style="29" customWidth="1"/>
    <col min="270" max="270" width="9.42578125" style="29" customWidth="1"/>
    <col min="271" max="271" width="71.42578125" style="29" customWidth="1"/>
    <col min="272" max="273" width="8.85546875" style="29" customWidth="1"/>
    <col min="274" max="274" width="30.7109375" style="29" customWidth="1"/>
    <col min="275" max="275" width="12.7109375" style="29" customWidth="1"/>
    <col min="276" max="276" width="11.85546875" style="29" customWidth="1"/>
    <col min="277" max="277" width="11" style="29" bestFit="1" customWidth="1"/>
    <col min="278" max="278" width="12.7109375" style="29" bestFit="1" customWidth="1"/>
    <col min="279" max="280" width="5.7109375" style="29" customWidth="1"/>
    <col min="281" max="282" width="10.7109375" style="29" customWidth="1"/>
    <col min="283" max="283" width="6.140625" style="29" customWidth="1"/>
    <col min="284" max="284" width="8.140625" style="29" customWidth="1"/>
    <col min="285" max="287" width="4.28515625" style="29" customWidth="1"/>
    <col min="288" max="288" width="6.28515625" style="29" customWidth="1"/>
    <col min="289" max="515" width="11" style="29"/>
    <col min="516" max="516" width="4.140625" style="29" customWidth="1"/>
    <col min="517" max="517" width="8" style="29" customWidth="1"/>
    <col min="518" max="518" width="10.7109375" style="29" customWidth="1"/>
    <col min="519" max="519" width="8.140625" style="29" customWidth="1"/>
    <col min="520" max="525" width="8.42578125" style="29" customWidth="1"/>
    <col min="526" max="526" width="9.42578125" style="29" customWidth="1"/>
    <col min="527" max="527" width="71.42578125" style="29" customWidth="1"/>
    <col min="528" max="529" width="8.85546875" style="29" customWidth="1"/>
    <col min="530" max="530" width="30.7109375" style="29" customWidth="1"/>
    <col min="531" max="531" width="12.7109375" style="29" customWidth="1"/>
    <col min="532" max="532" width="11.85546875" style="29" customWidth="1"/>
    <col min="533" max="533" width="11" style="29" bestFit="1" customWidth="1"/>
    <col min="534" max="534" width="12.7109375" style="29" bestFit="1" customWidth="1"/>
    <col min="535" max="536" width="5.7109375" style="29" customWidth="1"/>
    <col min="537" max="538" width="10.7109375" style="29" customWidth="1"/>
    <col min="539" max="539" width="6.140625" style="29" customWidth="1"/>
    <col min="540" max="540" width="8.140625" style="29" customWidth="1"/>
    <col min="541" max="543" width="4.28515625" style="29" customWidth="1"/>
    <col min="544" max="544" width="6.28515625" style="29" customWidth="1"/>
    <col min="545" max="771" width="11" style="29"/>
    <col min="772" max="772" width="4.140625" style="29" customWidth="1"/>
    <col min="773" max="773" width="8" style="29" customWidth="1"/>
    <col min="774" max="774" width="10.7109375" style="29" customWidth="1"/>
    <col min="775" max="775" width="8.140625" style="29" customWidth="1"/>
    <col min="776" max="781" width="8.42578125" style="29" customWidth="1"/>
    <col min="782" max="782" width="9.42578125" style="29" customWidth="1"/>
    <col min="783" max="783" width="71.42578125" style="29" customWidth="1"/>
    <col min="784" max="785" width="8.85546875" style="29" customWidth="1"/>
    <col min="786" max="786" width="30.7109375" style="29" customWidth="1"/>
    <col min="787" max="787" width="12.7109375" style="29" customWidth="1"/>
    <col min="788" max="788" width="11.85546875" style="29" customWidth="1"/>
    <col min="789" max="789" width="11" style="29" bestFit="1" customWidth="1"/>
    <col min="790" max="790" width="12.7109375" style="29" bestFit="1" customWidth="1"/>
    <col min="791" max="792" width="5.7109375" style="29" customWidth="1"/>
    <col min="793" max="794" width="10.7109375" style="29" customWidth="1"/>
    <col min="795" max="795" width="6.140625" style="29" customWidth="1"/>
    <col min="796" max="796" width="8.140625" style="29" customWidth="1"/>
    <col min="797" max="799" width="4.28515625" style="29" customWidth="1"/>
    <col min="800" max="800" width="6.28515625" style="29" customWidth="1"/>
    <col min="801" max="1027" width="11" style="29"/>
    <col min="1028" max="1028" width="4.140625" style="29" customWidth="1"/>
    <col min="1029" max="1029" width="8" style="29" customWidth="1"/>
    <col min="1030" max="1030" width="10.7109375" style="29" customWidth="1"/>
    <col min="1031" max="1031" width="8.140625" style="29" customWidth="1"/>
    <col min="1032" max="1037" width="8.42578125" style="29" customWidth="1"/>
    <col min="1038" max="1038" width="9.42578125" style="29" customWidth="1"/>
    <col min="1039" max="1039" width="71.42578125" style="29" customWidth="1"/>
    <col min="1040" max="1041" width="8.85546875" style="29" customWidth="1"/>
    <col min="1042" max="1042" width="30.7109375" style="29" customWidth="1"/>
    <col min="1043" max="1043" width="12.7109375" style="29" customWidth="1"/>
    <col min="1044" max="1044" width="11.85546875" style="29" customWidth="1"/>
    <col min="1045" max="1045" width="11" style="29" bestFit="1" customWidth="1"/>
    <col min="1046" max="1046" width="12.7109375" style="29" bestFit="1" customWidth="1"/>
    <col min="1047" max="1048" width="5.7109375" style="29" customWidth="1"/>
    <col min="1049" max="1050" width="10.7109375" style="29" customWidth="1"/>
    <col min="1051" max="1051" width="6.140625" style="29" customWidth="1"/>
    <col min="1052" max="1052" width="8.140625" style="29" customWidth="1"/>
    <col min="1053" max="1055" width="4.28515625" style="29" customWidth="1"/>
    <col min="1056" max="1056" width="6.28515625" style="29" customWidth="1"/>
    <col min="1057" max="1283" width="11" style="29"/>
    <col min="1284" max="1284" width="4.140625" style="29" customWidth="1"/>
    <col min="1285" max="1285" width="8" style="29" customWidth="1"/>
    <col min="1286" max="1286" width="10.7109375" style="29" customWidth="1"/>
    <col min="1287" max="1287" width="8.140625" style="29" customWidth="1"/>
    <col min="1288" max="1293" width="8.42578125" style="29" customWidth="1"/>
    <col min="1294" max="1294" width="9.42578125" style="29" customWidth="1"/>
    <col min="1295" max="1295" width="71.42578125" style="29" customWidth="1"/>
    <col min="1296" max="1297" width="8.85546875" style="29" customWidth="1"/>
    <col min="1298" max="1298" width="30.7109375" style="29" customWidth="1"/>
    <col min="1299" max="1299" width="12.7109375" style="29" customWidth="1"/>
    <col min="1300" max="1300" width="11.85546875" style="29" customWidth="1"/>
    <col min="1301" max="1301" width="11" style="29" bestFit="1" customWidth="1"/>
    <col min="1302" max="1302" width="12.7109375" style="29" bestFit="1" customWidth="1"/>
    <col min="1303" max="1304" width="5.7109375" style="29" customWidth="1"/>
    <col min="1305" max="1306" width="10.7109375" style="29" customWidth="1"/>
    <col min="1307" max="1307" width="6.140625" style="29" customWidth="1"/>
    <col min="1308" max="1308" width="8.140625" style="29" customWidth="1"/>
    <col min="1309" max="1311" width="4.28515625" style="29" customWidth="1"/>
    <col min="1312" max="1312" width="6.28515625" style="29" customWidth="1"/>
    <col min="1313" max="1539" width="11" style="29"/>
    <col min="1540" max="1540" width="4.140625" style="29" customWidth="1"/>
    <col min="1541" max="1541" width="8" style="29" customWidth="1"/>
    <col min="1542" max="1542" width="10.7109375" style="29" customWidth="1"/>
    <col min="1543" max="1543" width="8.140625" style="29" customWidth="1"/>
    <col min="1544" max="1549" width="8.42578125" style="29" customWidth="1"/>
    <col min="1550" max="1550" width="9.42578125" style="29" customWidth="1"/>
    <col min="1551" max="1551" width="71.42578125" style="29" customWidth="1"/>
    <col min="1552" max="1553" width="8.85546875" style="29" customWidth="1"/>
    <col min="1554" max="1554" width="30.7109375" style="29" customWidth="1"/>
    <col min="1555" max="1555" width="12.7109375" style="29" customWidth="1"/>
    <col min="1556" max="1556" width="11.85546875" style="29" customWidth="1"/>
    <col min="1557" max="1557" width="11" style="29" bestFit="1" customWidth="1"/>
    <col min="1558" max="1558" width="12.7109375" style="29" bestFit="1" customWidth="1"/>
    <col min="1559" max="1560" width="5.7109375" style="29" customWidth="1"/>
    <col min="1561" max="1562" width="10.7109375" style="29" customWidth="1"/>
    <col min="1563" max="1563" width="6.140625" style="29" customWidth="1"/>
    <col min="1564" max="1564" width="8.140625" style="29" customWidth="1"/>
    <col min="1565" max="1567" width="4.28515625" style="29" customWidth="1"/>
    <col min="1568" max="1568" width="6.28515625" style="29" customWidth="1"/>
    <col min="1569" max="1795" width="11" style="29"/>
    <col min="1796" max="1796" width="4.140625" style="29" customWidth="1"/>
    <col min="1797" max="1797" width="8" style="29" customWidth="1"/>
    <col min="1798" max="1798" width="10.7109375" style="29" customWidth="1"/>
    <col min="1799" max="1799" width="8.140625" style="29" customWidth="1"/>
    <col min="1800" max="1805" width="8.42578125" style="29" customWidth="1"/>
    <col min="1806" max="1806" width="9.42578125" style="29" customWidth="1"/>
    <col min="1807" max="1807" width="71.42578125" style="29" customWidth="1"/>
    <col min="1808" max="1809" width="8.85546875" style="29" customWidth="1"/>
    <col min="1810" max="1810" width="30.7109375" style="29" customWidth="1"/>
    <col min="1811" max="1811" width="12.7109375" style="29" customWidth="1"/>
    <col min="1812" max="1812" width="11.85546875" style="29" customWidth="1"/>
    <col min="1813" max="1813" width="11" style="29" bestFit="1" customWidth="1"/>
    <col min="1814" max="1814" width="12.7109375" style="29" bestFit="1" customWidth="1"/>
    <col min="1815" max="1816" width="5.7109375" style="29" customWidth="1"/>
    <col min="1817" max="1818" width="10.7109375" style="29" customWidth="1"/>
    <col min="1819" max="1819" width="6.140625" style="29" customWidth="1"/>
    <col min="1820" max="1820" width="8.140625" style="29" customWidth="1"/>
    <col min="1821" max="1823" width="4.28515625" style="29" customWidth="1"/>
    <col min="1824" max="1824" width="6.28515625" style="29" customWidth="1"/>
    <col min="1825" max="2051" width="11" style="29"/>
    <col min="2052" max="2052" width="4.140625" style="29" customWidth="1"/>
    <col min="2053" max="2053" width="8" style="29" customWidth="1"/>
    <col min="2054" max="2054" width="10.7109375" style="29" customWidth="1"/>
    <col min="2055" max="2055" width="8.140625" style="29" customWidth="1"/>
    <col min="2056" max="2061" width="8.42578125" style="29" customWidth="1"/>
    <col min="2062" max="2062" width="9.42578125" style="29" customWidth="1"/>
    <col min="2063" max="2063" width="71.42578125" style="29" customWidth="1"/>
    <col min="2064" max="2065" width="8.85546875" style="29" customWidth="1"/>
    <col min="2066" max="2066" width="30.7109375" style="29" customWidth="1"/>
    <col min="2067" max="2067" width="12.7109375" style="29" customWidth="1"/>
    <col min="2068" max="2068" width="11.85546875" style="29" customWidth="1"/>
    <col min="2069" max="2069" width="11" style="29" bestFit="1" customWidth="1"/>
    <col min="2070" max="2070" width="12.7109375" style="29" bestFit="1" customWidth="1"/>
    <col min="2071" max="2072" width="5.7109375" style="29" customWidth="1"/>
    <col min="2073" max="2074" width="10.7109375" style="29" customWidth="1"/>
    <col min="2075" max="2075" width="6.140625" style="29" customWidth="1"/>
    <col min="2076" max="2076" width="8.140625" style="29" customWidth="1"/>
    <col min="2077" max="2079" width="4.28515625" style="29" customWidth="1"/>
    <col min="2080" max="2080" width="6.28515625" style="29" customWidth="1"/>
    <col min="2081" max="2307" width="11" style="29"/>
    <col min="2308" max="2308" width="4.140625" style="29" customWidth="1"/>
    <col min="2309" max="2309" width="8" style="29" customWidth="1"/>
    <col min="2310" max="2310" width="10.7109375" style="29" customWidth="1"/>
    <col min="2311" max="2311" width="8.140625" style="29" customWidth="1"/>
    <col min="2312" max="2317" width="8.42578125" style="29" customWidth="1"/>
    <col min="2318" max="2318" width="9.42578125" style="29" customWidth="1"/>
    <col min="2319" max="2319" width="71.42578125" style="29" customWidth="1"/>
    <col min="2320" max="2321" width="8.85546875" style="29" customWidth="1"/>
    <col min="2322" max="2322" width="30.7109375" style="29" customWidth="1"/>
    <col min="2323" max="2323" width="12.7109375" style="29" customWidth="1"/>
    <col min="2324" max="2324" width="11.85546875" style="29" customWidth="1"/>
    <col min="2325" max="2325" width="11" style="29" bestFit="1" customWidth="1"/>
    <col min="2326" max="2326" width="12.7109375" style="29" bestFit="1" customWidth="1"/>
    <col min="2327" max="2328" width="5.7109375" style="29" customWidth="1"/>
    <col min="2329" max="2330" width="10.7109375" style="29" customWidth="1"/>
    <col min="2331" max="2331" width="6.140625" style="29" customWidth="1"/>
    <col min="2332" max="2332" width="8.140625" style="29" customWidth="1"/>
    <col min="2333" max="2335" width="4.28515625" style="29" customWidth="1"/>
    <col min="2336" max="2336" width="6.28515625" style="29" customWidth="1"/>
    <col min="2337" max="2563" width="11" style="29"/>
    <col min="2564" max="2564" width="4.140625" style="29" customWidth="1"/>
    <col min="2565" max="2565" width="8" style="29" customWidth="1"/>
    <col min="2566" max="2566" width="10.7109375" style="29" customWidth="1"/>
    <col min="2567" max="2567" width="8.140625" style="29" customWidth="1"/>
    <col min="2568" max="2573" width="8.42578125" style="29" customWidth="1"/>
    <col min="2574" max="2574" width="9.42578125" style="29" customWidth="1"/>
    <col min="2575" max="2575" width="71.42578125" style="29" customWidth="1"/>
    <col min="2576" max="2577" width="8.85546875" style="29" customWidth="1"/>
    <col min="2578" max="2578" width="30.7109375" style="29" customWidth="1"/>
    <col min="2579" max="2579" width="12.7109375" style="29" customWidth="1"/>
    <col min="2580" max="2580" width="11.85546875" style="29" customWidth="1"/>
    <col min="2581" max="2581" width="11" style="29" bestFit="1" customWidth="1"/>
    <col min="2582" max="2582" width="12.7109375" style="29" bestFit="1" customWidth="1"/>
    <col min="2583" max="2584" width="5.7109375" style="29" customWidth="1"/>
    <col min="2585" max="2586" width="10.7109375" style="29" customWidth="1"/>
    <col min="2587" max="2587" width="6.140625" style="29" customWidth="1"/>
    <col min="2588" max="2588" width="8.140625" style="29" customWidth="1"/>
    <col min="2589" max="2591" width="4.28515625" style="29" customWidth="1"/>
    <col min="2592" max="2592" width="6.28515625" style="29" customWidth="1"/>
    <col min="2593" max="2819" width="11" style="29"/>
    <col min="2820" max="2820" width="4.140625" style="29" customWidth="1"/>
    <col min="2821" max="2821" width="8" style="29" customWidth="1"/>
    <col min="2822" max="2822" width="10.7109375" style="29" customWidth="1"/>
    <col min="2823" max="2823" width="8.140625" style="29" customWidth="1"/>
    <col min="2824" max="2829" width="8.42578125" style="29" customWidth="1"/>
    <col min="2830" max="2830" width="9.42578125" style="29" customWidth="1"/>
    <col min="2831" max="2831" width="71.42578125" style="29" customWidth="1"/>
    <col min="2832" max="2833" width="8.85546875" style="29" customWidth="1"/>
    <col min="2834" max="2834" width="30.7109375" style="29" customWidth="1"/>
    <col min="2835" max="2835" width="12.7109375" style="29" customWidth="1"/>
    <col min="2836" max="2836" width="11.85546875" style="29" customWidth="1"/>
    <col min="2837" max="2837" width="11" style="29" bestFit="1" customWidth="1"/>
    <col min="2838" max="2838" width="12.7109375" style="29" bestFit="1" customWidth="1"/>
    <col min="2839" max="2840" width="5.7109375" style="29" customWidth="1"/>
    <col min="2841" max="2842" width="10.7109375" style="29" customWidth="1"/>
    <col min="2843" max="2843" width="6.140625" style="29" customWidth="1"/>
    <col min="2844" max="2844" width="8.140625" style="29" customWidth="1"/>
    <col min="2845" max="2847" width="4.28515625" style="29" customWidth="1"/>
    <col min="2848" max="2848" width="6.28515625" style="29" customWidth="1"/>
    <col min="2849" max="3075" width="11" style="29"/>
    <col min="3076" max="3076" width="4.140625" style="29" customWidth="1"/>
    <col min="3077" max="3077" width="8" style="29" customWidth="1"/>
    <col min="3078" max="3078" width="10.7109375" style="29" customWidth="1"/>
    <col min="3079" max="3079" width="8.140625" style="29" customWidth="1"/>
    <col min="3080" max="3085" width="8.42578125" style="29" customWidth="1"/>
    <col min="3086" max="3086" width="9.42578125" style="29" customWidth="1"/>
    <col min="3087" max="3087" width="71.42578125" style="29" customWidth="1"/>
    <col min="3088" max="3089" width="8.85546875" style="29" customWidth="1"/>
    <col min="3090" max="3090" width="30.7109375" style="29" customWidth="1"/>
    <col min="3091" max="3091" width="12.7109375" style="29" customWidth="1"/>
    <col min="3092" max="3092" width="11.85546875" style="29" customWidth="1"/>
    <col min="3093" max="3093" width="11" style="29" bestFit="1" customWidth="1"/>
    <col min="3094" max="3094" width="12.7109375" style="29" bestFit="1" customWidth="1"/>
    <col min="3095" max="3096" width="5.7109375" style="29" customWidth="1"/>
    <col min="3097" max="3098" width="10.7109375" style="29" customWidth="1"/>
    <col min="3099" max="3099" width="6.140625" style="29" customWidth="1"/>
    <col min="3100" max="3100" width="8.140625" style="29" customWidth="1"/>
    <col min="3101" max="3103" width="4.28515625" style="29" customWidth="1"/>
    <col min="3104" max="3104" width="6.28515625" style="29" customWidth="1"/>
    <col min="3105" max="3331" width="11" style="29"/>
    <col min="3332" max="3332" width="4.140625" style="29" customWidth="1"/>
    <col min="3333" max="3333" width="8" style="29" customWidth="1"/>
    <col min="3334" max="3334" width="10.7109375" style="29" customWidth="1"/>
    <col min="3335" max="3335" width="8.140625" style="29" customWidth="1"/>
    <col min="3336" max="3341" width="8.42578125" style="29" customWidth="1"/>
    <col min="3342" max="3342" width="9.42578125" style="29" customWidth="1"/>
    <col min="3343" max="3343" width="71.42578125" style="29" customWidth="1"/>
    <col min="3344" max="3345" width="8.85546875" style="29" customWidth="1"/>
    <col min="3346" max="3346" width="30.7109375" style="29" customWidth="1"/>
    <col min="3347" max="3347" width="12.7109375" style="29" customWidth="1"/>
    <col min="3348" max="3348" width="11.85546875" style="29" customWidth="1"/>
    <col min="3349" max="3349" width="11" style="29" bestFit="1" customWidth="1"/>
    <col min="3350" max="3350" width="12.7109375" style="29" bestFit="1" customWidth="1"/>
    <col min="3351" max="3352" width="5.7109375" style="29" customWidth="1"/>
    <col min="3353" max="3354" width="10.7109375" style="29" customWidth="1"/>
    <col min="3355" max="3355" width="6.140625" style="29" customWidth="1"/>
    <col min="3356" max="3356" width="8.140625" style="29" customWidth="1"/>
    <col min="3357" max="3359" width="4.28515625" style="29" customWidth="1"/>
    <col min="3360" max="3360" width="6.28515625" style="29" customWidth="1"/>
    <col min="3361" max="3587" width="11" style="29"/>
    <col min="3588" max="3588" width="4.140625" style="29" customWidth="1"/>
    <col min="3589" max="3589" width="8" style="29" customWidth="1"/>
    <col min="3590" max="3590" width="10.7109375" style="29" customWidth="1"/>
    <col min="3591" max="3591" width="8.140625" style="29" customWidth="1"/>
    <col min="3592" max="3597" width="8.42578125" style="29" customWidth="1"/>
    <col min="3598" max="3598" width="9.42578125" style="29" customWidth="1"/>
    <col min="3599" max="3599" width="71.42578125" style="29" customWidth="1"/>
    <col min="3600" max="3601" width="8.85546875" style="29" customWidth="1"/>
    <col min="3602" max="3602" width="30.7109375" style="29" customWidth="1"/>
    <col min="3603" max="3603" width="12.7109375" style="29" customWidth="1"/>
    <col min="3604" max="3604" width="11.85546875" style="29" customWidth="1"/>
    <col min="3605" max="3605" width="11" style="29" bestFit="1" customWidth="1"/>
    <col min="3606" max="3606" width="12.7109375" style="29" bestFit="1" customWidth="1"/>
    <col min="3607" max="3608" width="5.7109375" style="29" customWidth="1"/>
    <col min="3609" max="3610" width="10.7109375" style="29" customWidth="1"/>
    <col min="3611" max="3611" width="6.140625" style="29" customWidth="1"/>
    <col min="3612" max="3612" width="8.140625" style="29" customWidth="1"/>
    <col min="3613" max="3615" width="4.28515625" style="29" customWidth="1"/>
    <col min="3616" max="3616" width="6.28515625" style="29" customWidth="1"/>
    <col min="3617" max="3843" width="11" style="29"/>
    <col min="3844" max="3844" width="4.140625" style="29" customWidth="1"/>
    <col min="3845" max="3845" width="8" style="29" customWidth="1"/>
    <col min="3846" max="3846" width="10.7109375" style="29" customWidth="1"/>
    <col min="3847" max="3847" width="8.140625" style="29" customWidth="1"/>
    <col min="3848" max="3853" width="8.42578125" style="29" customWidth="1"/>
    <col min="3854" max="3854" width="9.42578125" style="29" customWidth="1"/>
    <col min="3855" max="3855" width="71.42578125" style="29" customWidth="1"/>
    <col min="3856" max="3857" width="8.85546875" style="29" customWidth="1"/>
    <col min="3858" max="3858" width="30.7109375" style="29" customWidth="1"/>
    <col min="3859" max="3859" width="12.7109375" style="29" customWidth="1"/>
    <col min="3860" max="3860" width="11.85546875" style="29" customWidth="1"/>
    <col min="3861" max="3861" width="11" style="29" bestFit="1" customWidth="1"/>
    <col min="3862" max="3862" width="12.7109375" style="29" bestFit="1" customWidth="1"/>
    <col min="3863" max="3864" width="5.7109375" style="29" customWidth="1"/>
    <col min="3865" max="3866" width="10.7109375" style="29" customWidth="1"/>
    <col min="3867" max="3867" width="6.140625" style="29" customWidth="1"/>
    <col min="3868" max="3868" width="8.140625" style="29" customWidth="1"/>
    <col min="3869" max="3871" width="4.28515625" style="29" customWidth="1"/>
    <col min="3872" max="3872" width="6.28515625" style="29" customWidth="1"/>
    <col min="3873" max="4099" width="11" style="29"/>
    <col min="4100" max="4100" width="4.140625" style="29" customWidth="1"/>
    <col min="4101" max="4101" width="8" style="29" customWidth="1"/>
    <col min="4102" max="4102" width="10.7109375" style="29" customWidth="1"/>
    <col min="4103" max="4103" width="8.140625" style="29" customWidth="1"/>
    <col min="4104" max="4109" width="8.42578125" style="29" customWidth="1"/>
    <col min="4110" max="4110" width="9.42578125" style="29" customWidth="1"/>
    <col min="4111" max="4111" width="71.42578125" style="29" customWidth="1"/>
    <col min="4112" max="4113" width="8.85546875" style="29" customWidth="1"/>
    <col min="4114" max="4114" width="30.7109375" style="29" customWidth="1"/>
    <col min="4115" max="4115" width="12.7109375" style="29" customWidth="1"/>
    <col min="4116" max="4116" width="11.85546875" style="29" customWidth="1"/>
    <col min="4117" max="4117" width="11" style="29" bestFit="1" customWidth="1"/>
    <col min="4118" max="4118" width="12.7109375" style="29" bestFit="1" customWidth="1"/>
    <col min="4119" max="4120" width="5.7109375" style="29" customWidth="1"/>
    <col min="4121" max="4122" width="10.7109375" style="29" customWidth="1"/>
    <col min="4123" max="4123" width="6.140625" style="29" customWidth="1"/>
    <col min="4124" max="4124" width="8.140625" style="29" customWidth="1"/>
    <col min="4125" max="4127" width="4.28515625" style="29" customWidth="1"/>
    <col min="4128" max="4128" width="6.28515625" style="29" customWidth="1"/>
    <col min="4129" max="4355" width="11" style="29"/>
    <col min="4356" max="4356" width="4.140625" style="29" customWidth="1"/>
    <col min="4357" max="4357" width="8" style="29" customWidth="1"/>
    <col min="4358" max="4358" width="10.7109375" style="29" customWidth="1"/>
    <col min="4359" max="4359" width="8.140625" style="29" customWidth="1"/>
    <col min="4360" max="4365" width="8.42578125" style="29" customWidth="1"/>
    <col min="4366" max="4366" width="9.42578125" style="29" customWidth="1"/>
    <col min="4367" max="4367" width="71.42578125" style="29" customWidth="1"/>
    <col min="4368" max="4369" width="8.85546875" style="29" customWidth="1"/>
    <col min="4370" max="4370" width="30.7109375" style="29" customWidth="1"/>
    <col min="4371" max="4371" width="12.7109375" style="29" customWidth="1"/>
    <col min="4372" max="4372" width="11.85546875" style="29" customWidth="1"/>
    <col min="4373" max="4373" width="11" style="29" bestFit="1" customWidth="1"/>
    <col min="4374" max="4374" width="12.7109375" style="29" bestFit="1" customWidth="1"/>
    <col min="4375" max="4376" width="5.7109375" style="29" customWidth="1"/>
    <col min="4377" max="4378" width="10.7109375" style="29" customWidth="1"/>
    <col min="4379" max="4379" width="6.140625" style="29" customWidth="1"/>
    <col min="4380" max="4380" width="8.140625" style="29" customWidth="1"/>
    <col min="4381" max="4383" width="4.28515625" style="29" customWidth="1"/>
    <col min="4384" max="4384" width="6.28515625" style="29" customWidth="1"/>
    <col min="4385" max="4611" width="11" style="29"/>
    <col min="4612" max="4612" width="4.140625" style="29" customWidth="1"/>
    <col min="4613" max="4613" width="8" style="29" customWidth="1"/>
    <col min="4614" max="4614" width="10.7109375" style="29" customWidth="1"/>
    <col min="4615" max="4615" width="8.140625" style="29" customWidth="1"/>
    <col min="4616" max="4621" width="8.42578125" style="29" customWidth="1"/>
    <col min="4622" max="4622" width="9.42578125" style="29" customWidth="1"/>
    <col min="4623" max="4623" width="71.42578125" style="29" customWidth="1"/>
    <col min="4624" max="4625" width="8.85546875" style="29" customWidth="1"/>
    <col min="4626" max="4626" width="30.7109375" style="29" customWidth="1"/>
    <col min="4627" max="4627" width="12.7109375" style="29" customWidth="1"/>
    <col min="4628" max="4628" width="11.85546875" style="29" customWidth="1"/>
    <col min="4629" max="4629" width="11" style="29" bestFit="1" customWidth="1"/>
    <col min="4630" max="4630" width="12.7109375" style="29" bestFit="1" customWidth="1"/>
    <col min="4631" max="4632" width="5.7109375" style="29" customWidth="1"/>
    <col min="4633" max="4634" width="10.7109375" style="29" customWidth="1"/>
    <col min="4635" max="4635" width="6.140625" style="29" customWidth="1"/>
    <col min="4636" max="4636" width="8.140625" style="29" customWidth="1"/>
    <col min="4637" max="4639" width="4.28515625" style="29" customWidth="1"/>
    <col min="4640" max="4640" width="6.28515625" style="29" customWidth="1"/>
    <col min="4641" max="4867" width="11" style="29"/>
    <col min="4868" max="4868" width="4.140625" style="29" customWidth="1"/>
    <col min="4869" max="4869" width="8" style="29" customWidth="1"/>
    <col min="4870" max="4870" width="10.7109375" style="29" customWidth="1"/>
    <col min="4871" max="4871" width="8.140625" style="29" customWidth="1"/>
    <col min="4872" max="4877" width="8.42578125" style="29" customWidth="1"/>
    <col min="4878" max="4878" width="9.42578125" style="29" customWidth="1"/>
    <col min="4879" max="4879" width="71.42578125" style="29" customWidth="1"/>
    <col min="4880" max="4881" width="8.85546875" style="29" customWidth="1"/>
    <col min="4882" max="4882" width="30.7109375" style="29" customWidth="1"/>
    <col min="4883" max="4883" width="12.7109375" style="29" customWidth="1"/>
    <col min="4884" max="4884" width="11.85546875" style="29" customWidth="1"/>
    <col min="4885" max="4885" width="11" style="29" bestFit="1" customWidth="1"/>
    <col min="4886" max="4886" width="12.7109375" style="29" bestFit="1" customWidth="1"/>
    <col min="4887" max="4888" width="5.7109375" style="29" customWidth="1"/>
    <col min="4889" max="4890" width="10.7109375" style="29" customWidth="1"/>
    <col min="4891" max="4891" width="6.140625" style="29" customWidth="1"/>
    <col min="4892" max="4892" width="8.140625" style="29" customWidth="1"/>
    <col min="4893" max="4895" width="4.28515625" style="29" customWidth="1"/>
    <col min="4896" max="4896" width="6.28515625" style="29" customWidth="1"/>
    <col min="4897" max="5123" width="11" style="29"/>
    <col min="5124" max="5124" width="4.140625" style="29" customWidth="1"/>
    <col min="5125" max="5125" width="8" style="29" customWidth="1"/>
    <col min="5126" max="5126" width="10.7109375" style="29" customWidth="1"/>
    <col min="5127" max="5127" width="8.140625" style="29" customWidth="1"/>
    <col min="5128" max="5133" width="8.42578125" style="29" customWidth="1"/>
    <col min="5134" max="5134" width="9.42578125" style="29" customWidth="1"/>
    <col min="5135" max="5135" width="71.42578125" style="29" customWidth="1"/>
    <col min="5136" max="5137" width="8.85546875" style="29" customWidth="1"/>
    <col min="5138" max="5138" width="30.7109375" style="29" customWidth="1"/>
    <col min="5139" max="5139" width="12.7109375" style="29" customWidth="1"/>
    <col min="5140" max="5140" width="11.85546875" style="29" customWidth="1"/>
    <col min="5141" max="5141" width="11" style="29" bestFit="1" customWidth="1"/>
    <col min="5142" max="5142" width="12.7109375" style="29" bestFit="1" customWidth="1"/>
    <col min="5143" max="5144" width="5.7109375" style="29" customWidth="1"/>
    <col min="5145" max="5146" width="10.7109375" style="29" customWidth="1"/>
    <col min="5147" max="5147" width="6.140625" style="29" customWidth="1"/>
    <col min="5148" max="5148" width="8.140625" style="29" customWidth="1"/>
    <col min="5149" max="5151" width="4.28515625" style="29" customWidth="1"/>
    <col min="5152" max="5152" width="6.28515625" style="29" customWidth="1"/>
    <col min="5153" max="5379" width="11" style="29"/>
    <col min="5380" max="5380" width="4.140625" style="29" customWidth="1"/>
    <col min="5381" max="5381" width="8" style="29" customWidth="1"/>
    <col min="5382" max="5382" width="10.7109375" style="29" customWidth="1"/>
    <col min="5383" max="5383" width="8.140625" style="29" customWidth="1"/>
    <col min="5384" max="5389" width="8.42578125" style="29" customWidth="1"/>
    <col min="5390" max="5390" width="9.42578125" style="29" customWidth="1"/>
    <col min="5391" max="5391" width="71.42578125" style="29" customWidth="1"/>
    <col min="5392" max="5393" width="8.85546875" style="29" customWidth="1"/>
    <col min="5394" max="5394" width="30.7109375" style="29" customWidth="1"/>
    <col min="5395" max="5395" width="12.7109375" style="29" customWidth="1"/>
    <col min="5396" max="5396" width="11.85546875" style="29" customWidth="1"/>
    <col min="5397" max="5397" width="11" style="29" bestFit="1" customWidth="1"/>
    <col min="5398" max="5398" width="12.7109375" style="29" bestFit="1" customWidth="1"/>
    <col min="5399" max="5400" width="5.7109375" style="29" customWidth="1"/>
    <col min="5401" max="5402" width="10.7109375" style="29" customWidth="1"/>
    <col min="5403" max="5403" width="6.140625" style="29" customWidth="1"/>
    <col min="5404" max="5404" width="8.140625" style="29" customWidth="1"/>
    <col min="5405" max="5407" width="4.28515625" style="29" customWidth="1"/>
    <col min="5408" max="5408" width="6.28515625" style="29" customWidth="1"/>
    <col min="5409" max="5635" width="11" style="29"/>
    <col min="5636" max="5636" width="4.140625" style="29" customWidth="1"/>
    <col min="5637" max="5637" width="8" style="29" customWidth="1"/>
    <col min="5638" max="5638" width="10.7109375" style="29" customWidth="1"/>
    <col min="5639" max="5639" width="8.140625" style="29" customWidth="1"/>
    <col min="5640" max="5645" width="8.42578125" style="29" customWidth="1"/>
    <col min="5646" max="5646" width="9.42578125" style="29" customWidth="1"/>
    <col min="5647" max="5647" width="71.42578125" style="29" customWidth="1"/>
    <col min="5648" max="5649" width="8.85546875" style="29" customWidth="1"/>
    <col min="5650" max="5650" width="30.7109375" style="29" customWidth="1"/>
    <col min="5651" max="5651" width="12.7109375" style="29" customWidth="1"/>
    <col min="5652" max="5652" width="11.85546875" style="29" customWidth="1"/>
    <col min="5653" max="5653" width="11" style="29" bestFit="1" customWidth="1"/>
    <col min="5654" max="5654" width="12.7109375" style="29" bestFit="1" customWidth="1"/>
    <col min="5655" max="5656" width="5.7109375" style="29" customWidth="1"/>
    <col min="5657" max="5658" width="10.7109375" style="29" customWidth="1"/>
    <col min="5659" max="5659" width="6.140625" style="29" customWidth="1"/>
    <col min="5660" max="5660" width="8.140625" style="29" customWidth="1"/>
    <col min="5661" max="5663" width="4.28515625" style="29" customWidth="1"/>
    <col min="5664" max="5664" width="6.28515625" style="29" customWidth="1"/>
    <col min="5665" max="5891" width="11" style="29"/>
    <col min="5892" max="5892" width="4.140625" style="29" customWidth="1"/>
    <col min="5893" max="5893" width="8" style="29" customWidth="1"/>
    <col min="5894" max="5894" width="10.7109375" style="29" customWidth="1"/>
    <col min="5895" max="5895" width="8.140625" style="29" customWidth="1"/>
    <col min="5896" max="5901" width="8.42578125" style="29" customWidth="1"/>
    <col min="5902" max="5902" width="9.42578125" style="29" customWidth="1"/>
    <col min="5903" max="5903" width="71.42578125" style="29" customWidth="1"/>
    <col min="5904" max="5905" width="8.85546875" style="29" customWidth="1"/>
    <col min="5906" max="5906" width="30.7109375" style="29" customWidth="1"/>
    <col min="5907" max="5907" width="12.7109375" style="29" customWidth="1"/>
    <col min="5908" max="5908" width="11.85546875" style="29" customWidth="1"/>
    <col min="5909" max="5909" width="11" style="29" bestFit="1" customWidth="1"/>
    <col min="5910" max="5910" width="12.7109375" style="29" bestFit="1" customWidth="1"/>
    <col min="5911" max="5912" width="5.7109375" style="29" customWidth="1"/>
    <col min="5913" max="5914" width="10.7109375" style="29" customWidth="1"/>
    <col min="5915" max="5915" width="6.140625" style="29" customWidth="1"/>
    <col min="5916" max="5916" width="8.140625" style="29" customWidth="1"/>
    <col min="5917" max="5919" width="4.28515625" style="29" customWidth="1"/>
    <col min="5920" max="5920" width="6.28515625" style="29" customWidth="1"/>
    <col min="5921" max="6147" width="11" style="29"/>
    <col min="6148" max="6148" width="4.140625" style="29" customWidth="1"/>
    <col min="6149" max="6149" width="8" style="29" customWidth="1"/>
    <col min="6150" max="6150" width="10.7109375" style="29" customWidth="1"/>
    <col min="6151" max="6151" width="8.140625" style="29" customWidth="1"/>
    <col min="6152" max="6157" width="8.42578125" style="29" customWidth="1"/>
    <col min="6158" max="6158" width="9.42578125" style="29" customWidth="1"/>
    <col min="6159" max="6159" width="71.42578125" style="29" customWidth="1"/>
    <col min="6160" max="6161" width="8.85546875" style="29" customWidth="1"/>
    <col min="6162" max="6162" width="30.7109375" style="29" customWidth="1"/>
    <col min="6163" max="6163" width="12.7109375" style="29" customWidth="1"/>
    <col min="6164" max="6164" width="11.85546875" style="29" customWidth="1"/>
    <col min="6165" max="6165" width="11" style="29" bestFit="1" customWidth="1"/>
    <col min="6166" max="6166" width="12.7109375" style="29" bestFit="1" customWidth="1"/>
    <col min="6167" max="6168" width="5.7109375" style="29" customWidth="1"/>
    <col min="6169" max="6170" width="10.7109375" style="29" customWidth="1"/>
    <col min="6171" max="6171" width="6.140625" style="29" customWidth="1"/>
    <col min="6172" max="6172" width="8.140625" style="29" customWidth="1"/>
    <col min="6173" max="6175" width="4.28515625" style="29" customWidth="1"/>
    <col min="6176" max="6176" width="6.28515625" style="29" customWidth="1"/>
    <col min="6177" max="6403" width="11" style="29"/>
    <col min="6404" max="6404" width="4.140625" style="29" customWidth="1"/>
    <col min="6405" max="6405" width="8" style="29" customWidth="1"/>
    <col min="6406" max="6406" width="10.7109375" style="29" customWidth="1"/>
    <col min="6407" max="6407" width="8.140625" style="29" customWidth="1"/>
    <col min="6408" max="6413" width="8.42578125" style="29" customWidth="1"/>
    <col min="6414" max="6414" width="9.42578125" style="29" customWidth="1"/>
    <col min="6415" max="6415" width="71.42578125" style="29" customWidth="1"/>
    <col min="6416" max="6417" width="8.85546875" style="29" customWidth="1"/>
    <col min="6418" max="6418" width="30.7109375" style="29" customWidth="1"/>
    <col min="6419" max="6419" width="12.7109375" style="29" customWidth="1"/>
    <col min="6420" max="6420" width="11.85546875" style="29" customWidth="1"/>
    <col min="6421" max="6421" width="11" style="29" bestFit="1" customWidth="1"/>
    <col min="6422" max="6422" width="12.7109375" style="29" bestFit="1" customWidth="1"/>
    <col min="6423" max="6424" width="5.7109375" style="29" customWidth="1"/>
    <col min="6425" max="6426" width="10.7109375" style="29" customWidth="1"/>
    <col min="6427" max="6427" width="6.140625" style="29" customWidth="1"/>
    <col min="6428" max="6428" width="8.140625" style="29" customWidth="1"/>
    <col min="6429" max="6431" width="4.28515625" style="29" customWidth="1"/>
    <col min="6432" max="6432" width="6.28515625" style="29" customWidth="1"/>
    <col min="6433" max="6659" width="11" style="29"/>
    <col min="6660" max="6660" width="4.140625" style="29" customWidth="1"/>
    <col min="6661" max="6661" width="8" style="29" customWidth="1"/>
    <col min="6662" max="6662" width="10.7109375" style="29" customWidth="1"/>
    <col min="6663" max="6663" width="8.140625" style="29" customWidth="1"/>
    <col min="6664" max="6669" width="8.42578125" style="29" customWidth="1"/>
    <col min="6670" max="6670" width="9.42578125" style="29" customWidth="1"/>
    <col min="6671" max="6671" width="71.42578125" style="29" customWidth="1"/>
    <col min="6672" max="6673" width="8.85546875" style="29" customWidth="1"/>
    <col min="6674" max="6674" width="30.7109375" style="29" customWidth="1"/>
    <col min="6675" max="6675" width="12.7109375" style="29" customWidth="1"/>
    <col min="6676" max="6676" width="11.85546875" style="29" customWidth="1"/>
    <col min="6677" max="6677" width="11" style="29" bestFit="1" customWidth="1"/>
    <col min="6678" max="6678" width="12.7109375" style="29" bestFit="1" customWidth="1"/>
    <col min="6679" max="6680" width="5.7109375" style="29" customWidth="1"/>
    <col min="6681" max="6682" width="10.7109375" style="29" customWidth="1"/>
    <col min="6683" max="6683" width="6.140625" style="29" customWidth="1"/>
    <col min="6684" max="6684" width="8.140625" style="29" customWidth="1"/>
    <col min="6685" max="6687" width="4.28515625" style="29" customWidth="1"/>
    <col min="6688" max="6688" width="6.28515625" style="29" customWidth="1"/>
    <col min="6689" max="6915" width="11" style="29"/>
    <col min="6916" max="6916" width="4.140625" style="29" customWidth="1"/>
    <col min="6917" max="6917" width="8" style="29" customWidth="1"/>
    <col min="6918" max="6918" width="10.7109375" style="29" customWidth="1"/>
    <col min="6919" max="6919" width="8.140625" style="29" customWidth="1"/>
    <col min="6920" max="6925" width="8.42578125" style="29" customWidth="1"/>
    <col min="6926" max="6926" width="9.42578125" style="29" customWidth="1"/>
    <col min="6927" max="6927" width="71.42578125" style="29" customWidth="1"/>
    <col min="6928" max="6929" width="8.85546875" style="29" customWidth="1"/>
    <col min="6930" max="6930" width="30.7109375" style="29" customWidth="1"/>
    <col min="6931" max="6931" width="12.7109375" style="29" customWidth="1"/>
    <col min="6932" max="6932" width="11.85546875" style="29" customWidth="1"/>
    <col min="6933" max="6933" width="11" style="29" bestFit="1" customWidth="1"/>
    <col min="6934" max="6934" width="12.7109375" style="29" bestFit="1" customWidth="1"/>
    <col min="6935" max="6936" width="5.7109375" style="29" customWidth="1"/>
    <col min="6937" max="6938" width="10.7109375" style="29" customWidth="1"/>
    <col min="6939" max="6939" width="6.140625" style="29" customWidth="1"/>
    <col min="6940" max="6940" width="8.140625" style="29" customWidth="1"/>
    <col min="6941" max="6943" width="4.28515625" style="29" customWidth="1"/>
    <col min="6944" max="6944" width="6.28515625" style="29" customWidth="1"/>
    <col min="6945" max="7171" width="11" style="29"/>
    <col min="7172" max="7172" width="4.140625" style="29" customWidth="1"/>
    <col min="7173" max="7173" width="8" style="29" customWidth="1"/>
    <col min="7174" max="7174" width="10.7109375" style="29" customWidth="1"/>
    <col min="7175" max="7175" width="8.140625" style="29" customWidth="1"/>
    <col min="7176" max="7181" width="8.42578125" style="29" customWidth="1"/>
    <col min="7182" max="7182" width="9.42578125" style="29" customWidth="1"/>
    <col min="7183" max="7183" width="71.42578125" style="29" customWidth="1"/>
    <col min="7184" max="7185" width="8.85546875" style="29" customWidth="1"/>
    <col min="7186" max="7186" width="30.7109375" style="29" customWidth="1"/>
    <col min="7187" max="7187" width="12.7109375" style="29" customWidth="1"/>
    <col min="7188" max="7188" width="11.85546875" style="29" customWidth="1"/>
    <col min="7189" max="7189" width="11" style="29" bestFit="1" customWidth="1"/>
    <col min="7190" max="7190" width="12.7109375" style="29" bestFit="1" customWidth="1"/>
    <col min="7191" max="7192" width="5.7109375" style="29" customWidth="1"/>
    <col min="7193" max="7194" width="10.7109375" style="29" customWidth="1"/>
    <col min="7195" max="7195" width="6.140625" style="29" customWidth="1"/>
    <col min="7196" max="7196" width="8.140625" style="29" customWidth="1"/>
    <col min="7197" max="7199" width="4.28515625" style="29" customWidth="1"/>
    <col min="7200" max="7200" width="6.28515625" style="29" customWidth="1"/>
    <col min="7201" max="7427" width="11" style="29"/>
    <col min="7428" max="7428" width="4.140625" style="29" customWidth="1"/>
    <col min="7429" max="7429" width="8" style="29" customWidth="1"/>
    <col min="7430" max="7430" width="10.7109375" style="29" customWidth="1"/>
    <col min="7431" max="7431" width="8.140625" style="29" customWidth="1"/>
    <col min="7432" max="7437" width="8.42578125" style="29" customWidth="1"/>
    <col min="7438" max="7438" width="9.42578125" style="29" customWidth="1"/>
    <col min="7439" max="7439" width="71.42578125" style="29" customWidth="1"/>
    <col min="7440" max="7441" width="8.85546875" style="29" customWidth="1"/>
    <col min="7442" max="7442" width="30.7109375" style="29" customWidth="1"/>
    <col min="7443" max="7443" width="12.7109375" style="29" customWidth="1"/>
    <col min="7444" max="7444" width="11.85546875" style="29" customWidth="1"/>
    <col min="7445" max="7445" width="11" style="29" bestFit="1" customWidth="1"/>
    <col min="7446" max="7446" width="12.7109375" style="29" bestFit="1" customWidth="1"/>
    <col min="7447" max="7448" width="5.7109375" style="29" customWidth="1"/>
    <col min="7449" max="7450" width="10.7109375" style="29" customWidth="1"/>
    <col min="7451" max="7451" width="6.140625" style="29" customWidth="1"/>
    <col min="7452" max="7452" width="8.140625" style="29" customWidth="1"/>
    <col min="7453" max="7455" width="4.28515625" style="29" customWidth="1"/>
    <col min="7456" max="7456" width="6.28515625" style="29" customWidth="1"/>
    <col min="7457" max="7683" width="11" style="29"/>
    <col min="7684" max="7684" width="4.140625" style="29" customWidth="1"/>
    <col min="7685" max="7685" width="8" style="29" customWidth="1"/>
    <col min="7686" max="7686" width="10.7109375" style="29" customWidth="1"/>
    <col min="7687" max="7687" width="8.140625" style="29" customWidth="1"/>
    <col min="7688" max="7693" width="8.42578125" style="29" customWidth="1"/>
    <col min="7694" max="7694" width="9.42578125" style="29" customWidth="1"/>
    <col min="7695" max="7695" width="71.42578125" style="29" customWidth="1"/>
    <col min="7696" max="7697" width="8.85546875" style="29" customWidth="1"/>
    <col min="7698" max="7698" width="30.7109375" style="29" customWidth="1"/>
    <col min="7699" max="7699" width="12.7109375" style="29" customWidth="1"/>
    <col min="7700" max="7700" width="11.85546875" style="29" customWidth="1"/>
    <col min="7701" max="7701" width="11" style="29" bestFit="1" customWidth="1"/>
    <col min="7702" max="7702" width="12.7109375" style="29" bestFit="1" customWidth="1"/>
    <col min="7703" max="7704" width="5.7109375" style="29" customWidth="1"/>
    <col min="7705" max="7706" width="10.7109375" style="29" customWidth="1"/>
    <col min="7707" max="7707" width="6.140625" style="29" customWidth="1"/>
    <col min="7708" max="7708" width="8.140625" style="29" customWidth="1"/>
    <col min="7709" max="7711" width="4.28515625" style="29" customWidth="1"/>
    <col min="7712" max="7712" width="6.28515625" style="29" customWidth="1"/>
    <col min="7713" max="7939" width="11" style="29"/>
    <col min="7940" max="7940" width="4.140625" style="29" customWidth="1"/>
    <col min="7941" max="7941" width="8" style="29" customWidth="1"/>
    <col min="7942" max="7942" width="10.7109375" style="29" customWidth="1"/>
    <col min="7943" max="7943" width="8.140625" style="29" customWidth="1"/>
    <col min="7944" max="7949" width="8.42578125" style="29" customWidth="1"/>
    <col min="7950" max="7950" width="9.42578125" style="29" customWidth="1"/>
    <col min="7951" max="7951" width="71.42578125" style="29" customWidth="1"/>
    <col min="7952" max="7953" width="8.85546875" style="29" customWidth="1"/>
    <col min="7954" max="7954" width="30.7109375" style="29" customWidth="1"/>
    <col min="7955" max="7955" width="12.7109375" style="29" customWidth="1"/>
    <col min="7956" max="7956" width="11.85546875" style="29" customWidth="1"/>
    <col min="7957" max="7957" width="11" style="29" bestFit="1" customWidth="1"/>
    <col min="7958" max="7958" width="12.7109375" style="29" bestFit="1" customWidth="1"/>
    <col min="7959" max="7960" width="5.7109375" style="29" customWidth="1"/>
    <col min="7961" max="7962" width="10.7109375" style="29" customWidth="1"/>
    <col min="7963" max="7963" width="6.140625" style="29" customWidth="1"/>
    <col min="7964" max="7964" width="8.140625" style="29" customWidth="1"/>
    <col min="7965" max="7967" width="4.28515625" style="29" customWidth="1"/>
    <col min="7968" max="7968" width="6.28515625" style="29" customWidth="1"/>
    <col min="7969" max="8195" width="11" style="29"/>
    <col min="8196" max="8196" width="4.140625" style="29" customWidth="1"/>
    <col min="8197" max="8197" width="8" style="29" customWidth="1"/>
    <col min="8198" max="8198" width="10.7109375" style="29" customWidth="1"/>
    <col min="8199" max="8199" width="8.140625" style="29" customWidth="1"/>
    <col min="8200" max="8205" width="8.42578125" style="29" customWidth="1"/>
    <col min="8206" max="8206" width="9.42578125" style="29" customWidth="1"/>
    <col min="8207" max="8207" width="71.42578125" style="29" customWidth="1"/>
    <col min="8208" max="8209" width="8.85546875" style="29" customWidth="1"/>
    <col min="8210" max="8210" width="30.7109375" style="29" customWidth="1"/>
    <col min="8211" max="8211" width="12.7109375" style="29" customWidth="1"/>
    <col min="8212" max="8212" width="11.85546875" style="29" customWidth="1"/>
    <col min="8213" max="8213" width="11" style="29" bestFit="1" customWidth="1"/>
    <col min="8214" max="8214" width="12.7109375" style="29" bestFit="1" customWidth="1"/>
    <col min="8215" max="8216" width="5.7109375" style="29" customWidth="1"/>
    <col min="8217" max="8218" width="10.7109375" style="29" customWidth="1"/>
    <col min="8219" max="8219" width="6.140625" style="29" customWidth="1"/>
    <col min="8220" max="8220" width="8.140625" style="29" customWidth="1"/>
    <col min="8221" max="8223" width="4.28515625" style="29" customWidth="1"/>
    <col min="8224" max="8224" width="6.28515625" style="29" customWidth="1"/>
    <col min="8225" max="8451" width="11" style="29"/>
    <col min="8452" max="8452" width="4.140625" style="29" customWidth="1"/>
    <col min="8453" max="8453" width="8" style="29" customWidth="1"/>
    <col min="8454" max="8454" width="10.7109375" style="29" customWidth="1"/>
    <col min="8455" max="8455" width="8.140625" style="29" customWidth="1"/>
    <col min="8456" max="8461" width="8.42578125" style="29" customWidth="1"/>
    <col min="8462" max="8462" width="9.42578125" style="29" customWidth="1"/>
    <col min="8463" max="8463" width="71.42578125" style="29" customWidth="1"/>
    <col min="8464" max="8465" width="8.85546875" style="29" customWidth="1"/>
    <col min="8466" max="8466" width="30.7109375" style="29" customWidth="1"/>
    <col min="8467" max="8467" width="12.7109375" style="29" customWidth="1"/>
    <col min="8468" max="8468" width="11.85546875" style="29" customWidth="1"/>
    <col min="8469" max="8469" width="11" style="29" bestFit="1" customWidth="1"/>
    <col min="8470" max="8470" width="12.7109375" style="29" bestFit="1" customWidth="1"/>
    <col min="8471" max="8472" width="5.7109375" style="29" customWidth="1"/>
    <col min="8473" max="8474" width="10.7109375" style="29" customWidth="1"/>
    <col min="8475" max="8475" width="6.140625" style="29" customWidth="1"/>
    <col min="8476" max="8476" width="8.140625" style="29" customWidth="1"/>
    <col min="8477" max="8479" width="4.28515625" style="29" customWidth="1"/>
    <col min="8480" max="8480" width="6.28515625" style="29" customWidth="1"/>
    <col min="8481" max="8707" width="11" style="29"/>
    <col min="8708" max="8708" width="4.140625" style="29" customWidth="1"/>
    <col min="8709" max="8709" width="8" style="29" customWidth="1"/>
    <col min="8710" max="8710" width="10.7109375" style="29" customWidth="1"/>
    <col min="8711" max="8711" width="8.140625" style="29" customWidth="1"/>
    <col min="8712" max="8717" width="8.42578125" style="29" customWidth="1"/>
    <col min="8718" max="8718" width="9.42578125" style="29" customWidth="1"/>
    <col min="8719" max="8719" width="71.42578125" style="29" customWidth="1"/>
    <col min="8720" max="8721" width="8.85546875" style="29" customWidth="1"/>
    <col min="8722" max="8722" width="30.7109375" style="29" customWidth="1"/>
    <col min="8723" max="8723" width="12.7109375" style="29" customWidth="1"/>
    <col min="8724" max="8724" width="11.85546875" style="29" customWidth="1"/>
    <col min="8725" max="8725" width="11" style="29" bestFit="1" customWidth="1"/>
    <col min="8726" max="8726" width="12.7109375" style="29" bestFit="1" customWidth="1"/>
    <col min="8727" max="8728" width="5.7109375" style="29" customWidth="1"/>
    <col min="8729" max="8730" width="10.7109375" style="29" customWidth="1"/>
    <col min="8731" max="8731" width="6.140625" style="29" customWidth="1"/>
    <col min="8732" max="8732" width="8.140625" style="29" customWidth="1"/>
    <col min="8733" max="8735" width="4.28515625" style="29" customWidth="1"/>
    <col min="8736" max="8736" width="6.28515625" style="29" customWidth="1"/>
    <col min="8737" max="8963" width="11" style="29"/>
    <col min="8964" max="8964" width="4.140625" style="29" customWidth="1"/>
    <col min="8965" max="8965" width="8" style="29" customWidth="1"/>
    <col min="8966" max="8966" width="10.7109375" style="29" customWidth="1"/>
    <col min="8967" max="8967" width="8.140625" style="29" customWidth="1"/>
    <col min="8968" max="8973" width="8.42578125" style="29" customWidth="1"/>
    <col min="8974" max="8974" width="9.42578125" style="29" customWidth="1"/>
    <col min="8975" max="8975" width="71.42578125" style="29" customWidth="1"/>
    <col min="8976" max="8977" width="8.85546875" style="29" customWidth="1"/>
    <col min="8978" max="8978" width="30.7109375" style="29" customWidth="1"/>
    <col min="8979" max="8979" width="12.7109375" style="29" customWidth="1"/>
    <col min="8980" max="8980" width="11.85546875" style="29" customWidth="1"/>
    <col min="8981" max="8981" width="11" style="29" bestFit="1" customWidth="1"/>
    <col min="8982" max="8982" width="12.7109375" style="29" bestFit="1" customWidth="1"/>
    <col min="8983" max="8984" width="5.7109375" style="29" customWidth="1"/>
    <col min="8985" max="8986" width="10.7109375" style="29" customWidth="1"/>
    <col min="8987" max="8987" width="6.140625" style="29" customWidth="1"/>
    <col min="8988" max="8988" width="8.140625" style="29" customWidth="1"/>
    <col min="8989" max="8991" width="4.28515625" style="29" customWidth="1"/>
    <col min="8992" max="8992" width="6.28515625" style="29" customWidth="1"/>
    <col min="8993" max="9219" width="11" style="29"/>
    <col min="9220" max="9220" width="4.140625" style="29" customWidth="1"/>
    <col min="9221" max="9221" width="8" style="29" customWidth="1"/>
    <col min="9222" max="9222" width="10.7109375" style="29" customWidth="1"/>
    <col min="9223" max="9223" width="8.140625" style="29" customWidth="1"/>
    <col min="9224" max="9229" width="8.42578125" style="29" customWidth="1"/>
    <col min="9230" max="9230" width="9.42578125" style="29" customWidth="1"/>
    <col min="9231" max="9231" width="71.42578125" style="29" customWidth="1"/>
    <col min="9232" max="9233" width="8.85546875" style="29" customWidth="1"/>
    <col min="9234" max="9234" width="30.7109375" style="29" customWidth="1"/>
    <col min="9235" max="9235" width="12.7109375" style="29" customWidth="1"/>
    <col min="9236" max="9236" width="11.85546875" style="29" customWidth="1"/>
    <col min="9237" max="9237" width="11" style="29" bestFit="1" customWidth="1"/>
    <col min="9238" max="9238" width="12.7109375" style="29" bestFit="1" customWidth="1"/>
    <col min="9239" max="9240" width="5.7109375" style="29" customWidth="1"/>
    <col min="9241" max="9242" width="10.7109375" style="29" customWidth="1"/>
    <col min="9243" max="9243" width="6.140625" style="29" customWidth="1"/>
    <col min="9244" max="9244" width="8.140625" style="29" customWidth="1"/>
    <col min="9245" max="9247" width="4.28515625" style="29" customWidth="1"/>
    <col min="9248" max="9248" width="6.28515625" style="29" customWidth="1"/>
    <col min="9249" max="9475" width="11" style="29"/>
    <col min="9476" max="9476" width="4.140625" style="29" customWidth="1"/>
    <col min="9477" max="9477" width="8" style="29" customWidth="1"/>
    <col min="9478" max="9478" width="10.7109375" style="29" customWidth="1"/>
    <col min="9479" max="9479" width="8.140625" style="29" customWidth="1"/>
    <col min="9480" max="9485" width="8.42578125" style="29" customWidth="1"/>
    <col min="9486" max="9486" width="9.42578125" style="29" customWidth="1"/>
    <col min="9487" max="9487" width="71.42578125" style="29" customWidth="1"/>
    <col min="9488" max="9489" width="8.85546875" style="29" customWidth="1"/>
    <col min="9490" max="9490" width="30.7109375" style="29" customWidth="1"/>
    <col min="9491" max="9491" width="12.7109375" style="29" customWidth="1"/>
    <col min="9492" max="9492" width="11.85546875" style="29" customWidth="1"/>
    <col min="9493" max="9493" width="11" style="29" bestFit="1" customWidth="1"/>
    <col min="9494" max="9494" width="12.7109375" style="29" bestFit="1" customWidth="1"/>
    <col min="9495" max="9496" width="5.7109375" style="29" customWidth="1"/>
    <col min="9497" max="9498" width="10.7109375" style="29" customWidth="1"/>
    <col min="9499" max="9499" width="6.140625" style="29" customWidth="1"/>
    <col min="9500" max="9500" width="8.140625" style="29" customWidth="1"/>
    <col min="9501" max="9503" width="4.28515625" style="29" customWidth="1"/>
    <col min="9504" max="9504" width="6.28515625" style="29" customWidth="1"/>
    <col min="9505" max="9731" width="11" style="29"/>
    <col min="9732" max="9732" width="4.140625" style="29" customWidth="1"/>
    <col min="9733" max="9733" width="8" style="29" customWidth="1"/>
    <col min="9734" max="9734" width="10.7109375" style="29" customWidth="1"/>
    <col min="9735" max="9735" width="8.140625" style="29" customWidth="1"/>
    <col min="9736" max="9741" width="8.42578125" style="29" customWidth="1"/>
    <col min="9742" max="9742" width="9.42578125" style="29" customWidth="1"/>
    <col min="9743" max="9743" width="71.42578125" style="29" customWidth="1"/>
    <col min="9744" max="9745" width="8.85546875" style="29" customWidth="1"/>
    <col min="9746" max="9746" width="30.7109375" style="29" customWidth="1"/>
    <col min="9747" max="9747" width="12.7109375" style="29" customWidth="1"/>
    <col min="9748" max="9748" width="11.85546875" style="29" customWidth="1"/>
    <col min="9749" max="9749" width="11" style="29" bestFit="1" customWidth="1"/>
    <col min="9750" max="9750" width="12.7109375" style="29" bestFit="1" customWidth="1"/>
    <col min="9751" max="9752" width="5.7109375" style="29" customWidth="1"/>
    <col min="9753" max="9754" width="10.7109375" style="29" customWidth="1"/>
    <col min="9755" max="9755" width="6.140625" style="29" customWidth="1"/>
    <col min="9756" max="9756" width="8.140625" style="29" customWidth="1"/>
    <col min="9757" max="9759" width="4.28515625" style="29" customWidth="1"/>
    <col min="9760" max="9760" width="6.28515625" style="29" customWidth="1"/>
    <col min="9761" max="9987" width="11" style="29"/>
    <col min="9988" max="9988" width="4.140625" style="29" customWidth="1"/>
    <col min="9989" max="9989" width="8" style="29" customWidth="1"/>
    <col min="9990" max="9990" width="10.7109375" style="29" customWidth="1"/>
    <col min="9991" max="9991" width="8.140625" style="29" customWidth="1"/>
    <col min="9992" max="9997" width="8.42578125" style="29" customWidth="1"/>
    <col min="9998" max="9998" width="9.42578125" style="29" customWidth="1"/>
    <col min="9999" max="9999" width="71.42578125" style="29" customWidth="1"/>
    <col min="10000" max="10001" width="8.85546875" style="29" customWidth="1"/>
    <col min="10002" max="10002" width="30.7109375" style="29" customWidth="1"/>
    <col min="10003" max="10003" width="12.7109375" style="29" customWidth="1"/>
    <col min="10004" max="10004" width="11.85546875" style="29" customWidth="1"/>
    <col min="10005" max="10005" width="11" style="29" bestFit="1" customWidth="1"/>
    <col min="10006" max="10006" width="12.7109375" style="29" bestFit="1" customWidth="1"/>
    <col min="10007" max="10008" width="5.7109375" style="29" customWidth="1"/>
    <col min="10009" max="10010" width="10.7109375" style="29" customWidth="1"/>
    <col min="10011" max="10011" width="6.140625" style="29" customWidth="1"/>
    <col min="10012" max="10012" width="8.140625" style="29" customWidth="1"/>
    <col min="10013" max="10015" width="4.28515625" style="29" customWidth="1"/>
    <col min="10016" max="10016" width="6.28515625" style="29" customWidth="1"/>
    <col min="10017" max="10243" width="11" style="29"/>
    <col min="10244" max="10244" width="4.140625" style="29" customWidth="1"/>
    <col min="10245" max="10245" width="8" style="29" customWidth="1"/>
    <col min="10246" max="10246" width="10.7109375" style="29" customWidth="1"/>
    <col min="10247" max="10247" width="8.140625" style="29" customWidth="1"/>
    <col min="10248" max="10253" width="8.42578125" style="29" customWidth="1"/>
    <col min="10254" max="10254" width="9.42578125" style="29" customWidth="1"/>
    <col min="10255" max="10255" width="71.42578125" style="29" customWidth="1"/>
    <col min="10256" max="10257" width="8.85546875" style="29" customWidth="1"/>
    <col min="10258" max="10258" width="30.7109375" style="29" customWidth="1"/>
    <col min="10259" max="10259" width="12.7109375" style="29" customWidth="1"/>
    <col min="10260" max="10260" width="11.85546875" style="29" customWidth="1"/>
    <col min="10261" max="10261" width="11" style="29" bestFit="1" customWidth="1"/>
    <col min="10262" max="10262" width="12.7109375" style="29" bestFit="1" customWidth="1"/>
    <col min="10263" max="10264" width="5.7109375" style="29" customWidth="1"/>
    <col min="10265" max="10266" width="10.7109375" style="29" customWidth="1"/>
    <col min="10267" max="10267" width="6.140625" style="29" customWidth="1"/>
    <col min="10268" max="10268" width="8.140625" style="29" customWidth="1"/>
    <col min="10269" max="10271" width="4.28515625" style="29" customWidth="1"/>
    <col min="10272" max="10272" width="6.28515625" style="29" customWidth="1"/>
    <col min="10273" max="10499" width="11" style="29"/>
    <col min="10500" max="10500" width="4.140625" style="29" customWidth="1"/>
    <col min="10501" max="10501" width="8" style="29" customWidth="1"/>
    <col min="10502" max="10502" width="10.7109375" style="29" customWidth="1"/>
    <col min="10503" max="10503" width="8.140625" style="29" customWidth="1"/>
    <col min="10504" max="10509" width="8.42578125" style="29" customWidth="1"/>
    <col min="10510" max="10510" width="9.42578125" style="29" customWidth="1"/>
    <col min="10511" max="10511" width="71.42578125" style="29" customWidth="1"/>
    <col min="10512" max="10513" width="8.85546875" style="29" customWidth="1"/>
    <col min="10514" max="10514" width="30.7109375" style="29" customWidth="1"/>
    <col min="10515" max="10515" width="12.7109375" style="29" customWidth="1"/>
    <col min="10516" max="10516" width="11.85546875" style="29" customWidth="1"/>
    <col min="10517" max="10517" width="11" style="29" bestFit="1" customWidth="1"/>
    <col min="10518" max="10518" width="12.7109375" style="29" bestFit="1" customWidth="1"/>
    <col min="10519" max="10520" width="5.7109375" style="29" customWidth="1"/>
    <col min="10521" max="10522" width="10.7109375" style="29" customWidth="1"/>
    <col min="10523" max="10523" width="6.140625" style="29" customWidth="1"/>
    <col min="10524" max="10524" width="8.140625" style="29" customWidth="1"/>
    <col min="10525" max="10527" width="4.28515625" style="29" customWidth="1"/>
    <col min="10528" max="10528" width="6.28515625" style="29" customWidth="1"/>
    <col min="10529" max="10755" width="11" style="29"/>
    <col min="10756" max="10756" width="4.140625" style="29" customWidth="1"/>
    <col min="10757" max="10757" width="8" style="29" customWidth="1"/>
    <col min="10758" max="10758" width="10.7109375" style="29" customWidth="1"/>
    <col min="10759" max="10759" width="8.140625" style="29" customWidth="1"/>
    <col min="10760" max="10765" width="8.42578125" style="29" customWidth="1"/>
    <col min="10766" max="10766" width="9.42578125" style="29" customWidth="1"/>
    <col min="10767" max="10767" width="71.42578125" style="29" customWidth="1"/>
    <col min="10768" max="10769" width="8.85546875" style="29" customWidth="1"/>
    <col min="10770" max="10770" width="30.7109375" style="29" customWidth="1"/>
    <col min="10771" max="10771" width="12.7109375" style="29" customWidth="1"/>
    <col min="10772" max="10772" width="11.85546875" style="29" customWidth="1"/>
    <col min="10773" max="10773" width="11" style="29" bestFit="1" customWidth="1"/>
    <col min="10774" max="10774" width="12.7109375" style="29" bestFit="1" customWidth="1"/>
    <col min="10775" max="10776" width="5.7109375" style="29" customWidth="1"/>
    <col min="10777" max="10778" width="10.7109375" style="29" customWidth="1"/>
    <col min="10779" max="10779" width="6.140625" style="29" customWidth="1"/>
    <col min="10780" max="10780" width="8.140625" style="29" customWidth="1"/>
    <col min="10781" max="10783" width="4.28515625" style="29" customWidth="1"/>
    <col min="10784" max="10784" width="6.28515625" style="29" customWidth="1"/>
    <col min="10785" max="11011" width="11" style="29"/>
    <col min="11012" max="11012" width="4.140625" style="29" customWidth="1"/>
    <col min="11013" max="11013" width="8" style="29" customWidth="1"/>
    <col min="11014" max="11014" width="10.7109375" style="29" customWidth="1"/>
    <col min="11015" max="11015" width="8.140625" style="29" customWidth="1"/>
    <col min="11016" max="11021" width="8.42578125" style="29" customWidth="1"/>
    <col min="11022" max="11022" width="9.42578125" style="29" customWidth="1"/>
    <col min="11023" max="11023" width="71.42578125" style="29" customWidth="1"/>
    <col min="11024" max="11025" width="8.85546875" style="29" customWidth="1"/>
    <col min="11026" max="11026" width="30.7109375" style="29" customWidth="1"/>
    <col min="11027" max="11027" width="12.7109375" style="29" customWidth="1"/>
    <col min="11028" max="11028" width="11.85546875" style="29" customWidth="1"/>
    <col min="11029" max="11029" width="11" style="29" bestFit="1" customWidth="1"/>
    <col min="11030" max="11030" width="12.7109375" style="29" bestFit="1" customWidth="1"/>
    <col min="11031" max="11032" width="5.7109375" style="29" customWidth="1"/>
    <col min="11033" max="11034" width="10.7109375" style="29" customWidth="1"/>
    <col min="11035" max="11035" width="6.140625" style="29" customWidth="1"/>
    <col min="11036" max="11036" width="8.140625" style="29" customWidth="1"/>
    <col min="11037" max="11039" width="4.28515625" style="29" customWidth="1"/>
    <col min="11040" max="11040" width="6.28515625" style="29" customWidth="1"/>
    <col min="11041" max="11267" width="11" style="29"/>
    <col min="11268" max="11268" width="4.140625" style="29" customWidth="1"/>
    <col min="11269" max="11269" width="8" style="29" customWidth="1"/>
    <col min="11270" max="11270" width="10.7109375" style="29" customWidth="1"/>
    <col min="11271" max="11271" width="8.140625" style="29" customWidth="1"/>
    <col min="11272" max="11277" width="8.42578125" style="29" customWidth="1"/>
    <col min="11278" max="11278" width="9.42578125" style="29" customWidth="1"/>
    <col min="11279" max="11279" width="71.42578125" style="29" customWidth="1"/>
    <col min="11280" max="11281" width="8.85546875" style="29" customWidth="1"/>
    <col min="11282" max="11282" width="30.7109375" style="29" customWidth="1"/>
    <col min="11283" max="11283" width="12.7109375" style="29" customWidth="1"/>
    <col min="11284" max="11284" width="11.85546875" style="29" customWidth="1"/>
    <col min="11285" max="11285" width="11" style="29" bestFit="1" customWidth="1"/>
    <col min="11286" max="11286" width="12.7109375" style="29" bestFit="1" customWidth="1"/>
    <col min="11287" max="11288" width="5.7109375" style="29" customWidth="1"/>
    <col min="11289" max="11290" width="10.7109375" style="29" customWidth="1"/>
    <col min="11291" max="11291" width="6.140625" style="29" customWidth="1"/>
    <col min="11292" max="11292" width="8.140625" style="29" customWidth="1"/>
    <col min="11293" max="11295" width="4.28515625" style="29" customWidth="1"/>
    <col min="11296" max="11296" width="6.28515625" style="29" customWidth="1"/>
    <col min="11297" max="11523" width="11" style="29"/>
    <col min="11524" max="11524" width="4.140625" style="29" customWidth="1"/>
    <col min="11525" max="11525" width="8" style="29" customWidth="1"/>
    <col min="11526" max="11526" width="10.7109375" style="29" customWidth="1"/>
    <col min="11527" max="11527" width="8.140625" style="29" customWidth="1"/>
    <col min="11528" max="11533" width="8.42578125" style="29" customWidth="1"/>
    <col min="11534" max="11534" width="9.42578125" style="29" customWidth="1"/>
    <col min="11535" max="11535" width="71.42578125" style="29" customWidth="1"/>
    <col min="11536" max="11537" width="8.85546875" style="29" customWidth="1"/>
    <col min="11538" max="11538" width="30.7109375" style="29" customWidth="1"/>
    <col min="11539" max="11539" width="12.7109375" style="29" customWidth="1"/>
    <col min="11540" max="11540" width="11.85546875" style="29" customWidth="1"/>
    <col min="11541" max="11541" width="11" style="29" bestFit="1" customWidth="1"/>
    <col min="11542" max="11542" width="12.7109375" style="29" bestFit="1" customWidth="1"/>
    <col min="11543" max="11544" width="5.7109375" style="29" customWidth="1"/>
    <col min="11545" max="11546" width="10.7109375" style="29" customWidth="1"/>
    <col min="11547" max="11547" width="6.140625" style="29" customWidth="1"/>
    <col min="11548" max="11548" width="8.140625" style="29" customWidth="1"/>
    <col min="11549" max="11551" width="4.28515625" style="29" customWidth="1"/>
    <col min="11552" max="11552" width="6.28515625" style="29" customWidth="1"/>
    <col min="11553" max="11779" width="11" style="29"/>
    <col min="11780" max="11780" width="4.140625" style="29" customWidth="1"/>
    <col min="11781" max="11781" width="8" style="29" customWidth="1"/>
    <col min="11782" max="11782" width="10.7109375" style="29" customWidth="1"/>
    <col min="11783" max="11783" width="8.140625" style="29" customWidth="1"/>
    <col min="11784" max="11789" width="8.42578125" style="29" customWidth="1"/>
    <col min="11790" max="11790" width="9.42578125" style="29" customWidth="1"/>
    <col min="11791" max="11791" width="71.42578125" style="29" customWidth="1"/>
    <col min="11792" max="11793" width="8.85546875" style="29" customWidth="1"/>
    <col min="11794" max="11794" width="30.7109375" style="29" customWidth="1"/>
    <col min="11795" max="11795" width="12.7109375" style="29" customWidth="1"/>
    <col min="11796" max="11796" width="11.85546875" style="29" customWidth="1"/>
    <col min="11797" max="11797" width="11" style="29" bestFit="1" customWidth="1"/>
    <col min="11798" max="11798" width="12.7109375" style="29" bestFit="1" customWidth="1"/>
    <col min="11799" max="11800" width="5.7109375" style="29" customWidth="1"/>
    <col min="11801" max="11802" width="10.7109375" style="29" customWidth="1"/>
    <col min="11803" max="11803" width="6.140625" style="29" customWidth="1"/>
    <col min="11804" max="11804" width="8.140625" style="29" customWidth="1"/>
    <col min="11805" max="11807" width="4.28515625" style="29" customWidth="1"/>
    <col min="11808" max="11808" width="6.28515625" style="29" customWidth="1"/>
    <col min="11809" max="12035" width="11" style="29"/>
    <col min="12036" max="12036" width="4.140625" style="29" customWidth="1"/>
    <col min="12037" max="12037" width="8" style="29" customWidth="1"/>
    <col min="12038" max="12038" width="10.7109375" style="29" customWidth="1"/>
    <col min="12039" max="12039" width="8.140625" style="29" customWidth="1"/>
    <col min="12040" max="12045" width="8.42578125" style="29" customWidth="1"/>
    <col min="12046" max="12046" width="9.42578125" style="29" customWidth="1"/>
    <col min="12047" max="12047" width="71.42578125" style="29" customWidth="1"/>
    <col min="12048" max="12049" width="8.85546875" style="29" customWidth="1"/>
    <col min="12050" max="12050" width="30.7109375" style="29" customWidth="1"/>
    <col min="12051" max="12051" width="12.7109375" style="29" customWidth="1"/>
    <col min="12052" max="12052" width="11.85546875" style="29" customWidth="1"/>
    <col min="12053" max="12053" width="11" style="29" bestFit="1" customWidth="1"/>
    <col min="12054" max="12054" width="12.7109375" style="29" bestFit="1" customWidth="1"/>
    <col min="12055" max="12056" width="5.7109375" style="29" customWidth="1"/>
    <col min="12057" max="12058" width="10.7109375" style="29" customWidth="1"/>
    <col min="12059" max="12059" width="6.140625" style="29" customWidth="1"/>
    <col min="12060" max="12060" width="8.140625" style="29" customWidth="1"/>
    <col min="12061" max="12063" width="4.28515625" style="29" customWidth="1"/>
    <col min="12064" max="12064" width="6.28515625" style="29" customWidth="1"/>
    <col min="12065" max="12291" width="11" style="29"/>
    <col min="12292" max="12292" width="4.140625" style="29" customWidth="1"/>
    <col min="12293" max="12293" width="8" style="29" customWidth="1"/>
    <col min="12294" max="12294" width="10.7109375" style="29" customWidth="1"/>
    <col min="12295" max="12295" width="8.140625" style="29" customWidth="1"/>
    <col min="12296" max="12301" width="8.42578125" style="29" customWidth="1"/>
    <col min="12302" max="12302" width="9.42578125" style="29" customWidth="1"/>
    <col min="12303" max="12303" width="71.42578125" style="29" customWidth="1"/>
    <col min="12304" max="12305" width="8.85546875" style="29" customWidth="1"/>
    <col min="12306" max="12306" width="30.7109375" style="29" customWidth="1"/>
    <col min="12307" max="12307" width="12.7109375" style="29" customWidth="1"/>
    <col min="12308" max="12308" width="11.85546875" style="29" customWidth="1"/>
    <col min="12309" max="12309" width="11" style="29" bestFit="1" customWidth="1"/>
    <col min="12310" max="12310" width="12.7109375" style="29" bestFit="1" customWidth="1"/>
    <col min="12311" max="12312" width="5.7109375" style="29" customWidth="1"/>
    <col min="12313" max="12314" width="10.7109375" style="29" customWidth="1"/>
    <col min="12315" max="12315" width="6.140625" style="29" customWidth="1"/>
    <col min="12316" max="12316" width="8.140625" style="29" customWidth="1"/>
    <col min="12317" max="12319" width="4.28515625" style="29" customWidth="1"/>
    <col min="12320" max="12320" width="6.28515625" style="29" customWidth="1"/>
    <col min="12321" max="12547" width="11" style="29"/>
    <col min="12548" max="12548" width="4.140625" style="29" customWidth="1"/>
    <col min="12549" max="12549" width="8" style="29" customWidth="1"/>
    <col min="12550" max="12550" width="10.7109375" style="29" customWidth="1"/>
    <col min="12551" max="12551" width="8.140625" style="29" customWidth="1"/>
    <col min="12552" max="12557" width="8.42578125" style="29" customWidth="1"/>
    <col min="12558" max="12558" width="9.42578125" style="29" customWidth="1"/>
    <col min="12559" max="12559" width="71.42578125" style="29" customWidth="1"/>
    <col min="12560" max="12561" width="8.85546875" style="29" customWidth="1"/>
    <col min="12562" max="12562" width="30.7109375" style="29" customWidth="1"/>
    <col min="12563" max="12563" width="12.7109375" style="29" customWidth="1"/>
    <col min="12564" max="12564" width="11.85546875" style="29" customWidth="1"/>
    <col min="12565" max="12565" width="11" style="29" bestFit="1" customWidth="1"/>
    <col min="12566" max="12566" width="12.7109375" style="29" bestFit="1" customWidth="1"/>
    <col min="12567" max="12568" width="5.7109375" style="29" customWidth="1"/>
    <col min="12569" max="12570" width="10.7109375" style="29" customWidth="1"/>
    <col min="12571" max="12571" width="6.140625" style="29" customWidth="1"/>
    <col min="12572" max="12572" width="8.140625" style="29" customWidth="1"/>
    <col min="12573" max="12575" width="4.28515625" style="29" customWidth="1"/>
    <col min="12576" max="12576" width="6.28515625" style="29" customWidth="1"/>
    <col min="12577" max="12803" width="11" style="29"/>
    <col min="12804" max="12804" width="4.140625" style="29" customWidth="1"/>
    <col min="12805" max="12805" width="8" style="29" customWidth="1"/>
    <col min="12806" max="12806" width="10.7109375" style="29" customWidth="1"/>
    <col min="12807" max="12807" width="8.140625" style="29" customWidth="1"/>
    <col min="12808" max="12813" width="8.42578125" style="29" customWidth="1"/>
    <col min="12814" max="12814" width="9.42578125" style="29" customWidth="1"/>
    <col min="12815" max="12815" width="71.42578125" style="29" customWidth="1"/>
    <col min="12816" max="12817" width="8.85546875" style="29" customWidth="1"/>
    <col min="12818" max="12818" width="30.7109375" style="29" customWidth="1"/>
    <col min="12819" max="12819" width="12.7109375" style="29" customWidth="1"/>
    <col min="12820" max="12820" width="11.85546875" style="29" customWidth="1"/>
    <col min="12821" max="12821" width="11" style="29" bestFit="1" customWidth="1"/>
    <col min="12822" max="12822" width="12.7109375" style="29" bestFit="1" customWidth="1"/>
    <col min="12823" max="12824" width="5.7109375" style="29" customWidth="1"/>
    <col min="12825" max="12826" width="10.7109375" style="29" customWidth="1"/>
    <col min="12827" max="12827" width="6.140625" style="29" customWidth="1"/>
    <col min="12828" max="12828" width="8.140625" style="29" customWidth="1"/>
    <col min="12829" max="12831" width="4.28515625" style="29" customWidth="1"/>
    <col min="12832" max="12832" width="6.28515625" style="29" customWidth="1"/>
    <col min="12833" max="13059" width="11" style="29"/>
    <col min="13060" max="13060" width="4.140625" style="29" customWidth="1"/>
    <col min="13061" max="13061" width="8" style="29" customWidth="1"/>
    <col min="13062" max="13062" width="10.7109375" style="29" customWidth="1"/>
    <col min="13063" max="13063" width="8.140625" style="29" customWidth="1"/>
    <col min="13064" max="13069" width="8.42578125" style="29" customWidth="1"/>
    <col min="13070" max="13070" width="9.42578125" style="29" customWidth="1"/>
    <col min="13071" max="13071" width="71.42578125" style="29" customWidth="1"/>
    <col min="13072" max="13073" width="8.85546875" style="29" customWidth="1"/>
    <col min="13074" max="13074" width="30.7109375" style="29" customWidth="1"/>
    <col min="13075" max="13075" width="12.7109375" style="29" customWidth="1"/>
    <col min="13076" max="13076" width="11.85546875" style="29" customWidth="1"/>
    <col min="13077" max="13077" width="11" style="29" bestFit="1" customWidth="1"/>
    <col min="13078" max="13078" width="12.7109375" style="29" bestFit="1" customWidth="1"/>
    <col min="13079" max="13080" width="5.7109375" style="29" customWidth="1"/>
    <col min="13081" max="13082" width="10.7109375" style="29" customWidth="1"/>
    <col min="13083" max="13083" width="6.140625" style="29" customWidth="1"/>
    <col min="13084" max="13084" width="8.140625" style="29" customWidth="1"/>
    <col min="13085" max="13087" width="4.28515625" style="29" customWidth="1"/>
    <col min="13088" max="13088" width="6.28515625" style="29" customWidth="1"/>
    <col min="13089" max="13315" width="11" style="29"/>
    <col min="13316" max="13316" width="4.140625" style="29" customWidth="1"/>
    <col min="13317" max="13317" width="8" style="29" customWidth="1"/>
    <col min="13318" max="13318" width="10.7109375" style="29" customWidth="1"/>
    <col min="13319" max="13319" width="8.140625" style="29" customWidth="1"/>
    <col min="13320" max="13325" width="8.42578125" style="29" customWidth="1"/>
    <col min="13326" max="13326" width="9.42578125" style="29" customWidth="1"/>
    <col min="13327" max="13327" width="71.42578125" style="29" customWidth="1"/>
    <col min="13328" max="13329" width="8.85546875" style="29" customWidth="1"/>
    <col min="13330" max="13330" width="30.7109375" style="29" customWidth="1"/>
    <col min="13331" max="13331" width="12.7109375" style="29" customWidth="1"/>
    <col min="13332" max="13332" width="11.85546875" style="29" customWidth="1"/>
    <col min="13333" max="13333" width="11" style="29" bestFit="1" customWidth="1"/>
    <col min="13334" max="13334" width="12.7109375" style="29" bestFit="1" customWidth="1"/>
    <col min="13335" max="13336" width="5.7109375" style="29" customWidth="1"/>
    <col min="13337" max="13338" width="10.7109375" style="29" customWidth="1"/>
    <col min="13339" max="13339" width="6.140625" style="29" customWidth="1"/>
    <col min="13340" max="13340" width="8.140625" style="29" customWidth="1"/>
    <col min="13341" max="13343" width="4.28515625" style="29" customWidth="1"/>
    <col min="13344" max="13344" width="6.28515625" style="29" customWidth="1"/>
    <col min="13345" max="13571" width="11" style="29"/>
    <col min="13572" max="13572" width="4.140625" style="29" customWidth="1"/>
    <col min="13573" max="13573" width="8" style="29" customWidth="1"/>
    <col min="13574" max="13574" width="10.7109375" style="29" customWidth="1"/>
    <col min="13575" max="13575" width="8.140625" style="29" customWidth="1"/>
    <col min="13576" max="13581" width="8.42578125" style="29" customWidth="1"/>
    <col min="13582" max="13582" width="9.42578125" style="29" customWidth="1"/>
    <col min="13583" max="13583" width="71.42578125" style="29" customWidth="1"/>
    <col min="13584" max="13585" width="8.85546875" style="29" customWidth="1"/>
    <col min="13586" max="13586" width="30.7109375" style="29" customWidth="1"/>
    <col min="13587" max="13587" width="12.7109375" style="29" customWidth="1"/>
    <col min="13588" max="13588" width="11.85546875" style="29" customWidth="1"/>
    <col min="13589" max="13589" width="11" style="29" bestFit="1" customWidth="1"/>
    <col min="13590" max="13590" width="12.7109375" style="29" bestFit="1" customWidth="1"/>
    <col min="13591" max="13592" width="5.7109375" style="29" customWidth="1"/>
    <col min="13593" max="13594" width="10.7109375" style="29" customWidth="1"/>
    <col min="13595" max="13595" width="6.140625" style="29" customWidth="1"/>
    <col min="13596" max="13596" width="8.140625" style="29" customWidth="1"/>
    <col min="13597" max="13599" width="4.28515625" style="29" customWidth="1"/>
    <col min="13600" max="13600" width="6.28515625" style="29" customWidth="1"/>
    <col min="13601" max="13827" width="11" style="29"/>
    <col min="13828" max="13828" width="4.140625" style="29" customWidth="1"/>
    <col min="13829" max="13829" width="8" style="29" customWidth="1"/>
    <col min="13830" max="13830" width="10.7109375" style="29" customWidth="1"/>
    <col min="13831" max="13831" width="8.140625" style="29" customWidth="1"/>
    <col min="13832" max="13837" width="8.42578125" style="29" customWidth="1"/>
    <col min="13838" max="13838" width="9.42578125" style="29" customWidth="1"/>
    <col min="13839" max="13839" width="71.42578125" style="29" customWidth="1"/>
    <col min="13840" max="13841" width="8.85546875" style="29" customWidth="1"/>
    <col min="13842" max="13842" width="30.7109375" style="29" customWidth="1"/>
    <col min="13843" max="13843" width="12.7109375" style="29" customWidth="1"/>
    <col min="13844" max="13844" width="11.85546875" style="29" customWidth="1"/>
    <col min="13845" max="13845" width="11" style="29" bestFit="1" customWidth="1"/>
    <col min="13846" max="13846" width="12.7109375" style="29" bestFit="1" customWidth="1"/>
    <col min="13847" max="13848" width="5.7109375" style="29" customWidth="1"/>
    <col min="13849" max="13850" width="10.7109375" style="29" customWidth="1"/>
    <col min="13851" max="13851" width="6.140625" style="29" customWidth="1"/>
    <col min="13852" max="13852" width="8.140625" style="29" customWidth="1"/>
    <col min="13853" max="13855" width="4.28515625" style="29" customWidth="1"/>
    <col min="13856" max="13856" width="6.28515625" style="29" customWidth="1"/>
    <col min="13857" max="14083" width="11" style="29"/>
    <col min="14084" max="14084" width="4.140625" style="29" customWidth="1"/>
    <col min="14085" max="14085" width="8" style="29" customWidth="1"/>
    <col min="14086" max="14086" width="10.7109375" style="29" customWidth="1"/>
    <col min="14087" max="14087" width="8.140625" style="29" customWidth="1"/>
    <col min="14088" max="14093" width="8.42578125" style="29" customWidth="1"/>
    <col min="14094" max="14094" width="9.42578125" style="29" customWidth="1"/>
    <col min="14095" max="14095" width="71.42578125" style="29" customWidth="1"/>
    <col min="14096" max="14097" width="8.85546875" style="29" customWidth="1"/>
    <col min="14098" max="14098" width="30.7109375" style="29" customWidth="1"/>
    <col min="14099" max="14099" width="12.7109375" style="29" customWidth="1"/>
    <col min="14100" max="14100" width="11.85546875" style="29" customWidth="1"/>
    <col min="14101" max="14101" width="11" style="29" bestFit="1" customWidth="1"/>
    <col min="14102" max="14102" width="12.7109375" style="29" bestFit="1" customWidth="1"/>
    <col min="14103" max="14104" width="5.7109375" style="29" customWidth="1"/>
    <col min="14105" max="14106" width="10.7109375" style="29" customWidth="1"/>
    <col min="14107" max="14107" width="6.140625" style="29" customWidth="1"/>
    <col min="14108" max="14108" width="8.140625" style="29" customWidth="1"/>
    <col min="14109" max="14111" width="4.28515625" style="29" customWidth="1"/>
    <col min="14112" max="14112" width="6.28515625" style="29" customWidth="1"/>
    <col min="14113" max="14339" width="11" style="29"/>
    <col min="14340" max="14340" width="4.140625" style="29" customWidth="1"/>
    <col min="14341" max="14341" width="8" style="29" customWidth="1"/>
    <col min="14342" max="14342" width="10.7109375" style="29" customWidth="1"/>
    <col min="14343" max="14343" width="8.140625" style="29" customWidth="1"/>
    <col min="14344" max="14349" width="8.42578125" style="29" customWidth="1"/>
    <col min="14350" max="14350" width="9.42578125" style="29" customWidth="1"/>
    <col min="14351" max="14351" width="71.42578125" style="29" customWidth="1"/>
    <col min="14352" max="14353" width="8.85546875" style="29" customWidth="1"/>
    <col min="14354" max="14354" width="30.7109375" style="29" customWidth="1"/>
    <col min="14355" max="14355" width="12.7109375" style="29" customWidth="1"/>
    <col min="14356" max="14356" width="11.85546875" style="29" customWidth="1"/>
    <col min="14357" max="14357" width="11" style="29" bestFit="1" customWidth="1"/>
    <col min="14358" max="14358" width="12.7109375" style="29" bestFit="1" customWidth="1"/>
    <col min="14359" max="14360" width="5.7109375" style="29" customWidth="1"/>
    <col min="14361" max="14362" width="10.7109375" style="29" customWidth="1"/>
    <col min="14363" max="14363" width="6.140625" style="29" customWidth="1"/>
    <col min="14364" max="14364" width="8.140625" style="29" customWidth="1"/>
    <col min="14365" max="14367" width="4.28515625" style="29" customWidth="1"/>
    <col min="14368" max="14368" width="6.28515625" style="29" customWidth="1"/>
    <col min="14369" max="14595" width="11" style="29"/>
    <col min="14596" max="14596" width="4.140625" style="29" customWidth="1"/>
    <col min="14597" max="14597" width="8" style="29" customWidth="1"/>
    <col min="14598" max="14598" width="10.7109375" style="29" customWidth="1"/>
    <col min="14599" max="14599" width="8.140625" style="29" customWidth="1"/>
    <col min="14600" max="14605" width="8.42578125" style="29" customWidth="1"/>
    <col min="14606" max="14606" width="9.42578125" style="29" customWidth="1"/>
    <col min="14607" max="14607" width="71.42578125" style="29" customWidth="1"/>
    <col min="14608" max="14609" width="8.85546875" style="29" customWidth="1"/>
    <col min="14610" max="14610" width="30.7109375" style="29" customWidth="1"/>
    <col min="14611" max="14611" width="12.7109375" style="29" customWidth="1"/>
    <col min="14612" max="14612" width="11.85546875" style="29" customWidth="1"/>
    <col min="14613" max="14613" width="11" style="29" bestFit="1" customWidth="1"/>
    <col min="14614" max="14614" width="12.7109375" style="29" bestFit="1" customWidth="1"/>
    <col min="14615" max="14616" width="5.7109375" style="29" customWidth="1"/>
    <col min="14617" max="14618" width="10.7109375" style="29" customWidth="1"/>
    <col min="14619" max="14619" width="6.140625" style="29" customWidth="1"/>
    <col min="14620" max="14620" width="8.140625" style="29" customWidth="1"/>
    <col min="14621" max="14623" width="4.28515625" style="29" customWidth="1"/>
    <col min="14624" max="14624" width="6.28515625" style="29" customWidth="1"/>
    <col min="14625" max="14851" width="11" style="29"/>
    <col min="14852" max="14852" width="4.140625" style="29" customWidth="1"/>
    <col min="14853" max="14853" width="8" style="29" customWidth="1"/>
    <col min="14854" max="14854" width="10.7109375" style="29" customWidth="1"/>
    <col min="14855" max="14855" width="8.140625" style="29" customWidth="1"/>
    <col min="14856" max="14861" width="8.42578125" style="29" customWidth="1"/>
    <col min="14862" max="14862" width="9.42578125" style="29" customWidth="1"/>
    <col min="14863" max="14863" width="71.42578125" style="29" customWidth="1"/>
    <col min="14864" max="14865" width="8.85546875" style="29" customWidth="1"/>
    <col min="14866" max="14866" width="30.7109375" style="29" customWidth="1"/>
    <col min="14867" max="14867" width="12.7109375" style="29" customWidth="1"/>
    <col min="14868" max="14868" width="11.85546875" style="29" customWidth="1"/>
    <col min="14869" max="14869" width="11" style="29" bestFit="1" customWidth="1"/>
    <col min="14870" max="14870" width="12.7109375" style="29" bestFit="1" customWidth="1"/>
    <col min="14871" max="14872" width="5.7109375" style="29" customWidth="1"/>
    <col min="14873" max="14874" width="10.7109375" style="29" customWidth="1"/>
    <col min="14875" max="14875" width="6.140625" style="29" customWidth="1"/>
    <col min="14876" max="14876" width="8.140625" style="29" customWidth="1"/>
    <col min="14877" max="14879" width="4.28515625" style="29" customWidth="1"/>
    <col min="14880" max="14880" width="6.28515625" style="29" customWidth="1"/>
    <col min="14881" max="15107" width="11" style="29"/>
    <col min="15108" max="15108" width="4.140625" style="29" customWidth="1"/>
    <col min="15109" max="15109" width="8" style="29" customWidth="1"/>
    <col min="15110" max="15110" width="10.7109375" style="29" customWidth="1"/>
    <col min="15111" max="15111" width="8.140625" style="29" customWidth="1"/>
    <col min="15112" max="15117" width="8.42578125" style="29" customWidth="1"/>
    <col min="15118" max="15118" width="9.42578125" style="29" customWidth="1"/>
    <col min="15119" max="15119" width="71.42578125" style="29" customWidth="1"/>
    <col min="15120" max="15121" width="8.85546875" style="29" customWidth="1"/>
    <col min="15122" max="15122" width="30.7109375" style="29" customWidth="1"/>
    <col min="15123" max="15123" width="12.7109375" style="29" customWidth="1"/>
    <col min="15124" max="15124" width="11.85546875" style="29" customWidth="1"/>
    <col min="15125" max="15125" width="11" style="29" bestFit="1" customWidth="1"/>
    <col min="15126" max="15126" width="12.7109375" style="29" bestFit="1" customWidth="1"/>
    <col min="15127" max="15128" width="5.7109375" style="29" customWidth="1"/>
    <col min="15129" max="15130" width="10.7109375" style="29" customWidth="1"/>
    <col min="15131" max="15131" width="6.140625" style="29" customWidth="1"/>
    <col min="15132" max="15132" width="8.140625" style="29" customWidth="1"/>
    <col min="15133" max="15135" width="4.28515625" style="29" customWidth="1"/>
    <col min="15136" max="15136" width="6.28515625" style="29" customWidth="1"/>
    <col min="15137" max="15363" width="11" style="29"/>
    <col min="15364" max="15364" width="4.140625" style="29" customWidth="1"/>
    <col min="15365" max="15365" width="8" style="29" customWidth="1"/>
    <col min="15366" max="15366" width="10.7109375" style="29" customWidth="1"/>
    <col min="15367" max="15367" width="8.140625" style="29" customWidth="1"/>
    <col min="15368" max="15373" width="8.42578125" style="29" customWidth="1"/>
    <col min="15374" max="15374" width="9.42578125" style="29" customWidth="1"/>
    <col min="15375" max="15375" width="71.42578125" style="29" customWidth="1"/>
    <col min="15376" max="15377" width="8.85546875" style="29" customWidth="1"/>
    <col min="15378" max="15378" width="30.7109375" style="29" customWidth="1"/>
    <col min="15379" max="15379" width="12.7109375" style="29" customWidth="1"/>
    <col min="15380" max="15380" width="11.85546875" style="29" customWidth="1"/>
    <col min="15381" max="15381" width="11" style="29" bestFit="1" customWidth="1"/>
    <col min="15382" max="15382" width="12.7109375" style="29" bestFit="1" customWidth="1"/>
    <col min="15383" max="15384" width="5.7109375" style="29" customWidth="1"/>
    <col min="15385" max="15386" width="10.7109375" style="29" customWidth="1"/>
    <col min="15387" max="15387" width="6.140625" style="29" customWidth="1"/>
    <col min="15388" max="15388" width="8.140625" style="29" customWidth="1"/>
    <col min="15389" max="15391" width="4.28515625" style="29" customWidth="1"/>
    <col min="15392" max="15392" width="6.28515625" style="29" customWidth="1"/>
    <col min="15393" max="15619" width="11" style="29"/>
    <col min="15620" max="15620" width="4.140625" style="29" customWidth="1"/>
    <col min="15621" max="15621" width="8" style="29" customWidth="1"/>
    <col min="15622" max="15622" width="10.7109375" style="29" customWidth="1"/>
    <col min="15623" max="15623" width="8.140625" style="29" customWidth="1"/>
    <col min="15624" max="15629" width="8.42578125" style="29" customWidth="1"/>
    <col min="15630" max="15630" width="9.42578125" style="29" customWidth="1"/>
    <col min="15631" max="15631" width="71.42578125" style="29" customWidth="1"/>
    <col min="15632" max="15633" width="8.85546875" style="29" customWidth="1"/>
    <col min="15634" max="15634" width="30.7109375" style="29" customWidth="1"/>
    <col min="15635" max="15635" width="12.7109375" style="29" customWidth="1"/>
    <col min="15636" max="15636" width="11.85546875" style="29" customWidth="1"/>
    <col min="15637" max="15637" width="11" style="29" bestFit="1" customWidth="1"/>
    <col min="15638" max="15638" width="12.7109375" style="29" bestFit="1" customWidth="1"/>
    <col min="15639" max="15640" width="5.7109375" style="29" customWidth="1"/>
    <col min="15641" max="15642" width="10.7109375" style="29" customWidth="1"/>
    <col min="15643" max="15643" width="6.140625" style="29" customWidth="1"/>
    <col min="15644" max="15644" width="8.140625" style="29" customWidth="1"/>
    <col min="15645" max="15647" width="4.28515625" style="29" customWidth="1"/>
    <col min="15648" max="15648" width="6.28515625" style="29" customWidth="1"/>
    <col min="15649" max="15875" width="11" style="29"/>
    <col min="15876" max="15876" width="4.140625" style="29" customWidth="1"/>
    <col min="15877" max="15877" width="8" style="29" customWidth="1"/>
    <col min="15878" max="15878" width="10.7109375" style="29" customWidth="1"/>
    <col min="15879" max="15879" width="8.140625" style="29" customWidth="1"/>
    <col min="15880" max="15885" width="8.42578125" style="29" customWidth="1"/>
    <col min="15886" max="15886" width="9.42578125" style="29" customWidth="1"/>
    <col min="15887" max="15887" width="71.42578125" style="29" customWidth="1"/>
    <col min="15888" max="15889" width="8.85546875" style="29" customWidth="1"/>
    <col min="15890" max="15890" width="30.7109375" style="29" customWidth="1"/>
    <col min="15891" max="15891" width="12.7109375" style="29" customWidth="1"/>
    <col min="15892" max="15892" width="11.85546875" style="29" customWidth="1"/>
    <col min="15893" max="15893" width="11" style="29" bestFit="1" customWidth="1"/>
    <col min="15894" max="15894" width="12.7109375" style="29" bestFit="1" customWidth="1"/>
    <col min="15895" max="15896" width="5.7109375" style="29" customWidth="1"/>
    <col min="15897" max="15898" width="10.7109375" style="29" customWidth="1"/>
    <col min="15899" max="15899" width="6.140625" style="29" customWidth="1"/>
    <col min="15900" max="15900" width="8.140625" style="29" customWidth="1"/>
    <col min="15901" max="15903" width="4.28515625" style="29" customWidth="1"/>
    <col min="15904" max="15904" width="6.28515625" style="29" customWidth="1"/>
    <col min="15905" max="16131" width="11" style="29"/>
    <col min="16132" max="16132" width="4.140625" style="29" customWidth="1"/>
    <col min="16133" max="16133" width="8" style="29" customWidth="1"/>
    <col min="16134" max="16134" width="10.7109375" style="29" customWidth="1"/>
    <col min="16135" max="16135" width="8.140625" style="29" customWidth="1"/>
    <col min="16136" max="16141" width="8.42578125" style="29" customWidth="1"/>
    <col min="16142" max="16142" width="9.42578125" style="29" customWidth="1"/>
    <col min="16143" max="16143" width="71.42578125" style="29" customWidth="1"/>
    <col min="16144" max="16145" width="8.85546875" style="29" customWidth="1"/>
    <col min="16146" max="16146" width="30.7109375" style="29" customWidth="1"/>
    <col min="16147" max="16147" width="12.7109375" style="29" customWidth="1"/>
    <col min="16148" max="16148" width="11.85546875" style="29" customWidth="1"/>
    <col min="16149" max="16149" width="11" style="29" bestFit="1" customWidth="1"/>
    <col min="16150" max="16150" width="12.7109375" style="29" bestFit="1" customWidth="1"/>
    <col min="16151" max="16152" width="5.7109375" style="29" customWidth="1"/>
    <col min="16153" max="16154" width="10.7109375" style="29" customWidth="1"/>
    <col min="16155" max="16155" width="6.140625" style="29" customWidth="1"/>
    <col min="16156" max="16156" width="8.140625" style="29" customWidth="1"/>
    <col min="16157" max="16159" width="4.28515625" style="29" customWidth="1"/>
    <col min="16160" max="16160" width="6.28515625" style="29" customWidth="1"/>
    <col min="16161" max="16384" width="11" style="29"/>
  </cols>
  <sheetData>
    <row r="1" spans="1:35" s="21" customFormat="1" ht="4.5" customHeight="1" x14ac:dyDescent="0.25">
      <c r="F1" s="22"/>
      <c r="G1" s="22"/>
      <c r="H1" s="22"/>
      <c r="I1" s="22"/>
      <c r="O1" s="23"/>
      <c r="P1" s="23"/>
      <c r="Q1" s="24"/>
      <c r="R1" s="24"/>
      <c r="S1" s="24"/>
      <c r="T1" s="24"/>
    </row>
    <row r="2" spans="1:35" s="21" customFormat="1" ht="18" customHeight="1" x14ac:dyDescent="0.25">
      <c r="A2" s="301" t="s">
        <v>0</v>
      </c>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row>
    <row r="3" spans="1:35" s="21" customFormat="1" ht="18.75" customHeight="1" thickBot="1" x14ac:dyDescent="0.3">
      <c r="A3" s="301" t="s">
        <v>220</v>
      </c>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row>
    <row r="4" spans="1:35" s="21" customFormat="1" ht="15.75" customHeight="1" thickBot="1" x14ac:dyDescent="0.3">
      <c r="A4" s="302" t="s">
        <v>247</v>
      </c>
      <c r="B4" s="303"/>
      <c r="C4" s="303"/>
      <c r="D4" s="304"/>
      <c r="E4" s="46" t="s">
        <v>1014</v>
      </c>
      <c r="F4" s="47"/>
      <c r="G4" s="47"/>
      <c r="H4" s="48" t="s">
        <v>248</v>
      </c>
      <c r="I4" s="49" t="s">
        <v>1015</v>
      </c>
      <c r="J4" s="318"/>
      <c r="K4" s="319"/>
      <c r="L4" s="47"/>
      <c r="M4" s="305"/>
      <c r="N4" s="305"/>
      <c r="O4" s="50"/>
      <c r="P4" s="50"/>
      <c r="Q4" s="50"/>
      <c r="R4" s="50"/>
      <c r="S4" s="50"/>
      <c r="T4" s="50"/>
      <c r="U4" s="312" t="s">
        <v>251</v>
      </c>
      <c r="V4" s="313"/>
      <c r="W4" s="313"/>
      <c r="X4" s="313"/>
      <c r="Y4" s="313"/>
      <c r="Z4" s="313"/>
      <c r="AA4" s="313"/>
      <c r="AB4" s="313"/>
      <c r="AC4" s="313"/>
      <c r="AD4" s="313"/>
      <c r="AE4" s="313"/>
      <c r="AF4" s="314"/>
    </row>
    <row r="5" spans="1:35" s="21" customFormat="1" ht="27.75" customHeight="1" thickBot="1" x14ac:dyDescent="0.3">
      <c r="A5" s="306" t="s">
        <v>243</v>
      </c>
      <c r="B5" s="307"/>
      <c r="C5" s="307"/>
      <c r="D5" s="308"/>
      <c r="E5" s="51">
        <v>25872558000</v>
      </c>
      <c r="F5" s="47"/>
      <c r="G5" s="52"/>
      <c r="H5" s="53" t="s">
        <v>249</v>
      </c>
      <c r="I5" s="51">
        <v>1268000000</v>
      </c>
      <c r="J5" s="309"/>
      <c r="K5" s="310"/>
      <c r="L5" s="47"/>
      <c r="M5" s="47"/>
      <c r="N5" s="47"/>
      <c r="O5" s="50"/>
      <c r="P5" s="50"/>
      <c r="Q5" s="50"/>
      <c r="R5" s="50"/>
      <c r="S5" s="50"/>
      <c r="T5" s="50"/>
      <c r="U5" s="50"/>
      <c r="V5" s="311"/>
      <c r="W5" s="311"/>
      <c r="X5" s="311"/>
      <c r="Y5" s="311"/>
      <c r="Z5" s="311"/>
      <c r="AA5" s="311"/>
      <c r="AB5" s="311"/>
      <c r="AC5" s="311"/>
      <c r="AD5" s="311"/>
      <c r="AE5" s="311"/>
      <c r="AF5" s="311"/>
    </row>
    <row r="6" spans="1:35" s="21" customFormat="1" ht="27.75" customHeight="1" thickBot="1" x14ac:dyDescent="0.3">
      <c r="A6" s="315" t="s">
        <v>244</v>
      </c>
      <c r="B6" s="316"/>
      <c r="C6" s="316"/>
      <c r="D6" s="317"/>
      <c r="E6" s="54">
        <v>22797660715</v>
      </c>
      <c r="F6" s="267"/>
      <c r="G6" s="52"/>
      <c r="H6" s="55" t="s">
        <v>250</v>
      </c>
      <c r="I6" s="51" t="s">
        <v>1074</v>
      </c>
      <c r="J6" s="320"/>
      <c r="K6" s="321"/>
      <c r="L6" s="47"/>
      <c r="M6" s="47"/>
      <c r="N6" s="47"/>
      <c r="O6" s="50"/>
      <c r="P6" s="50"/>
      <c r="Q6" s="50"/>
      <c r="R6" s="50"/>
      <c r="S6" s="50"/>
      <c r="T6" s="50"/>
      <c r="U6" s="48" t="s">
        <v>153</v>
      </c>
      <c r="V6" s="322"/>
      <c r="W6" s="323"/>
      <c r="X6" s="323"/>
      <c r="Y6" s="323"/>
      <c r="Z6" s="323"/>
      <c r="AA6" s="323"/>
      <c r="AB6" s="323"/>
      <c r="AC6" s="323"/>
      <c r="AD6" s="323"/>
      <c r="AE6" s="323"/>
      <c r="AF6" s="324"/>
    </row>
    <row r="7" spans="1:35" s="21" customFormat="1" ht="15.75" customHeight="1" thickBot="1" x14ac:dyDescent="0.3">
      <c r="A7" s="325"/>
      <c r="B7" s="325"/>
      <c r="C7" s="325"/>
      <c r="D7" s="325"/>
      <c r="E7" s="325"/>
      <c r="F7" s="325"/>
      <c r="G7" s="325"/>
      <c r="H7" s="325"/>
      <c r="I7" s="325"/>
      <c r="J7" s="325"/>
      <c r="K7" s="325"/>
      <c r="L7" s="325"/>
      <c r="M7" s="325"/>
      <c r="N7" s="325"/>
      <c r="O7" s="50"/>
      <c r="P7" s="50"/>
      <c r="Q7" s="50"/>
      <c r="R7" s="50"/>
      <c r="S7" s="50"/>
      <c r="T7" s="50"/>
      <c r="U7" s="56" t="s">
        <v>154</v>
      </c>
      <c r="V7" s="326"/>
      <c r="W7" s="327"/>
      <c r="X7" s="327"/>
      <c r="Y7" s="327"/>
      <c r="Z7" s="327"/>
      <c r="AA7" s="327"/>
      <c r="AB7" s="327"/>
      <c r="AC7" s="327"/>
      <c r="AD7" s="327"/>
      <c r="AE7" s="327"/>
      <c r="AF7" s="328"/>
    </row>
    <row r="8" spans="1:35" s="21" customFormat="1" ht="33" customHeight="1" x14ac:dyDescent="0.25">
      <c r="A8" s="302" t="s">
        <v>245</v>
      </c>
      <c r="B8" s="303"/>
      <c r="C8" s="303"/>
      <c r="D8" s="304"/>
      <c r="E8" s="46"/>
      <c r="F8" s="329"/>
      <c r="G8" s="305"/>
      <c r="H8" s="305"/>
      <c r="I8" s="57"/>
      <c r="J8" s="305"/>
      <c r="K8" s="305"/>
      <c r="L8" s="305"/>
      <c r="M8" s="305"/>
      <c r="N8" s="305"/>
      <c r="O8" s="50"/>
      <c r="P8" s="50"/>
      <c r="Q8" s="50"/>
      <c r="R8" s="50"/>
      <c r="S8" s="50"/>
      <c r="T8" s="50"/>
      <c r="U8" s="53" t="s">
        <v>155</v>
      </c>
      <c r="V8" s="326"/>
      <c r="W8" s="327"/>
      <c r="X8" s="327"/>
      <c r="Y8" s="327"/>
      <c r="Z8" s="327"/>
      <c r="AA8" s="327"/>
      <c r="AB8" s="327"/>
      <c r="AC8" s="327"/>
      <c r="AD8" s="327"/>
      <c r="AE8" s="327"/>
      <c r="AF8" s="328"/>
      <c r="AH8" s="25"/>
      <c r="AI8" s="25"/>
    </row>
    <row r="9" spans="1:35" s="21" customFormat="1" ht="28.5" customHeight="1" thickBot="1" x14ac:dyDescent="0.3">
      <c r="A9" s="315" t="s">
        <v>246</v>
      </c>
      <c r="B9" s="316"/>
      <c r="C9" s="316"/>
      <c r="D9" s="317"/>
      <c r="E9" s="58"/>
      <c r="F9" s="331"/>
      <c r="G9" s="330"/>
      <c r="H9" s="330"/>
      <c r="I9" s="57"/>
      <c r="J9" s="330"/>
      <c r="K9" s="330"/>
      <c r="L9" s="330"/>
      <c r="M9" s="330"/>
      <c r="N9" s="330"/>
      <c r="O9" s="50"/>
      <c r="P9" s="50"/>
      <c r="Q9" s="50"/>
      <c r="R9" s="50"/>
      <c r="S9" s="50"/>
      <c r="T9" s="50"/>
      <c r="U9" s="59" t="s">
        <v>156</v>
      </c>
      <c r="V9" s="332"/>
      <c r="W9" s="333"/>
      <c r="X9" s="333"/>
      <c r="Y9" s="333"/>
      <c r="Z9" s="333"/>
      <c r="AA9" s="333"/>
      <c r="AB9" s="333"/>
      <c r="AC9" s="333"/>
      <c r="AD9" s="333"/>
      <c r="AE9" s="333"/>
      <c r="AF9" s="334"/>
    </row>
    <row r="10" spans="1:35" s="25" customFormat="1" ht="51.75" customHeight="1" x14ac:dyDescent="0.25">
      <c r="A10" s="288" t="s">
        <v>1</v>
      </c>
      <c r="B10" s="289"/>
      <c r="C10" s="289"/>
      <c r="D10" s="289"/>
      <c r="E10" s="289"/>
      <c r="F10" s="289"/>
      <c r="G10" s="289"/>
      <c r="H10" s="289"/>
      <c r="I10" s="289"/>
      <c r="J10" s="289"/>
      <c r="K10" s="289"/>
      <c r="L10" s="289"/>
      <c r="M10" s="289"/>
      <c r="N10" s="290"/>
      <c r="O10" s="291" t="s">
        <v>2</v>
      </c>
      <c r="P10" s="289"/>
      <c r="Q10" s="289"/>
      <c r="R10" s="289"/>
      <c r="S10" s="289"/>
      <c r="T10" s="289"/>
      <c r="U10" s="290"/>
      <c r="V10" s="291" t="s">
        <v>3</v>
      </c>
      <c r="W10" s="289"/>
      <c r="X10" s="289"/>
      <c r="Y10" s="289"/>
      <c r="Z10" s="290"/>
      <c r="AA10" s="291" t="s">
        <v>4</v>
      </c>
      <c r="AB10" s="289"/>
      <c r="AC10" s="289"/>
      <c r="AD10" s="289"/>
      <c r="AE10" s="290"/>
      <c r="AF10" s="60" t="s">
        <v>5</v>
      </c>
    </row>
    <row r="11" spans="1:35" s="21" customFormat="1" ht="18" customHeight="1" x14ac:dyDescent="0.25">
      <c r="A11" s="61">
        <v>1</v>
      </c>
      <c r="B11" s="62">
        <v>2</v>
      </c>
      <c r="C11" s="62">
        <v>3</v>
      </c>
      <c r="D11" s="277">
        <v>4</v>
      </c>
      <c r="E11" s="279"/>
      <c r="F11" s="63">
        <v>5</v>
      </c>
      <c r="G11" s="63">
        <v>6</v>
      </c>
      <c r="H11" s="63">
        <v>7</v>
      </c>
      <c r="I11" s="277">
        <v>8</v>
      </c>
      <c r="J11" s="278"/>
      <c r="K11" s="278"/>
      <c r="L11" s="64">
        <v>9</v>
      </c>
      <c r="M11" s="277">
        <v>10</v>
      </c>
      <c r="N11" s="279"/>
      <c r="O11" s="65">
        <v>11</v>
      </c>
      <c r="P11" s="65">
        <v>12</v>
      </c>
      <c r="Q11" s="65">
        <v>13</v>
      </c>
      <c r="R11" s="65">
        <v>14</v>
      </c>
      <c r="S11" s="65">
        <v>15</v>
      </c>
      <c r="T11" s="65">
        <v>16</v>
      </c>
      <c r="U11" s="65">
        <v>17</v>
      </c>
      <c r="V11" s="62">
        <v>18</v>
      </c>
      <c r="W11" s="62">
        <v>19</v>
      </c>
      <c r="X11" s="62">
        <v>20</v>
      </c>
      <c r="Y11" s="62">
        <v>21</v>
      </c>
      <c r="Z11" s="62">
        <v>22</v>
      </c>
      <c r="AA11" s="277">
        <v>23</v>
      </c>
      <c r="AB11" s="278"/>
      <c r="AC11" s="278"/>
      <c r="AD11" s="278"/>
      <c r="AE11" s="279"/>
      <c r="AF11" s="66">
        <v>24</v>
      </c>
    </row>
    <row r="12" spans="1:35" s="21" customFormat="1" ht="87.75" hidden="1" customHeight="1" thickTop="1" thickBot="1" x14ac:dyDescent="0.3">
      <c r="A12" s="295" t="s">
        <v>6</v>
      </c>
      <c r="B12" s="63"/>
      <c r="C12" s="284" t="s">
        <v>221</v>
      </c>
      <c r="D12" s="284" t="s">
        <v>157</v>
      </c>
      <c r="E12" s="63"/>
      <c r="F12" s="284" t="s">
        <v>7</v>
      </c>
      <c r="G12" s="63"/>
      <c r="H12" s="284" t="s">
        <v>8</v>
      </c>
      <c r="I12" s="63"/>
      <c r="J12" s="292" t="s">
        <v>9</v>
      </c>
      <c r="K12" s="293"/>
      <c r="L12" s="294"/>
      <c r="M12" s="292" t="s">
        <v>10</v>
      </c>
      <c r="N12" s="294"/>
      <c r="O12" s="297" t="s">
        <v>130</v>
      </c>
      <c r="P12" s="67"/>
      <c r="Q12" s="297" t="s">
        <v>125</v>
      </c>
      <c r="R12" s="67"/>
      <c r="S12" s="297" t="s">
        <v>126</v>
      </c>
      <c r="T12" s="299" t="s">
        <v>158</v>
      </c>
      <c r="U12" s="284" t="s">
        <v>11</v>
      </c>
      <c r="V12" s="282" t="s">
        <v>12</v>
      </c>
      <c r="W12" s="284" t="s">
        <v>13</v>
      </c>
      <c r="X12" s="284" t="s">
        <v>14</v>
      </c>
      <c r="Y12" s="284" t="s">
        <v>127</v>
      </c>
      <c r="Z12" s="63" t="s">
        <v>15</v>
      </c>
      <c r="AA12" s="63"/>
      <c r="AB12" s="286" t="s">
        <v>131</v>
      </c>
      <c r="AC12" s="286" t="s">
        <v>16</v>
      </c>
      <c r="AD12" s="286" t="s">
        <v>17</v>
      </c>
      <c r="AE12" s="286" t="s">
        <v>18</v>
      </c>
      <c r="AF12" s="280" t="s">
        <v>19</v>
      </c>
    </row>
    <row r="13" spans="1:35" s="21" customFormat="1" ht="94.5" customHeight="1" thickBot="1" x14ac:dyDescent="0.3">
      <c r="A13" s="296"/>
      <c r="B13" s="68" t="s">
        <v>54</v>
      </c>
      <c r="C13" s="285"/>
      <c r="D13" s="285"/>
      <c r="E13" s="68" t="s">
        <v>152</v>
      </c>
      <c r="F13" s="285"/>
      <c r="G13" s="68" t="s">
        <v>102</v>
      </c>
      <c r="H13" s="285"/>
      <c r="I13" s="68" t="s">
        <v>164</v>
      </c>
      <c r="J13" s="68" t="s">
        <v>20</v>
      </c>
      <c r="K13" s="68" t="s">
        <v>132</v>
      </c>
      <c r="L13" s="68" t="s">
        <v>21</v>
      </c>
      <c r="M13" s="68" t="s">
        <v>159</v>
      </c>
      <c r="N13" s="68" t="s">
        <v>129</v>
      </c>
      <c r="O13" s="298"/>
      <c r="P13" s="69" t="s">
        <v>223</v>
      </c>
      <c r="Q13" s="298"/>
      <c r="R13" s="69" t="s">
        <v>224</v>
      </c>
      <c r="S13" s="298"/>
      <c r="T13" s="300"/>
      <c r="U13" s="285"/>
      <c r="V13" s="283"/>
      <c r="W13" s="285"/>
      <c r="X13" s="285"/>
      <c r="Y13" s="285"/>
      <c r="Z13" s="68" t="s">
        <v>128</v>
      </c>
      <c r="AA13" s="70" t="s">
        <v>160</v>
      </c>
      <c r="AB13" s="287"/>
      <c r="AC13" s="287"/>
      <c r="AD13" s="287"/>
      <c r="AE13" s="287"/>
      <c r="AF13" s="281"/>
    </row>
    <row r="14" spans="1:35" ht="44.25" customHeight="1" thickBot="1" x14ac:dyDescent="0.3">
      <c r="A14" s="89" t="s">
        <v>383</v>
      </c>
      <c r="B14" s="3">
        <v>2018</v>
      </c>
      <c r="C14" s="109" t="s">
        <v>570</v>
      </c>
      <c r="D14" s="3">
        <v>3</v>
      </c>
      <c r="E14" s="2" t="str">
        <f>IF(D14=1,'Tipo '!$B$2,IF(D14=2,'Tipo '!$B$3,IF(D14=3,'Tipo '!$B$4,IF(D14=4,'Tipo '!$B$5,IF(D14=5,'Tipo '!$B$6,IF(D14=6,'Tipo '!$B$7,IF(D14=7,'Tipo '!$B$8,IF(D14=8,'Tipo '!$B$9,IF(D14=9,'Tipo '!$B$10,IF(D14=10,'Tipo '!$B$11,IF(D14=11,'Tipo '!$B$12,IF(D14=12,'Tipo '!$B$13,IF(D14=13,'Tipo '!$B$14,IF(D14=14,'Tipo '!$B$15,IF(D14=15,'Tipo '!$B$16,IF(D14=16,'Tipo '!$B$17,IF(D14=17,'Tipo '!$B$18,IF(D14=18,'Tipo '!$B$19,IF(D14=19,'Tipo '!$B$20,IF(D14=20,'Tipo '!$B$21,"No ha seleccionado un tipo de contrato válido"))))))))))))))))))))</f>
        <v>INTERVENTORÍA</v>
      </c>
      <c r="F14" s="89" t="s">
        <v>625</v>
      </c>
      <c r="G14" s="2"/>
      <c r="H14" s="145" t="s">
        <v>795</v>
      </c>
      <c r="I14" s="13" t="s">
        <v>162</v>
      </c>
      <c r="J14" s="3"/>
      <c r="K14" s="2" t="str">
        <f>IF(J14=1,'Equivalencia BH-BMPT'!$D$2,IF(J14=2,'Equivalencia BH-BMPT'!$D$3,IF(J14=3,'Equivalencia BH-BMPT'!$D$4,IF(J14=4,'Equivalencia BH-BMPT'!$D$5,IF(J14=5,'Equivalencia BH-BMPT'!$D$6,IF(J14=6,'Equivalencia BH-BMPT'!$D$7,IF(J14=7,'Equivalencia BH-BMPT'!$D$8,IF(J14=8,'Equivalencia BH-BMPT'!$D$9,IF(J14=9,'Equivalencia BH-BMPT'!$D$10,IF(J14=10,'Equivalencia BH-BMPT'!$D$11,IF(J14=11,'Equivalencia BH-BMPT'!$D$12,IF(J14=12,'Equivalencia BH-BMPT'!$D$13,IF(J14=13,'Equivalencia BH-BMPT'!$D$14,IF(J14=14,'Equivalencia BH-BMPT'!$D$15,IF(J14=15,'Equivalencia BH-BMPT'!$D$16,IF(J14=16,'Equivalencia BH-BMPT'!$D$17,IF(J14=17,'Equivalencia BH-BMPT'!$D$18,IF(J14=18,'Equivalencia BH-BMPT'!$D$19,IF(J14=19,'Equivalencia BH-BMPT'!$D$20,IF(J14=20,'Equivalencia BH-BMPT'!$D$21,IF(J14=21,'Equivalencia BH-BMPT'!$D$22,IF(J14=22,'Equivalencia BH-BMPT'!$D$23,IF(J14=23,'Equivalencia BH-BMPT'!D24,IF(J14=24,'Equivalencia BH-BMPT'!$D$25,IF(J14=25,'Equivalencia BH-BMPT'!$D$26,IF(J14=26,'Equivalencia BH-BMPT'!$D$27,IF(J14=27,'Equivalencia BH-BMPT'!$D$28,IF(J14=28,'Equivalencia BH-BMPT'!$D$29,IF(J14=29,'Equivalencia BH-BMPT'!$D$30,IF(J14=30,'Equivalencia BH-BMPT'!$D$31,IF(J14=31,'Equivalencia BH-BMPT'!$D$32,IF(J14=32,'Equivalencia BH-BMPT'!$D$33,IF(J14=33,'Equivalencia BH-BMPT'!$D$34,IF(J14=34,'Equivalencia BH-BMPT'!$D$35,IF(J14=35,'Equivalencia BH-BMPT'!$D$36,IF(J14=36,'Equivalencia BH-BMPT'!$D$37,IF(J14=37,'Equivalencia BH-BMPT'!$D$38,IF(J14=38,'Equivalencia BH-BMPT'!D39,IF(J14=39,'Equivalencia BH-BMPT'!$D$40,IF(J14=40,'Equivalencia BH-BMPT'!$D$41,IF(J14=41,'Equivalencia BH-BMPT'!$D$42,IF(J14=42,'Equivalencia BH-BMPT'!$D$43,IF(J14=43,'Equivalencia BH-BMPT'!$D$44,IF(J14=44,'Equivalencia BH-BMPT'!$D$45,IF(J14=45,'Equivalencia BH-BMPT'!$D$46,"No ha seleccionado un número de programa")))))))))))))))))))))))))))))))))))))))))))))</f>
        <v>No ha seleccionado un número de programa</v>
      </c>
      <c r="L14" s="175" t="s">
        <v>979</v>
      </c>
      <c r="M14" s="114" t="s">
        <v>986</v>
      </c>
      <c r="N14" s="114" t="s">
        <v>629</v>
      </c>
      <c r="O14" s="126">
        <v>521220597</v>
      </c>
      <c r="P14" s="71"/>
      <c r="Q14" s="15"/>
      <c r="R14" s="191" t="s">
        <v>1005</v>
      </c>
      <c r="S14" s="193">
        <v>60000000</v>
      </c>
      <c r="T14" s="15">
        <f>O14+S14</f>
        <v>581220597</v>
      </c>
      <c r="U14" s="15">
        <v>465527484</v>
      </c>
      <c r="V14" s="210">
        <v>43135</v>
      </c>
      <c r="W14" s="236">
        <v>43194</v>
      </c>
      <c r="X14" s="236">
        <v>43376</v>
      </c>
      <c r="Y14" s="264">
        <f t="shared" ref="Y14:Y78" si="0">DATEDIF(W14,X14,"D")</f>
        <v>182</v>
      </c>
      <c r="Z14" s="3"/>
      <c r="AA14" s="26"/>
      <c r="AB14" s="3"/>
      <c r="AC14" s="3"/>
      <c r="AD14" s="3"/>
      <c r="AE14" s="3"/>
      <c r="AF14" s="27">
        <f>+U14/T14</f>
        <v>0.80094801595615162</v>
      </c>
      <c r="AG14" s="28"/>
      <c r="AH14" s="28"/>
    </row>
    <row r="15" spans="1:35" ht="44.25" customHeight="1" thickBot="1" x14ac:dyDescent="0.3">
      <c r="A15" s="90" t="s">
        <v>384</v>
      </c>
      <c r="B15" s="3">
        <v>2018</v>
      </c>
      <c r="C15" s="106" t="s">
        <v>571</v>
      </c>
      <c r="D15" s="3">
        <v>5</v>
      </c>
      <c r="E15" s="2" t="str">
        <f>IF(D15=1,'Tipo '!$B$2,IF(D15=2,'Tipo '!$B$3,IF(D15=3,'Tipo '!$B$4,IF(D15=4,'Tipo '!$B$5,IF(D15=5,'Tipo '!$B$6,IF(D15=6,'Tipo '!$B$7,IF(D15=7,'Tipo '!$B$8,IF(D15=8,'Tipo '!$B$9,IF(D15=9,'Tipo '!$B$10,IF(D15=10,'Tipo '!$B$11,IF(D15=11,'Tipo '!$B$12,IF(D15=12,'Tipo '!$B$13,IF(D15=13,'Tipo '!$B$14,IF(D15=14,'Tipo '!$B$15,IF(D15=15,'Tipo '!$B$16,IF(D15=16,'Tipo '!$B$17,IF(D15=17,'Tipo '!$B$18,IF(D15=18,'Tipo '!$B$19,IF(D15=19,'Tipo '!$B$20,IF(D15=20,'Tipo '!$B$21,"No ha seleccionado un tipo de contrato válido"))))))))))))))))))))</f>
        <v>CONTRATOS DE PRESTACIÓN DE SERVICIOS PROFESIONALES Y DE APOYO A LA GESTIÓN</v>
      </c>
      <c r="F15" s="90" t="s">
        <v>626</v>
      </c>
      <c r="G15" s="2"/>
      <c r="H15" s="146" t="s">
        <v>796</v>
      </c>
      <c r="I15" s="13" t="s">
        <v>162</v>
      </c>
      <c r="J15" s="3"/>
      <c r="K15" s="2" t="str">
        <f>IF(J15=1,'Equivalencia BH-BMPT'!$D$2,IF(J15=2,'Equivalencia BH-BMPT'!$D$3,IF(J15=3,'Equivalencia BH-BMPT'!$D$4,IF(J15=4,'Equivalencia BH-BMPT'!$D$5,IF(J15=5,'Equivalencia BH-BMPT'!$D$6,IF(J15=6,'Equivalencia BH-BMPT'!$D$7,IF(J15=7,'Equivalencia BH-BMPT'!$D$8,IF(J15=8,'Equivalencia BH-BMPT'!$D$9,IF(J15=9,'Equivalencia BH-BMPT'!$D$10,IF(J15=10,'Equivalencia BH-BMPT'!$D$11,IF(J15=11,'Equivalencia BH-BMPT'!$D$12,IF(J15=12,'Equivalencia BH-BMPT'!$D$13,IF(J15=13,'Equivalencia BH-BMPT'!$D$14,IF(J15=14,'Equivalencia BH-BMPT'!$D$15,IF(J15=15,'Equivalencia BH-BMPT'!$D$16,IF(J15=16,'Equivalencia BH-BMPT'!$D$17,IF(J15=17,'Equivalencia BH-BMPT'!$D$18,IF(J15=18,'Equivalencia BH-BMPT'!$D$19,IF(J15=19,'Equivalencia BH-BMPT'!$D$20,IF(J15=20,'Equivalencia BH-BMPT'!$D$21,IF(J15=21,'Equivalencia BH-BMPT'!$D$22,IF(J15=22,'Equivalencia BH-BMPT'!$D$23,IF(J15=23,'Equivalencia BH-BMPT'!#REF!,IF(J15=24,'Equivalencia BH-BMPT'!$D$25,IF(J15=25,'Equivalencia BH-BMPT'!$D$26,IF(J15=26,'Equivalencia BH-BMPT'!$D$27,IF(J15=27,'Equivalencia BH-BMPT'!$D$28,IF(J15=28,'Equivalencia BH-BMPT'!$D$29,IF(J15=29,'Equivalencia BH-BMPT'!$D$30,IF(J15=30,'Equivalencia BH-BMPT'!$D$31,IF(J15=31,'Equivalencia BH-BMPT'!$D$32,IF(J15=32,'Equivalencia BH-BMPT'!$D$33,IF(J15=33,'Equivalencia BH-BMPT'!$D$34,IF(J15=34,'Equivalencia BH-BMPT'!$D$35,IF(J15=35,'Equivalencia BH-BMPT'!$D$36,IF(J15=36,'Equivalencia BH-BMPT'!$D$37,IF(J15=37,'Equivalencia BH-BMPT'!$D$38,IF(J15=38,'Equivalencia BH-BMPT'!#REF!,IF(J15=39,'Equivalencia BH-BMPT'!$D$40,IF(J15=40,'Equivalencia BH-BMPT'!$D$41,IF(J15=41,'Equivalencia BH-BMPT'!$D$42,IF(J15=42,'Equivalencia BH-BMPT'!$D$43,IF(J15=43,'Equivalencia BH-BMPT'!$D$44,IF(J15=44,'Equivalencia BH-BMPT'!$D$45,IF(J15=45,'Equivalencia BH-BMPT'!$D$46,"No ha seleccionado un número de programa")))))))))))))))))))))))))))))))))))))))))))))</f>
        <v>No ha seleccionado un número de programa</v>
      </c>
      <c r="L15" s="29" t="s">
        <v>973</v>
      </c>
      <c r="M15" s="90">
        <v>1032440111</v>
      </c>
      <c r="N15" s="90" t="s">
        <v>630</v>
      </c>
      <c r="O15" s="127">
        <v>66500000</v>
      </c>
      <c r="P15" s="71"/>
      <c r="Q15" s="15"/>
      <c r="R15" s="90">
        <v>1</v>
      </c>
      <c r="S15" s="194">
        <v>10196672</v>
      </c>
      <c r="T15" s="15">
        <f t="shared" ref="T15:T84" si="1">O15+Q15+S15</f>
        <v>76696672</v>
      </c>
      <c r="U15" s="265">
        <v>71820000</v>
      </c>
      <c r="V15" s="211">
        <v>43115</v>
      </c>
      <c r="W15" s="237">
        <v>43108</v>
      </c>
      <c r="X15" s="237">
        <v>43465</v>
      </c>
      <c r="Y15" s="264">
        <f t="shared" si="0"/>
        <v>357</v>
      </c>
      <c r="Z15" s="3"/>
      <c r="AA15" s="26"/>
      <c r="AB15" s="3"/>
      <c r="AC15" s="3"/>
      <c r="AD15" s="3" t="s">
        <v>1013</v>
      </c>
      <c r="AE15" s="3"/>
      <c r="AF15" s="27">
        <f t="shared" ref="AF15:AF78" si="2">+U15/T15</f>
        <v>0.93641611985458773</v>
      </c>
      <c r="AG15" s="28"/>
      <c r="AH15" s="28"/>
    </row>
    <row r="16" spans="1:35" ht="44.25" customHeight="1" thickBot="1" x14ac:dyDescent="0.3">
      <c r="A16" s="91" t="s">
        <v>385</v>
      </c>
      <c r="B16" s="3">
        <v>2018</v>
      </c>
      <c r="C16" s="106" t="s">
        <v>572</v>
      </c>
      <c r="D16" s="3">
        <v>5</v>
      </c>
      <c r="E16" s="2" t="str">
        <f>IF(D16=1,'Tipo '!$B$2,IF(D16=2,'Tipo '!$B$3,IF(D16=3,'Tipo '!$B$4,IF(D16=4,'Tipo '!$B$5,IF(D16=5,'Tipo '!$B$6,IF(D16=6,'Tipo '!$B$7,IF(D16=7,'Tipo '!$B$8,IF(D16=8,'Tipo '!$B$9,IF(D16=9,'Tipo '!$B$10,IF(D16=10,'Tipo '!$B$11,IF(D16=11,'Tipo '!$B$12,IF(D16=12,'Tipo '!$B$13,IF(D16=13,'Tipo '!$B$14,IF(D16=14,'Tipo '!$B$15,IF(D16=15,'Tipo '!$B$16,IF(D16=16,'Tipo '!$B$17,IF(D16=17,'Tipo '!$B$18,IF(D16=18,'Tipo '!$B$19,IF(D16=19,'Tipo '!$B$20,IF(D16=20,'Tipo '!$B$21,"No ha seleccionado un tipo de contrato válido"))))))))))))))))))))</f>
        <v>CONTRATOS DE PRESTACIÓN DE SERVICIOS PROFESIONALES Y DE APOYO A LA GESTIÓN</v>
      </c>
      <c r="F16" s="90" t="s">
        <v>626</v>
      </c>
      <c r="G16" s="2"/>
      <c r="H16" s="147" t="s">
        <v>797</v>
      </c>
      <c r="I16" s="13" t="s">
        <v>162</v>
      </c>
      <c r="J16" s="3"/>
      <c r="K16" s="2" t="str">
        <f>IF(J16=1,'Equivalencia BH-BMPT'!$D$2,IF(J16=2,'Equivalencia BH-BMPT'!$D$3,IF(J16=3,'Equivalencia BH-BMPT'!$D$4,IF(J16=4,'Equivalencia BH-BMPT'!$D$5,IF(J16=5,'Equivalencia BH-BMPT'!$D$6,IF(J16=6,'Equivalencia BH-BMPT'!$D$7,IF(J16=7,'Equivalencia BH-BMPT'!$D$8,IF(J16=8,'Equivalencia BH-BMPT'!$D$9,IF(J16=9,'Equivalencia BH-BMPT'!$D$10,IF(J16=10,'Equivalencia BH-BMPT'!$D$11,IF(J16=11,'Equivalencia BH-BMPT'!$D$12,IF(J16=12,'Equivalencia BH-BMPT'!$D$13,IF(J16=13,'Equivalencia BH-BMPT'!$D$14,IF(J16=14,'Equivalencia BH-BMPT'!$D$15,IF(J16=15,'Equivalencia BH-BMPT'!$D$16,IF(J16=16,'Equivalencia BH-BMPT'!$D$17,IF(J16=17,'Equivalencia BH-BMPT'!$D$18,IF(J16=18,'Equivalencia BH-BMPT'!$D$19,IF(J16=19,'Equivalencia BH-BMPT'!$D$20,IF(J16=20,'Equivalencia BH-BMPT'!$D$21,IF(J16=21,'Equivalencia BH-BMPT'!$D$22,IF(J16=22,'Equivalencia BH-BMPT'!$D$23,IF(J16=23,'Equivalencia BH-BMPT'!#REF!,IF(J16=24,'Equivalencia BH-BMPT'!$D$25,IF(J16=25,'Equivalencia BH-BMPT'!$D$26,IF(J16=26,'Equivalencia BH-BMPT'!$D$27,IF(J16=27,'Equivalencia BH-BMPT'!$D$28,IF(J16=28,'Equivalencia BH-BMPT'!$D$29,IF(J16=29,'Equivalencia BH-BMPT'!$D$30,IF(J16=30,'Equivalencia BH-BMPT'!$D$31,IF(J16=31,'Equivalencia BH-BMPT'!$D$32,IF(J16=32,'Equivalencia BH-BMPT'!$D$33,IF(J16=33,'Equivalencia BH-BMPT'!$D$34,IF(J16=34,'Equivalencia BH-BMPT'!$D$35,IF(J16=35,'Equivalencia BH-BMPT'!$D$36,IF(J16=36,'Equivalencia BH-BMPT'!$D$37,IF(J16=37,'Equivalencia BH-BMPT'!$D$38,IF(J16=38,'Equivalencia BH-BMPT'!#REF!,IF(J16=39,'Equivalencia BH-BMPT'!$D$40,IF(J16=40,'Equivalencia BH-BMPT'!$D$41,IF(J16=41,'Equivalencia BH-BMPT'!$D$42,IF(J16=42,'Equivalencia BH-BMPT'!$D$43,IF(J16=43,'Equivalencia BH-BMPT'!$D$44,IF(J16=44,'Equivalencia BH-BMPT'!$D$45,IF(J16=45,'Equivalencia BH-BMPT'!$D$46,"No ha seleccionado un número de programa")))))))))))))))))))))))))))))))))))))))))))))</f>
        <v>No ha seleccionado un número de programa</v>
      </c>
      <c r="L16" s="29" t="s">
        <v>973</v>
      </c>
      <c r="M16" s="91">
        <v>1030552280</v>
      </c>
      <c r="N16" s="115" t="s">
        <v>1016</v>
      </c>
      <c r="O16" s="128">
        <v>48000000</v>
      </c>
      <c r="P16" s="71"/>
      <c r="Q16" s="15"/>
      <c r="R16" s="152">
        <v>2</v>
      </c>
      <c r="S16" s="195">
        <f>6240000+2720000</f>
        <v>8960000</v>
      </c>
      <c r="T16" s="15">
        <f t="shared" si="1"/>
        <v>56960000</v>
      </c>
      <c r="U16" s="265">
        <v>51680000</v>
      </c>
      <c r="V16" s="212">
        <v>43117</v>
      </c>
      <c r="W16" s="238">
        <v>43117</v>
      </c>
      <c r="X16" s="238">
        <v>43465</v>
      </c>
      <c r="Y16" s="264">
        <f t="shared" si="0"/>
        <v>348</v>
      </c>
      <c r="Z16" s="3"/>
      <c r="AA16" s="26"/>
      <c r="AB16" s="3"/>
      <c r="AC16" s="3"/>
      <c r="AD16" s="3" t="s">
        <v>1013</v>
      </c>
      <c r="AE16" s="3"/>
      <c r="AF16" s="27">
        <f t="shared" si="2"/>
        <v>0.90730337078651691</v>
      </c>
      <c r="AG16" s="28"/>
      <c r="AH16" s="28"/>
    </row>
    <row r="17" spans="1:34" ht="44.25" customHeight="1" thickBot="1" x14ac:dyDescent="0.3">
      <c r="A17" s="91" t="s">
        <v>386</v>
      </c>
      <c r="B17" s="3">
        <v>2018</v>
      </c>
      <c r="C17" s="90" t="s">
        <v>573</v>
      </c>
      <c r="D17" s="3">
        <v>5</v>
      </c>
      <c r="E17" s="2" t="str">
        <f>IF(D17=1,'Tipo '!$B$2,IF(D17=2,'Tipo '!$B$3,IF(D17=3,'Tipo '!$B$4,IF(D17=4,'Tipo '!$B$5,IF(D17=5,'Tipo '!$B$6,IF(D17=6,'Tipo '!$B$7,IF(D17=7,'Tipo '!$B$8,IF(D17=8,'Tipo '!$B$9,IF(D17=9,'Tipo '!$B$10,IF(D17=10,'Tipo '!$B$11,IF(D17=11,'Tipo '!$B$12,IF(D17=12,'Tipo '!$B$13,IF(D17=13,'Tipo '!$B$14,IF(D17=14,'Tipo '!$B$15,IF(D17=15,'Tipo '!$B$16,IF(D17=16,'Tipo '!$B$17,IF(D17=17,'Tipo '!$B$18,IF(D17=18,'Tipo '!$B$19,IF(D17=19,'Tipo '!$B$20,IF(D17=20,'Tipo '!$B$21,"No ha seleccionado un tipo de contrato válido"))))))))))))))))))))</f>
        <v>CONTRATOS DE PRESTACIÓN DE SERVICIOS PROFESIONALES Y DE APOYO A LA GESTIÓN</v>
      </c>
      <c r="F17" s="90" t="s">
        <v>626</v>
      </c>
      <c r="G17" s="2"/>
      <c r="H17" s="147" t="s">
        <v>798</v>
      </c>
      <c r="I17" s="13" t="s">
        <v>162</v>
      </c>
      <c r="J17" s="3"/>
      <c r="K17" s="2" t="str">
        <f>IF(J17=1,'Equivalencia BH-BMPT'!$D$2,IF(J17=2,'Equivalencia BH-BMPT'!$D$3,IF(J17=3,'Equivalencia BH-BMPT'!$D$4,IF(J17=4,'Equivalencia BH-BMPT'!$D$5,IF(J17=5,'Equivalencia BH-BMPT'!$D$6,IF(J17=6,'Equivalencia BH-BMPT'!$D$7,IF(J17=7,'Equivalencia BH-BMPT'!$D$8,IF(J17=8,'Equivalencia BH-BMPT'!$D$9,IF(J17=9,'Equivalencia BH-BMPT'!$D$10,IF(J17=10,'Equivalencia BH-BMPT'!$D$11,IF(J17=11,'Equivalencia BH-BMPT'!$D$12,IF(J17=12,'Equivalencia BH-BMPT'!$D$13,IF(J17=13,'Equivalencia BH-BMPT'!$D$14,IF(J17=14,'Equivalencia BH-BMPT'!$D$15,IF(J17=15,'Equivalencia BH-BMPT'!$D$16,IF(J17=16,'Equivalencia BH-BMPT'!$D$17,IF(J17=17,'Equivalencia BH-BMPT'!$D$18,IF(J17=18,'Equivalencia BH-BMPT'!$D$19,IF(J17=19,'Equivalencia BH-BMPT'!$D$20,IF(J17=20,'Equivalencia BH-BMPT'!$D$21,IF(J17=21,'Equivalencia BH-BMPT'!$D$22,IF(J17=22,'Equivalencia BH-BMPT'!$D$23,IF(J17=23,'Equivalencia BH-BMPT'!#REF!,IF(J17=24,'Equivalencia BH-BMPT'!$D$25,IF(J17=25,'Equivalencia BH-BMPT'!$D$26,IF(J17=26,'Equivalencia BH-BMPT'!$D$27,IF(J17=27,'Equivalencia BH-BMPT'!$D$28,IF(J17=28,'Equivalencia BH-BMPT'!$D$29,IF(J17=29,'Equivalencia BH-BMPT'!$D$30,IF(J17=30,'Equivalencia BH-BMPT'!$D$31,IF(J17=31,'Equivalencia BH-BMPT'!$D$32,IF(J17=32,'Equivalencia BH-BMPT'!$D$33,IF(J17=33,'Equivalencia BH-BMPT'!$D$34,IF(J17=34,'Equivalencia BH-BMPT'!$D$35,IF(J17=35,'Equivalencia BH-BMPT'!$D$36,IF(J17=36,'Equivalencia BH-BMPT'!$D$37,IF(J17=37,'Equivalencia BH-BMPT'!$D$38,IF(J17=38,'Equivalencia BH-BMPT'!#REF!,IF(J17=39,'Equivalencia BH-BMPT'!$D$40,IF(J17=40,'Equivalencia BH-BMPT'!$D$41,IF(J17=41,'Equivalencia BH-BMPT'!$D$42,IF(J17=42,'Equivalencia BH-BMPT'!$D$43,IF(J17=43,'Equivalencia BH-BMPT'!$D$44,IF(J17=44,'Equivalencia BH-BMPT'!$D$45,IF(J17=45,'Equivalencia BH-BMPT'!$D$46,"No ha seleccionado un número de programa")))))))))))))))))))))))))))))))))))))))))))))</f>
        <v>No ha seleccionado un número de programa</v>
      </c>
      <c r="L17" s="29" t="s">
        <v>973</v>
      </c>
      <c r="M17" s="179">
        <v>1032388567</v>
      </c>
      <c r="N17" s="115" t="s">
        <v>631</v>
      </c>
      <c r="O17" s="128">
        <v>73500000</v>
      </c>
      <c r="P17" s="71"/>
      <c r="Q17" s="15"/>
      <c r="R17" s="91">
        <v>1</v>
      </c>
      <c r="S17" s="195">
        <v>9555000</v>
      </c>
      <c r="T17" s="15">
        <f t="shared" ref="T17:T22" si="3">O17+Q17+S17</f>
        <v>83055000</v>
      </c>
      <c r="U17" s="265">
        <v>79135000</v>
      </c>
      <c r="V17" s="212">
        <v>43117</v>
      </c>
      <c r="W17" s="238">
        <v>43117</v>
      </c>
      <c r="X17" s="238">
        <v>43420</v>
      </c>
      <c r="Y17" s="264">
        <f t="shared" si="0"/>
        <v>303</v>
      </c>
      <c r="Z17" s="3"/>
      <c r="AA17" s="26"/>
      <c r="AB17" s="3"/>
      <c r="AC17" s="3"/>
      <c r="AD17" s="3" t="s">
        <v>1013</v>
      </c>
      <c r="AE17" s="3"/>
      <c r="AF17" s="27">
        <f t="shared" si="2"/>
        <v>0.9528023598820059</v>
      </c>
      <c r="AG17" s="28"/>
      <c r="AH17" s="28"/>
    </row>
    <row r="18" spans="1:34" ht="44.25" customHeight="1" thickBot="1" x14ac:dyDescent="0.3">
      <c r="A18" s="91" t="s">
        <v>387</v>
      </c>
      <c r="B18" s="3">
        <v>2018</v>
      </c>
      <c r="C18" s="90" t="s">
        <v>574</v>
      </c>
      <c r="D18" s="3">
        <v>5</v>
      </c>
      <c r="E18" s="2" t="str">
        <f>IF(D18=1,'Tipo '!$B$2,IF(D18=2,'Tipo '!$B$3,IF(D18=3,'Tipo '!$B$4,IF(D18=4,'Tipo '!$B$5,IF(D18=5,'Tipo '!$B$6,IF(D18=6,'Tipo '!$B$7,IF(D18=7,'Tipo '!$B$8,IF(D18=8,'Tipo '!$B$9,IF(D18=9,'Tipo '!$B$10,IF(D18=10,'Tipo '!$B$11,IF(D18=11,'Tipo '!$B$12,IF(D18=12,'Tipo '!$B$13,IF(D18=13,'Tipo '!$B$14,IF(D18=14,'Tipo '!$B$15,IF(D18=15,'Tipo '!$B$16,IF(D18=16,'Tipo '!$B$17,IF(D18=17,'Tipo '!$B$18,IF(D18=18,'Tipo '!$B$19,IF(D18=19,'Tipo '!$B$20,IF(D18=20,'Tipo '!$B$21,"No ha seleccionado un tipo de contrato válido"))))))))))))))))))))</f>
        <v>CONTRATOS DE PRESTACIÓN DE SERVICIOS PROFESIONALES Y DE APOYO A LA GESTIÓN</v>
      </c>
      <c r="F18" s="90" t="s">
        <v>626</v>
      </c>
      <c r="G18" s="2"/>
      <c r="H18" s="147" t="s">
        <v>799</v>
      </c>
      <c r="I18" s="13" t="s">
        <v>162</v>
      </c>
      <c r="J18" s="3"/>
      <c r="K18" s="2" t="str">
        <f>IF(J18=1,'Equivalencia BH-BMPT'!$D$2,IF(J18=2,'Equivalencia BH-BMPT'!$D$3,IF(J18=3,'Equivalencia BH-BMPT'!$D$4,IF(J18=4,'Equivalencia BH-BMPT'!$D$5,IF(J18=5,'Equivalencia BH-BMPT'!$D$6,IF(J18=6,'Equivalencia BH-BMPT'!$D$7,IF(J18=7,'Equivalencia BH-BMPT'!$D$8,IF(J18=8,'Equivalencia BH-BMPT'!$D$9,IF(J18=9,'Equivalencia BH-BMPT'!$D$10,IF(J18=10,'Equivalencia BH-BMPT'!$D$11,IF(J18=11,'Equivalencia BH-BMPT'!$D$12,IF(J18=12,'Equivalencia BH-BMPT'!$D$13,IF(J18=13,'Equivalencia BH-BMPT'!$D$14,IF(J18=14,'Equivalencia BH-BMPT'!$D$15,IF(J18=15,'Equivalencia BH-BMPT'!$D$16,IF(J18=16,'Equivalencia BH-BMPT'!$D$17,IF(J18=17,'Equivalencia BH-BMPT'!$D$18,IF(J18=18,'Equivalencia BH-BMPT'!$D$19,IF(J18=19,'Equivalencia BH-BMPT'!$D$20,IF(J18=20,'Equivalencia BH-BMPT'!$D$21,IF(J18=21,'Equivalencia BH-BMPT'!$D$22,IF(J18=22,'Equivalencia BH-BMPT'!$D$23,IF(J18=23,'Equivalencia BH-BMPT'!#REF!,IF(J18=24,'Equivalencia BH-BMPT'!$D$25,IF(J18=25,'Equivalencia BH-BMPT'!$D$26,IF(J18=26,'Equivalencia BH-BMPT'!$D$27,IF(J18=27,'Equivalencia BH-BMPT'!$D$28,IF(J18=28,'Equivalencia BH-BMPT'!$D$29,IF(J18=29,'Equivalencia BH-BMPT'!$D$30,IF(J18=30,'Equivalencia BH-BMPT'!$D$31,IF(J18=31,'Equivalencia BH-BMPT'!$D$32,IF(J18=32,'Equivalencia BH-BMPT'!$D$33,IF(J18=33,'Equivalencia BH-BMPT'!$D$34,IF(J18=34,'Equivalencia BH-BMPT'!$D$35,IF(J18=35,'Equivalencia BH-BMPT'!$D$36,IF(J18=36,'Equivalencia BH-BMPT'!$D$37,IF(J18=37,'Equivalencia BH-BMPT'!$D$38,IF(J18=38,'Equivalencia BH-BMPT'!#REF!,IF(J18=39,'Equivalencia BH-BMPT'!$D$40,IF(J18=40,'Equivalencia BH-BMPT'!$D$41,IF(J18=41,'Equivalencia BH-BMPT'!$D$42,IF(J18=42,'Equivalencia BH-BMPT'!$D$43,IF(J18=43,'Equivalencia BH-BMPT'!$D$44,IF(J18=44,'Equivalencia BH-BMPT'!$D$45,IF(J18=45,'Equivalencia BH-BMPT'!$D$46,"No ha seleccionado un número de programa")))))))))))))))))))))))))))))))))))))))))))))</f>
        <v>No ha seleccionado un número de programa</v>
      </c>
      <c r="L18" s="29" t="s">
        <v>1064</v>
      </c>
      <c r="M18" s="91">
        <v>79556340</v>
      </c>
      <c r="N18" s="98" t="s">
        <v>632</v>
      </c>
      <c r="O18" s="128">
        <v>49500000</v>
      </c>
      <c r="P18" s="71"/>
      <c r="Q18" s="15"/>
      <c r="R18" s="91">
        <v>2</v>
      </c>
      <c r="S18" s="252">
        <v>13383333</v>
      </c>
      <c r="T18" s="15">
        <f>O18+Q18+S18</f>
        <v>62883333</v>
      </c>
      <c r="U18" s="265">
        <v>55550000</v>
      </c>
      <c r="V18" s="212">
        <v>43119</v>
      </c>
      <c r="W18" s="238">
        <v>43119</v>
      </c>
      <c r="X18" s="238">
        <v>43391</v>
      </c>
      <c r="Y18" s="264">
        <f t="shared" ref="Y18" si="4">DATEDIF(W18,X18,"D")</f>
        <v>272</v>
      </c>
      <c r="Z18" s="3"/>
      <c r="AA18" s="26"/>
      <c r="AB18" s="3"/>
      <c r="AC18" s="3"/>
      <c r="AD18" s="3" t="s">
        <v>1013</v>
      </c>
      <c r="AE18" s="3"/>
      <c r="AF18" s="27">
        <f t="shared" si="2"/>
        <v>0.88338192888090072</v>
      </c>
      <c r="AG18" s="28"/>
      <c r="AH18" s="28"/>
    </row>
    <row r="19" spans="1:34" ht="44.25" customHeight="1" thickBot="1" x14ac:dyDescent="0.3">
      <c r="A19" s="91" t="s">
        <v>387</v>
      </c>
      <c r="B19" s="3">
        <v>2018</v>
      </c>
      <c r="C19" s="90" t="s">
        <v>574</v>
      </c>
      <c r="D19" s="3">
        <v>5</v>
      </c>
      <c r="E19" s="2" t="str">
        <f>IF(D19=1,'Tipo '!$B$2,IF(D19=2,'Tipo '!$B$3,IF(D19=3,'Tipo '!$B$4,IF(D19=4,'Tipo '!$B$5,IF(D19=5,'Tipo '!$B$6,IF(D19=6,'Tipo '!$B$7,IF(D19=7,'Tipo '!$B$8,IF(D19=8,'Tipo '!$B$9,IF(D19=9,'Tipo '!$B$10,IF(D19=10,'Tipo '!$B$11,IF(D19=11,'Tipo '!$B$12,IF(D19=12,'Tipo '!$B$13,IF(D19=13,'Tipo '!$B$14,IF(D19=14,'Tipo '!$B$15,IF(D19=15,'Tipo '!$B$16,IF(D19=16,'Tipo '!$B$17,IF(D19=17,'Tipo '!$B$18,IF(D19=18,'Tipo '!$B$19,IF(D19=19,'Tipo '!$B$20,IF(D19=20,'Tipo '!$B$21,"No ha seleccionado un tipo de contrato válido"))))))))))))))))))))</f>
        <v>CONTRATOS DE PRESTACIÓN DE SERVICIOS PROFESIONALES Y DE APOYO A LA GESTIÓN</v>
      </c>
      <c r="F19" s="90" t="s">
        <v>626</v>
      </c>
      <c r="G19" s="2"/>
      <c r="H19" s="147" t="s">
        <v>799</v>
      </c>
      <c r="I19" s="13" t="s">
        <v>162</v>
      </c>
      <c r="J19" s="3"/>
      <c r="K19" s="2" t="str">
        <f>IF(J19=1,'Equivalencia BH-BMPT'!$D$2,IF(J19=2,'Equivalencia BH-BMPT'!$D$3,IF(J19=3,'Equivalencia BH-BMPT'!$D$4,IF(J19=4,'Equivalencia BH-BMPT'!$D$5,IF(J19=5,'Equivalencia BH-BMPT'!$D$6,IF(J19=6,'Equivalencia BH-BMPT'!$D$7,IF(J19=7,'Equivalencia BH-BMPT'!$D$8,IF(J19=8,'Equivalencia BH-BMPT'!$D$9,IF(J19=9,'Equivalencia BH-BMPT'!$D$10,IF(J19=10,'Equivalencia BH-BMPT'!$D$11,IF(J19=11,'Equivalencia BH-BMPT'!$D$12,IF(J19=12,'Equivalencia BH-BMPT'!$D$13,IF(J19=13,'Equivalencia BH-BMPT'!$D$14,IF(J19=14,'Equivalencia BH-BMPT'!$D$15,IF(J19=15,'Equivalencia BH-BMPT'!$D$16,IF(J19=16,'Equivalencia BH-BMPT'!$D$17,IF(J19=17,'Equivalencia BH-BMPT'!$D$18,IF(J19=18,'Equivalencia BH-BMPT'!$D$19,IF(J19=19,'Equivalencia BH-BMPT'!$D$20,IF(J19=20,'Equivalencia BH-BMPT'!$D$21,IF(J19=21,'Equivalencia BH-BMPT'!$D$22,IF(J19=22,'Equivalencia BH-BMPT'!$D$23,IF(J19=23,'Equivalencia BH-BMPT'!#REF!,IF(J19=24,'Equivalencia BH-BMPT'!$D$25,IF(J19=25,'Equivalencia BH-BMPT'!$D$26,IF(J19=26,'Equivalencia BH-BMPT'!$D$27,IF(J19=27,'Equivalencia BH-BMPT'!$D$28,IF(J19=28,'Equivalencia BH-BMPT'!$D$29,IF(J19=29,'Equivalencia BH-BMPT'!$D$30,IF(J19=30,'Equivalencia BH-BMPT'!$D$31,IF(J19=31,'Equivalencia BH-BMPT'!$D$32,IF(J19=32,'Equivalencia BH-BMPT'!$D$33,IF(J19=33,'Equivalencia BH-BMPT'!$D$34,IF(J19=34,'Equivalencia BH-BMPT'!$D$35,IF(J19=35,'Equivalencia BH-BMPT'!$D$36,IF(J19=36,'Equivalencia BH-BMPT'!$D$37,IF(J19=37,'Equivalencia BH-BMPT'!$D$38,IF(J19=38,'Equivalencia BH-BMPT'!#REF!,IF(J19=39,'Equivalencia BH-BMPT'!$D$40,IF(J19=40,'Equivalencia BH-BMPT'!$D$41,IF(J19=41,'Equivalencia BH-BMPT'!$D$42,IF(J19=42,'Equivalencia BH-BMPT'!$D$43,IF(J19=43,'Equivalencia BH-BMPT'!$D$44,IF(J19=44,'Equivalencia BH-BMPT'!$D$45,IF(J19=45,'Equivalencia BH-BMPT'!$D$46,"No ha seleccionado un número de programa")))))))))))))))))))))))))))))))))))))))))))))</f>
        <v>No ha seleccionado un número de programa</v>
      </c>
      <c r="L19" s="29" t="s">
        <v>973</v>
      </c>
      <c r="M19" s="91">
        <v>79556340</v>
      </c>
      <c r="N19" s="98" t="s">
        <v>632</v>
      </c>
      <c r="O19" s="128"/>
      <c r="P19" s="71"/>
      <c r="Q19" s="15"/>
      <c r="R19" s="91">
        <v>1</v>
      </c>
      <c r="S19" s="128">
        <v>2016663</v>
      </c>
      <c r="T19" s="15">
        <f>O19+Q19+S19</f>
        <v>2016663</v>
      </c>
      <c r="U19" s="265"/>
      <c r="V19" s="212">
        <v>43119</v>
      </c>
      <c r="W19" s="238">
        <v>43119</v>
      </c>
      <c r="X19" s="238">
        <v>43391</v>
      </c>
      <c r="Y19" s="264">
        <f t="shared" si="0"/>
        <v>272</v>
      </c>
      <c r="Z19" s="3"/>
      <c r="AA19" s="26"/>
      <c r="AB19" s="3"/>
      <c r="AC19" s="3"/>
      <c r="AD19" s="3" t="s">
        <v>1013</v>
      </c>
      <c r="AE19" s="3"/>
      <c r="AF19" s="27">
        <f t="shared" si="2"/>
        <v>0</v>
      </c>
      <c r="AG19" s="28"/>
      <c r="AH19" s="28"/>
    </row>
    <row r="20" spans="1:34" ht="44.25" customHeight="1" thickBot="1" x14ac:dyDescent="0.3">
      <c r="A20" s="91" t="s">
        <v>388</v>
      </c>
      <c r="B20" s="3">
        <v>2018</v>
      </c>
      <c r="C20" s="90" t="s">
        <v>575</v>
      </c>
      <c r="D20" s="3">
        <v>5</v>
      </c>
      <c r="E20" s="2" t="str">
        <f>IF(D20=1,'Tipo '!$B$2,IF(D20=2,'Tipo '!$B$3,IF(D20=3,'Tipo '!$B$4,IF(D20=4,'Tipo '!$B$5,IF(D20=5,'Tipo '!$B$6,IF(D20=6,'Tipo '!$B$7,IF(D20=7,'Tipo '!$B$8,IF(D20=8,'Tipo '!$B$9,IF(D20=9,'Tipo '!$B$10,IF(D20=10,'Tipo '!$B$11,IF(D20=11,'Tipo '!$B$12,IF(D20=12,'Tipo '!$B$13,IF(D20=13,'Tipo '!$B$14,IF(D20=14,'Tipo '!$B$15,IF(D20=15,'Tipo '!$B$16,IF(D20=16,'Tipo '!$B$17,IF(D20=17,'Tipo '!$B$18,IF(D20=18,'Tipo '!$B$19,IF(D20=19,'Tipo '!$B$20,IF(D20=20,'Tipo '!$B$21,"No ha seleccionado un tipo de contrato válido"))))))))))))))))))))</f>
        <v>CONTRATOS DE PRESTACIÓN DE SERVICIOS PROFESIONALES Y DE APOYO A LA GESTIÓN</v>
      </c>
      <c r="F20" s="90" t="s">
        <v>626</v>
      </c>
      <c r="G20" s="2"/>
      <c r="H20" s="147" t="s">
        <v>800</v>
      </c>
      <c r="I20" s="13" t="s">
        <v>162</v>
      </c>
      <c r="J20" s="3"/>
      <c r="K20" s="2" t="str">
        <f>IF(J20=1,'Equivalencia BH-BMPT'!$D$2,IF(J20=2,'Equivalencia BH-BMPT'!$D$3,IF(J20=3,'Equivalencia BH-BMPT'!$D$4,IF(J20=4,'Equivalencia BH-BMPT'!$D$5,IF(J20=5,'Equivalencia BH-BMPT'!$D$6,IF(J20=6,'Equivalencia BH-BMPT'!$D$7,IF(J20=7,'Equivalencia BH-BMPT'!$D$8,IF(J20=8,'Equivalencia BH-BMPT'!$D$9,IF(J20=9,'Equivalencia BH-BMPT'!$D$10,IF(J20=10,'Equivalencia BH-BMPT'!$D$11,IF(J20=11,'Equivalencia BH-BMPT'!$D$12,IF(J20=12,'Equivalencia BH-BMPT'!$D$13,IF(J20=13,'Equivalencia BH-BMPT'!$D$14,IF(J20=14,'Equivalencia BH-BMPT'!$D$15,IF(J20=15,'Equivalencia BH-BMPT'!$D$16,IF(J20=16,'Equivalencia BH-BMPT'!$D$17,IF(J20=17,'Equivalencia BH-BMPT'!$D$18,IF(J20=18,'Equivalencia BH-BMPT'!$D$19,IF(J20=19,'Equivalencia BH-BMPT'!$D$20,IF(J20=20,'Equivalencia BH-BMPT'!$D$21,IF(J20=21,'Equivalencia BH-BMPT'!$D$22,IF(J20=22,'Equivalencia BH-BMPT'!$D$23,IF(J20=23,'Equivalencia BH-BMPT'!#REF!,IF(J20=24,'Equivalencia BH-BMPT'!$D$25,IF(J20=25,'Equivalencia BH-BMPT'!$D$26,IF(J20=26,'Equivalencia BH-BMPT'!$D$27,IF(J20=27,'Equivalencia BH-BMPT'!$D$28,IF(J20=28,'Equivalencia BH-BMPT'!$D$29,IF(J20=29,'Equivalencia BH-BMPT'!$D$30,IF(J20=30,'Equivalencia BH-BMPT'!$D$31,IF(J20=31,'Equivalencia BH-BMPT'!$D$32,IF(J20=32,'Equivalencia BH-BMPT'!$D$33,IF(J20=33,'Equivalencia BH-BMPT'!$D$34,IF(J20=34,'Equivalencia BH-BMPT'!$D$35,IF(J20=35,'Equivalencia BH-BMPT'!$D$36,IF(J20=36,'Equivalencia BH-BMPT'!$D$37,IF(J20=37,'Equivalencia BH-BMPT'!$D$38,IF(J20=38,'Equivalencia BH-BMPT'!#REF!,IF(J20=39,'Equivalencia BH-BMPT'!$D$40,IF(J20=40,'Equivalencia BH-BMPT'!$D$41,IF(J20=41,'Equivalencia BH-BMPT'!$D$42,IF(J20=42,'Equivalencia BH-BMPT'!$D$43,IF(J20=43,'Equivalencia BH-BMPT'!$D$44,IF(J20=44,'Equivalencia BH-BMPT'!$D$45,IF(J20=45,'Equivalencia BH-BMPT'!$D$46,"No ha seleccionado un número de programa")))))))))))))))))))))))))))))))))))))))))))))</f>
        <v>No ha seleccionado un número de programa</v>
      </c>
      <c r="L20" s="29" t="s">
        <v>973</v>
      </c>
      <c r="M20" s="91">
        <v>41778154</v>
      </c>
      <c r="N20" s="91" t="s">
        <v>633</v>
      </c>
      <c r="O20" s="128">
        <v>18000000</v>
      </c>
      <c r="P20" s="71"/>
      <c r="Q20" s="15"/>
      <c r="R20" s="91">
        <v>2</v>
      </c>
      <c r="S20" s="195">
        <f>4466667+879996</f>
        <v>5346663</v>
      </c>
      <c r="T20" s="15">
        <f t="shared" ref="T20:T21" si="5">O20+Q20+S20</f>
        <v>23346663</v>
      </c>
      <c r="U20" s="265">
        <v>21066667</v>
      </c>
      <c r="V20" s="212">
        <v>43122</v>
      </c>
      <c r="W20" s="238">
        <v>43124</v>
      </c>
      <c r="X20" s="238">
        <v>43396</v>
      </c>
      <c r="Y20" s="264">
        <f t="shared" si="0"/>
        <v>272</v>
      </c>
      <c r="Z20" s="3"/>
      <c r="AA20" s="26"/>
      <c r="AB20" s="3"/>
      <c r="AC20" s="3"/>
      <c r="AD20" s="3" t="s">
        <v>1013</v>
      </c>
      <c r="AE20" s="3"/>
      <c r="AF20" s="27">
        <f t="shared" si="2"/>
        <v>0.90234167512504893</v>
      </c>
      <c r="AG20" s="28"/>
      <c r="AH20" s="28"/>
    </row>
    <row r="21" spans="1:34" ht="44.25" customHeight="1" thickBot="1" x14ac:dyDescent="0.3">
      <c r="A21" s="92" t="s">
        <v>389</v>
      </c>
      <c r="B21" s="3">
        <v>2018</v>
      </c>
      <c r="C21" s="99" t="s">
        <v>576</v>
      </c>
      <c r="D21" s="3">
        <v>5</v>
      </c>
      <c r="E21" s="2" t="str">
        <f>IF(D21=1,'Tipo '!$B$2,IF(D21=2,'Tipo '!$B$3,IF(D21=3,'Tipo '!$B$4,IF(D21=4,'Tipo '!$B$5,IF(D21=5,'Tipo '!$B$6,IF(D21=6,'Tipo '!$B$7,IF(D21=7,'Tipo '!$B$8,IF(D21=8,'Tipo '!$B$9,IF(D21=9,'Tipo '!$B$10,IF(D21=10,'Tipo '!$B$11,IF(D21=11,'Tipo '!$B$12,IF(D21=12,'Tipo '!$B$13,IF(D21=13,'Tipo '!$B$14,IF(D21=14,'Tipo '!$B$15,IF(D21=15,'Tipo '!$B$16,IF(D21=16,'Tipo '!$B$17,IF(D21=17,'Tipo '!$B$18,IF(D21=18,'Tipo '!$B$19,IF(D21=19,'Tipo '!$B$20,IF(D21=20,'Tipo '!$B$21,"No ha seleccionado un tipo de contrato válido"))))))))))))))))))))</f>
        <v>CONTRATOS DE PRESTACIÓN DE SERVICIOS PROFESIONALES Y DE APOYO A LA GESTIÓN</v>
      </c>
      <c r="F21" s="90" t="s">
        <v>626</v>
      </c>
      <c r="G21" s="2"/>
      <c r="H21" s="148" t="s">
        <v>801</v>
      </c>
      <c r="I21" s="13" t="s">
        <v>162</v>
      </c>
      <c r="J21" s="3"/>
      <c r="K21" s="2" t="str">
        <f>IF(J21=1,'Equivalencia BH-BMPT'!$D$2,IF(J21=2,'Equivalencia BH-BMPT'!$D$3,IF(J21=3,'Equivalencia BH-BMPT'!$D$4,IF(J21=4,'Equivalencia BH-BMPT'!$D$5,IF(J21=5,'Equivalencia BH-BMPT'!$D$6,IF(J21=6,'Equivalencia BH-BMPT'!$D$7,IF(J21=7,'Equivalencia BH-BMPT'!$D$8,IF(J21=8,'Equivalencia BH-BMPT'!$D$9,IF(J21=9,'Equivalencia BH-BMPT'!$D$10,IF(J21=10,'Equivalencia BH-BMPT'!$D$11,IF(J21=11,'Equivalencia BH-BMPT'!$D$12,IF(J21=12,'Equivalencia BH-BMPT'!$D$13,IF(J21=13,'Equivalencia BH-BMPT'!$D$14,IF(J21=14,'Equivalencia BH-BMPT'!$D$15,IF(J21=15,'Equivalencia BH-BMPT'!$D$16,IF(J21=16,'Equivalencia BH-BMPT'!$D$17,IF(J21=17,'Equivalencia BH-BMPT'!$D$18,IF(J21=18,'Equivalencia BH-BMPT'!$D$19,IF(J21=19,'Equivalencia BH-BMPT'!$D$20,IF(J21=20,'Equivalencia BH-BMPT'!$D$21,IF(J21=21,'Equivalencia BH-BMPT'!$D$22,IF(J21=22,'Equivalencia BH-BMPT'!$D$23,IF(J21=23,'Equivalencia BH-BMPT'!#REF!,IF(J21=24,'Equivalencia BH-BMPT'!$D$25,IF(J21=25,'Equivalencia BH-BMPT'!$D$26,IF(J21=26,'Equivalencia BH-BMPT'!$D$27,IF(J21=27,'Equivalencia BH-BMPT'!$D$28,IF(J21=28,'Equivalencia BH-BMPT'!$D$29,IF(J21=29,'Equivalencia BH-BMPT'!$D$30,IF(J21=30,'Equivalencia BH-BMPT'!$D$31,IF(J21=31,'Equivalencia BH-BMPT'!$D$32,IF(J21=32,'Equivalencia BH-BMPT'!$D$33,IF(J21=33,'Equivalencia BH-BMPT'!$D$34,IF(J21=34,'Equivalencia BH-BMPT'!$D$35,IF(J21=35,'Equivalencia BH-BMPT'!$D$36,IF(J21=36,'Equivalencia BH-BMPT'!$D$37,IF(J21=37,'Equivalencia BH-BMPT'!$D$38,IF(J21=38,'Equivalencia BH-BMPT'!#REF!,IF(J21=39,'Equivalencia BH-BMPT'!$D$40,IF(J21=40,'Equivalencia BH-BMPT'!$D$41,IF(J21=41,'Equivalencia BH-BMPT'!$D$42,IF(J21=42,'Equivalencia BH-BMPT'!$D$43,IF(J21=43,'Equivalencia BH-BMPT'!$D$44,IF(J21=44,'Equivalencia BH-BMPT'!$D$45,IF(J21=45,'Equivalencia BH-BMPT'!$D$46,"No ha seleccionado un número de programa")))))))))))))))))))))))))))))))))))))))))))))</f>
        <v>No ha seleccionado un número de programa</v>
      </c>
      <c r="L21" s="29" t="s">
        <v>1062</v>
      </c>
      <c r="M21" s="92">
        <v>1013598280</v>
      </c>
      <c r="N21" s="115" t="s">
        <v>634</v>
      </c>
      <c r="O21" s="129">
        <v>44550000</v>
      </c>
      <c r="P21" s="71"/>
      <c r="Q21" s="15"/>
      <c r="R21" s="92">
        <v>1</v>
      </c>
      <c r="S21" s="196">
        <v>6765000</v>
      </c>
      <c r="T21" s="15">
        <f t="shared" si="5"/>
        <v>51315000</v>
      </c>
      <c r="U21" s="265">
        <v>51315000</v>
      </c>
      <c r="V21" s="213">
        <v>43125</v>
      </c>
      <c r="W21" s="239">
        <v>43129</v>
      </c>
      <c r="X21" s="239">
        <v>43401</v>
      </c>
      <c r="Y21" s="264">
        <f t="shared" si="0"/>
        <v>272</v>
      </c>
      <c r="Z21" s="3"/>
      <c r="AA21" s="26"/>
      <c r="AB21" s="3"/>
      <c r="AC21" s="3"/>
      <c r="AD21" s="3" t="s">
        <v>1013</v>
      </c>
      <c r="AE21" s="3"/>
      <c r="AF21" s="27">
        <f t="shared" si="2"/>
        <v>1</v>
      </c>
      <c r="AG21" s="28"/>
      <c r="AH21" s="28"/>
    </row>
    <row r="22" spans="1:34" ht="44.25" customHeight="1" thickBot="1" x14ac:dyDescent="0.3">
      <c r="A22" s="93" t="s">
        <v>390</v>
      </c>
      <c r="B22" s="3">
        <v>2018</v>
      </c>
      <c r="C22" s="105" t="s">
        <v>577</v>
      </c>
      <c r="D22" s="3">
        <v>5</v>
      </c>
      <c r="E22" s="2" t="str">
        <f>IF(D22=1,'Tipo '!$B$2,IF(D22=2,'Tipo '!$B$3,IF(D22=3,'Tipo '!$B$4,IF(D22=4,'Tipo '!$B$5,IF(D22=5,'Tipo '!$B$6,IF(D22=6,'Tipo '!$B$7,IF(D22=7,'Tipo '!$B$8,IF(D22=8,'Tipo '!$B$9,IF(D22=9,'Tipo '!$B$10,IF(D22=10,'Tipo '!$B$11,IF(D22=11,'Tipo '!$B$12,IF(D22=12,'Tipo '!$B$13,IF(D22=13,'Tipo '!$B$14,IF(D22=14,'Tipo '!$B$15,IF(D22=15,'Tipo '!$B$16,IF(D22=16,'Tipo '!$B$17,IF(D22=17,'Tipo '!$B$18,IF(D22=18,'Tipo '!$B$19,IF(D22=19,'Tipo '!$B$20,IF(D22=20,'Tipo '!$B$21,"No ha seleccionado un tipo de contrato válido"))))))))))))))))))))</f>
        <v>CONTRATOS DE PRESTACIÓN DE SERVICIOS PROFESIONALES Y DE APOYO A LA GESTIÓN</v>
      </c>
      <c r="F22" s="90" t="s">
        <v>626</v>
      </c>
      <c r="G22" s="2"/>
      <c r="H22" s="149" t="s">
        <v>802</v>
      </c>
      <c r="I22" s="13" t="s">
        <v>162</v>
      </c>
      <c r="J22" s="3"/>
      <c r="K22" s="2" t="str">
        <f>IF(J22=1,'Equivalencia BH-BMPT'!$D$2,IF(J22=2,'Equivalencia BH-BMPT'!$D$3,IF(J22=3,'Equivalencia BH-BMPT'!$D$4,IF(J22=4,'Equivalencia BH-BMPT'!$D$5,IF(J22=5,'Equivalencia BH-BMPT'!$D$6,IF(J22=6,'Equivalencia BH-BMPT'!$D$7,IF(J22=7,'Equivalencia BH-BMPT'!$D$8,IF(J22=8,'Equivalencia BH-BMPT'!$D$9,IF(J22=9,'Equivalencia BH-BMPT'!$D$10,IF(J22=10,'Equivalencia BH-BMPT'!$D$11,IF(J22=11,'Equivalencia BH-BMPT'!$D$12,IF(J22=12,'Equivalencia BH-BMPT'!$D$13,IF(J22=13,'Equivalencia BH-BMPT'!$D$14,IF(J22=14,'Equivalencia BH-BMPT'!$D$15,IF(J22=15,'Equivalencia BH-BMPT'!$D$16,IF(J22=16,'Equivalencia BH-BMPT'!$D$17,IF(J22=17,'Equivalencia BH-BMPT'!$D$18,IF(J22=18,'Equivalencia BH-BMPT'!$D$19,IF(J22=19,'Equivalencia BH-BMPT'!$D$20,IF(J22=20,'Equivalencia BH-BMPT'!$D$21,IF(J22=21,'Equivalencia BH-BMPT'!$D$22,IF(J22=22,'Equivalencia BH-BMPT'!$D$23,IF(J22=23,'Equivalencia BH-BMPT'!#REF!,IF(J22=24,'Equivalencia BH-BMPT'!$D$25,IF(J22=25,'Equivalencia BH-BMPT'!$D$26,IF(J22=26,'Equivalencia BH-BMPT'!$D$27,IF(J22=27,'Equivalencia BH-BMPT'!$D$28,IF(J22=28,'Equivalencia BH-BMPT'!$D$29,IF(J22=29,'Equivalencia BH-BMPT'!$D$30,IF(J22=30,'Equivalencia BH-BMPT'!$D$31,IF(J22=31,'Equivalencia BH-BMPT'!$D$32,IF(J22=32,'Equivalencia BH-BMPT'!$D$33,IF(J22=33,'Equivalencia BH-BMPT'!$D$34,IF(J22=34,'Equivalencia BH-BMPT'!$D$35,IF(J22=35,'Equivalencia BH-BMPT'!$D$36,IF(J22=36,'Equivalencia BH-BMPT'!$D$37,IF(J22=37,'Equivalencia BH-BMPT'!$D$38,IF(J22=38,'Equivalencia BH-BMPT'!#REF!,IF(J22=39,'Equivalencia BH-BMPT'!$D$40,IF(J22=40,'Equivalencia BH-BMPT'!$D$41,IF(J22=41,'Equivalencia BH-BMPT'!$D$42,IF(J22=42,'Equivalencia BH-BMPT'!$D$43,IF(J22=43,'Equivalencia BH-BMPT'!$D$44,IF(J22=44,'Equivalencia BH-BMPT'!$D$45,IF(J22=45,'Equivalencia BH-BMPT'!$D$46,"No ha seleccionado un número de programa")))))))))))))))))))))))))))))))))))))))))))))</f>
        <v>No ha seleccionado un número de programa</v>
      </c>
      <c r="L22" s="29" t="s">
        <v>973</v>
      </c>
      <c r="M22" s="93">
        <v>80126559</v>
      </c>
      <c r="N22" s="93" t="s">
        <v>635</v>
      </c>
      <c r="O22" s="130">
        <v>38700000</v>
      </c>
      <c r="P22" s="71"/>
      <c r="Q22" s="15"/>
      <c r="R22" s="93">
        <v>1</v>
      </c>
      <c r="S22" s="197">
        <v>5303338</v>
      </c>
      <c r="T22" s="15">
        <f t="shared" si="3"/>
        <v>44003338</v>
      </c>
      <c r="U22" s="265">
        <v>41710000</v>
      </c>
      <c r="V22" s="214">
        <v>43122</v>
      </c>
      <c r="W22" s="240">
        <v>43123</v>
      </c>
      <c r="X22" s="240">
        <v>43395</v>
      </c>
      <c r="Y22" s="264">
        <f t="shared" si="0"/>
        <v>272</v>
      </c>
      <c r="Z22" s="3"/>
      <c r="AA22" s="26"/>
      <c r="AB22" s="3"/>
      <c r="AC22" s="3"/>
      <c r="AD22" s="3" t="s">
        <v>1013</v>
      </c>
      <c r="AE22" s="3"/>
      <c r="AF22" s="27">
        <f t="shared" si="2"/>
        <v>0.94788263563096053</v>
      </c>
      <c r="AG22" s="28"/>
      <c r="AH22" s="28"/>
    </row>
    <row r="23" spans="1:34" ht="44.25" customHeight="1" thickBot="1" x14ac:dyDescent="0.3">
      <c r="A23" s="91" t="s">
        <v>391</v>
      </c>
      <c r="B23" s="3">
        <v>2018</v>
      </c>
      <c r="C23" s="106" t="s">
        <v>577</v>
      </c>
      <c r="D23" s="3">
        <v>5</v>
      </c>
      <c r="E23" s="2" t="str">
        <f>IF(D23=1,'Tipo '!$B$2,IF(D23=2,'Tipo '!$B$3,IF(D23=3,'Tipo '!$B$4,IF(D23=4,'Tipo '!$B$5,IF(D23=5,'Tipo '!$B$6,IF(D23=6,'Tipo '!$B$7,IF(D23=7,'Tipo '!$B$8,IF(D23=8,'Tipo '!$B$9,IF(D23=9,'Tipo '!$B$10,IF(D23=10,'Tipo '!$B$11,IF(D23=11,'Tipo '!$B$12,IF(D23=12,'Tipo '!$B$13,IF(D23=13,'Tipo '!$B$14,IF(D23=14,'Tipo '!$B$15,IF(D23=15,'Tipo '!$B$16,IF(D23=16,'Tipo '!$B$17,IF(D23=17,'Tipo '!$B$18,IF(D23=18,'Tipo '!$B$19,IF(D23=19,'Tipo '!$B$20,IF(D23=20,'Tipo '!$B$21,"No ha seleccionado un tipo de contrato válido"))))))))))))))))))))</f>
        <v>CONTRATOS DE PRESTACIÓN DE SERVICIOS PROFESIONALES Y DE APOYO A LA GESTIÓN</v>
      </c>
      <c r="F23" s="90" t="s">
        <v>626</v>
      </c>
      <c r="G23" s="2"/>
      <c r="H23" s="147" t="s">
        <v>803</v>
      </c>
      <c r="I23" s="13" t="s">
        <v>162</v>
      </c>
      <c r="J23" s="3"/>
      <c r="K23" s="2" t="str">
        <f>IF(J23=1,'Equivalencia BH-BMPT'!$D$2,IF(J23=2,'Equivalencia BH-BMPT'!$D$3,IF(J23=3,'Equivalencia BH-BMPT'!$D$4,IF(J23=4,'Equivalencia BH-BMPT'!$D$5,IF(J23=5,'Equivalencia BH-BMPT'!$D$6,IF(J23=6,'Equivalencia BH-BMPT'!$D$7,IF(J23=7,'Equivalencia BH-BMPT'!$D$8,IF(J23=8,'Equivalencia BH-BMPT'!$D$9,IF(J23=9,'Equivalencia BH-BMPT'!$D$10,IF(J23=10,'Equivalencia BH-BMPT'!$D$11,IF(J23=11,'Equivalencia BH-BMPT'!$D$12,IF(J23=12,'Equivalencia BH-BMPT'!$D$13,IF(J23=13,'Equivalencia BH-BMPT'!$D$14,IF(J23=14,'Equivalencia BH-BMPT'!$D$15,IF(J23=15,'Equivalencia BH-BMPT'!$D$16,IF(J23=16,'Equivalencia BH-BMPT'!$D$17,IF(J23=17,'Equivalencia BH-BMPT'!$D$18,IF(J23=18,'Equivalencia BH-BMPT'!$D$19,IF(J23=19,'Equivalencia BH-BMPT'!$D$20,IF(J23=20,'Equivalencia BH-BMPT'!$D$21,IF(J23=21,'Equivalencia BH-BMPT'!$D$22,IF(J23=22,'Equivalencia BH-BMPT'!$D$23,IF(J23=23,'Equivalencia BH-BMPT'!#REF!,IF(J23=24,'Equivalencia BH-BMPT'!$D$25,IF(J23=25,'Equivalencia BH-BMPT'!$D$26,IF(J23=26,'Equivalencia BH-BMPT'!$D$27,IF(J23=27,'Equivalencia BH-BMPT'!$D$28,IF(J23=28,'Equivalencia BH-BMPT'!$D$29,IF(J23=29,'Equivalencia BH-BMPT'!$D$30,IF(J23=30,'Equivalencia BH-BMPT'!$D$31,IF(J23=31,'Equivalencia BH-BMPT'!$D$32,IF(J23=32,'Equivalencia BH-BMPT'!$D$33,IF(J23=33,'Equivalencia BH-BMPT'!$D$34,IF(J23=34,'Equivalencia BH-BMPT'!$D$35,IF(J23=35,'Equivalencia BH-BMPT'!$D$36,IF(J23=36,'Equivalencia BH-BMPT'!$D$37,IF(J23=37,'Equivalencia BH-BMPT'!$D$38,IF(J23=38,'Equivalencia BH-BMPT'!#REF!,IF(J23=39,'Equivalencia BH-BMPT'!$D$40,IF(J23=40,'Equivalencia BH-BMPT'!$D$41,IF(J23=41,'Equivalencia BH-BMPT'!$D$42,IF(J23=42,'Equivalencia BH-BMPT'!$D$43,IF(J23=43,'Equivalencia BH-BMPT'!$D$44,IF(J23=44,'Equivalencia BH-BMPT'!$D$45,IF(J23=45,'Equivalencia BH-BMPT'!$D$46,"No ha seleccionado un número de programa")))))))))))))))))))))))))))))))))))))))))))))</f>
        <v>No ha seleccionado un número de programa</v>
      </c>
      <c r="L23" s="29" t="s">
        <v>973</v>
      </c>
      <c r="M23" s="91">
        <v>80761043</v>
      </c>
      <c r="N23" s="91" t="s">
        <v>636</v>
      </c>
      <c r="O23" s="128">
        <v>44550000</v>
      </c>
      <c r="P23" s="71"/>
      <c r="Q23" s="15"/>
      <c r="R23" s="91">
        <v>1</v>
      </c>
      <c r="S23" s="195">
        <v>10230000</v>
      </c>
      <c r="T23" s="15">
        <f t="shared" si="1"/>
        <v>54780000</v>
      </c>
      <c r="U23" s="265">
        <v>52140000</v>
      </c>
      <c r="V23" s="212">
        <v>43122</v>
      </c>
      <c r="W23" s="238">
        <v>43124</v>
      </c>
      <c r="X23" s="238">
        <v>43396</v>
      </c>
      <c r="Y23" s="264">
        <f t="shared" si="0"/>
        <v>272</v>
      </c>
      <c r="Z23" s="3"/>
      <c r="AA23" s="26"/>
      <c r="AB23" s="3"/>
      <c r="AC23" s="3"/>
      <c r="AD23" s="3" t="s">
        <v>1013</v>
      </c>
      <c r="AE23" s="3"/>
      <c r="AF23" s="27">
        <f t="shared" si="2"/>
        <v>0.95180722891566261</v>
      </c>
      <c r="AG23" s="28"/>
      <c r="AH23" s="28"/>
    </row>
    <row r="24" spans="1:34" ht="44.25" customHeight="1" thickBot="1" x14ac:dyDescent="0.3">
      <c r="A24" s="94" t="s">
        <v>392</v>
      </c>
      <c r="B24" s="3">
        <v>2018</v>
      </c>
      <c r="C24" s="106" t="s">
        <v>577</v>
      </c>
      <c r="D24" s="3">
        <v>5</v>
      </c>
      <c r="E24" s="2" t="str">
        <f>IF(D24=1,'Tipo '!$B$2,IF(D24=2,'Tipo '!$B$3,IF(D24=3,'Tipo '!$B$4,IF(D24=4,'Tipo '!$B$5,IF(D24=5,'Tipo '!$B$6,IF(D24=6,'Tipo '!$B$7,IF(D24=7,'Tipo '!$B$8,IF(D24=8,'Tipo '!$B$9,IF(D24=9,'Tipo '!$B$10,IF(D24=10,'Tipo '!$B$11,IF(D24=11,'Tipo '!$B$12,IF(D24=12,'Tipo '!$B$13,IF(D24=13,'Tipo '!$B$14,IF(D24=14,'Tipo '!$B$15,IF(D24=15,'Tipo '!$B$16,IF(D24=16,'Tipo '!$B$17,IF(D24=17,'Tipo '!$B$18,IF(D24=18,'Tipo '!$B$19,IF(D24=19,'Tipo '!$B$20,IF(D24=20,'Tipo '!$B$21,"No ha seleccionado un tipo de contrato válido"))))))))))))))))))))</f>
        <v>CONTRATOS DE PRESTACIÓN DE SERVICIOS PROFESIONALES Y DE APOYO A LA GESTIÓN</v>
      </c>
      <c r="F24" s="90" t="s">
        <v>626</v>
      </c>
      <c r="G24" s="2"/>
      <c r="H24" s="147" t="s">
        <v>804</v>
      </c>
      <c r="I24" s="13" t="s">
        <v>162</v>
      </c>
      <c r="J24" s="3"/>
      <c r="K24" s="2" t="str">
        <f>IF(J24=1,'Equivalencia BH-BMPT'!$D$2,IF(J24=2,'Equivalencia BH-BMPT'!$D$3,IF(J24=3,'Equivalencia BH-BMPT'!$D$4,IF(J24=4,'Equivalencia BH-BMPT'!$D$5,IF(J24=5,'Equivalencia BH-BMPT'!$D$6,IF(J24=6,'Equivalencia BH-BMPT'!$D$7,IF(J24=7,'Equivalencia BH-BMPT'!$D$8,IF(J24=8,'Equivalencia BH-BMPT'!$D$9,IF(J24=9,'Equivalencia BH-BMPT'!$D$10,IF(J24=10,'Equivalencia BH-BMPT'!$D$11,IF(J24=11,'Equivalencia BH-BMPT'!$D$12,IF(J24=12,'Equivalencia BH-BMPT'!$D$13,IF(J24=13,'Equivalencia BH-BMPT'!$D$14,IF(J24=14,'Equivalencia BH-BMPT'!$D$15,IF(J24=15,'Equivalencia BH-BMPT'!$D$16,IF(J24=16,'Equivalencia BH-BMPT'!$D$17,IF(J24=17,'Equivalencia BH-BMPT'!$D$18,IF(J24=18,'Equivalencia BH-BMPT'!$D$19,IF(J24=19,'Equivalencia BH-BMPT'!$D$20,IF(J24=20,'Equivalencia BH-BMPT'!$D$21,IF(J24=21,'Equivalencia BH-BMPT'!$D$22,IF(J24=22,'Equivalencia BH-BMPT'!$D$23,IF(J24=23,'Equivalencia BH-BMPT'!#REF!,IF(J24=24,'Equivalencia BH-BMPT'!$D$25,IF(J24=25,'Equivalencia BH-BMPT'!$D$26,IF(J24=26,'Equivalencia BH-BMPT'!$D$27,IF(J24=27,'Equivalencia BH-BMPT'!$D$28,IF(J24=28,'Equivalencia BH-BMPT'!$D$29,IF(J24=29,'Equivalencia BH-BMPT'!$D$30,IF(J24=30,'Equivalencia BH-BMPT'!$D$31,IF(J24=31,'Equivalencia BH-BMPT'!$D$32,IF(J24=32,'Equivalencia BH-BMPT'!$D$33,IF(J24=33,'Equivalencia BH-BMPT'!$D$34,IF(J24=34,'Equivalencia BH-BMPT'!$D$35,IF(J24=35,'Equivalencia BH-BMPT'!$D$36,IF(J24=36,'Equivalencia BH-BMPT'!$D$37,IF(J24=37,'Equivalencia BH-BMPT'!$D$38,IF(J24=38,'Equivalencia BH-BMPT'!#REF!,IF(J24=39,'Equivalencia BH-BMPT'!$D$40,IF(J24=40,'Equivalencia BH-BMPT'!$D$41,IF(J24=41,'Equivalencia BH-BMPT'!$D$42,IF(J24=42,'Equivalencia BH-BMPT'!$D$43,IF(J24=43,'Equivalencia BH-BMPT'!$D$44,IF(J24=44,'Equivalencia BH-BMPT'!$D$45,IF(J24=45,'Equivalencia BH-BMPT'!$D$46,"No ha seleccionado un número de programa")))))))))))))))))))))))))))))))))))))))))))))</f>
        <v>No ha seleccionado un número de programa</v>
      </c>
      <c r="L24" s="29" t="s">
        <v>973</v>
      </c>
      <c r="M24" s="91">
        <v>52196889</v>
      </c>
      <c r="N24" s="91" t="s">
        <v>637</v>
      </c>
      <c r="O24" s="128">
        <v>40500000</v>
      </c>
      <c r="P24" s="71"/>
      <c r="Q24" s="15"/>
      <c r="R24" s="152">
        <v>2</v>
      </c>
      <c r="S24" s="195">
        <v>11850000</v>
      </c>
      <c r="T24" s="15">
        <v>52350000</v>
      </c>
      <c r="U24" s="265">
        <v>47550000</v>
      </c>
      <c r="V24" s="212">
        <v>43122</v>
      </c>
      <c r="W24" s="238">
        <v>43123</v>
      </c>
      <c r="X24" s="238">
        <v>43395</v>
      </c>
      <c r="Y24" s="264">
        <f t="shared" si="0"/>
        <v>272</v>
      </c>
      <c r="Z24" s="3"/>
      <c r="AA24" s="26"/>
      <c r="AB24" s="3"/>
      <c r="AC24" s="3"/>
      <c r="AD24" s="3" t="s">
        <v>1013</v>
      </c>
      <c r="AE24" s="3"/>
      <c r="AF24" s="27">
        <f t="shared" si="2"/>
        <v>0.90830945558739251</v>
      </c>
      <c r="AG24" s="28"/>
      <c r="AH24" s="28"/>
    </row>
    <row r="25" spans="1:34" ht="44.25" customHeight="1" thickBot="1" x14ac:dyDescent="0.3">
      <c r="A25" s="95" t="s">
        <v>393</v>
      </c>
      <c r="B25" s="3">
        <v>2018</v>
      </c>
      <c r="C25" s="90" t="s">
        <v>578</v>
      </c>
      <c r="D25" s="3">
        <v>5</v>
      </c>
      <c r="E25" s="2" t="str">
        <f>IF(D25=1,'Tipo '!$B$2,IF(D25=2,'Tipo '!$B$3,IF(D25=3,'Tipo '!$B$4,IF(D25=4,'Tipo '!$B$5,IF(D25=5,'Tipo '!$B$6,IF(D25=6,'Tipo '!$B$7,IF(D25=7,'Tipo '!$B$8,IF(D25=8,'Tipo '!$B$9,IF(D25=9,'Tipo '!$B$10,IF(D25=10,'Tipo '!$B$11,IF(D25=11,'Tipo '!$B$12,IF(D25=12,'Tipo '!$B$13,IF(D25=13,'Tipo '!$B$14,IF(D25=14,'Tipo '!$B$15,IF(D25=15,'Tipo '!$B$16,IF(D25=16,'Tipo '!$B$17,IF(D25=17,'Tipo '!$B$18,IF(D25=18,'Tipo '!$B$19,IF(D25=19,'Tipo '!$B$20,IF(D25=20,'Tipo '!$B$21,"No ha seleccionado un tipo de contrato válido"))))))))))))))))))))</f>
        <v>CONTRATOS DE PRESTACIÓN DE SERVICIOS PROFESIONALES Y DE APOYO A LA GESTIÓN</v>
      </c>
      <c r="F25" s="90" t="s">
        <v>626</v>
      </c>
      <c r="G25" s="2"/>
      <c r="H25" s="150" t="s">
        <v>805</v>
      </c>
      <c r="I25" s="13" t="s">
        <v>162</v>
      </c>
      <c r="J25" s="3"/>
      <c r="K25" s="2" t="str">
        <f>IF(J25=1,'Equivalencia BH-BMPT'!$D$2,IF(J25=2,'Equivalencia BH-BMPT'!$D$3,IF(J25=3,'Equivalencia BH-BMPT'!$D$4,IF(J25=4,'Equivalencia BH-BMPT'!$D$5,IF(J25=5,'Equivalencia BH-BMPT'!$D$6,IF(J25=6,'Equivalencia BH-BMPT'!$D$7,IF(J25=7,'Equivalencia BH-BMPT'!$D$8,IF(J25=8,'Equivalencia BH-BMPT'!$D$9,IF(J25=9,'Equivalencia BH-BMPT'!$D$10,IF(J25=10,'Equivalencia BH-BMPT'!$D$11,IF(J25=11,'Equivalencia BH-BMPT'!$D$12,IF(J25=12,'Equivalencia BH-BMPT'!$D$13,IF(J25=13,'Equivalencia BH-BMPT'!$D$14,IF(J25=14,'Equivalencia BH-BMPT'!$D$15,IF(J25=15,'Equivalencia BH-BMPT'!$D$16,IF(J25=16,'Equivalencia BH-BMPT'!$D$17,IF(J25=17,'Equivalencia BH-BMPT'!$D$18,IF(J25=18,'Equivalencia BH-BMPT'!$D$19,IF(J25=19,'Equivalencia BH-BMPT'!$D$20,IF(J25=20,'Equivalencia BH-BMPT'!$D$21,IF(J25=21,'Equivalencia BH-BMPT'!$D$22,IF(J25=22,'Equivalencia BH-BMPT'!$D$23,IF(J25=23,'Equivalencia BH-BMPT'!#REF!,IF(J25=24,'Equivalencia BH-BMPT'!$D$25,IF(J25=25,'Equivalencia BH-BMPT'!$D$26,IF(J25=26,'Equivalencia BH-BMPT'!$D$27,IF(J25=27,'Equivalencia BH-BMPT'!$D$28,IF(J25=28,'Equivalencia BH-BMPT'!$D$29,IF(J25=29,'Equivalencia BH-BMPT'!$D$30,IF(J25=30,'Equivalencia BH-BMPT'!$D$31,IF(J25=31,'Equivalencia BH-BMPT'!$D$32,IF(J25=32,'Equivalencia BH-BMPT'!$D$33,IF(J25=33,'Equivalencia BH-BMPT'!$D$34,IF(J25=34,'Equivalencia BH-BMPT'!$D$35,IF(J25=35,'Equivalencia BH-BMPT'!$D$36,IF(J25=36,'Equivalencia BH-BMPT'!$D$37,IF(J25=37,'Equivalencia BH-BMPT'!$D$38,IF(J25=38,'Equivalencia BH-BMPT'!#REF!,IF(J25=39,'Equivalencia BH-BMPT'!$D$40,IF(J25=40,'Equivalencia BH-BMPT'!$D$41,IF(J25=41,'Equivalencia BH-BMPT'!$D$42,IF(J25=42,'Equivalencia BH-BMPT'!$D$43,IF(J25=43,'Equivalencia BH-BMPT'!$D$44,IF(J25=44,'Equivalencia BH-BMPT'!$D$45,IF(J25=45,'Equivalencia BH-BMPT'!$D$46,"No ha seleccionado un número de programa")))))))))))))))))))))))))))))))))))))))))))))</f>
        <v>No ha seleccionado un número de programa</v>
      </c>
      <c r="L25" s="29" t="s">
        <v>973</v>
      </c>
      <c r="M25" s="116">
        <v>80246449</v>
      </c>
      <c r="N25" s="116" t="s">
        <v>638</v>
      </c>
      <c r="O25" s="128">
        <v>15400000</v>
      </c>
      <c r="P25" s="71"/>
      <c r="Q25" s="15"/>
      <c r="R25" s="116">
        <v>1</v>
      </c>
      <c r="S25" s="198">
        <v>7700000</v>
      </c>
      <c r="T25" s="15">
        <f t="shared" si="1"/>
        <v>23100000</v>
      </c>
      <c r="U25" s="265">
        <v>23100000</v>
      </c>
      <c r="V25" s="212">
        <v>43126</v>
      </c>
      <c r="W25" s="238">
        <v>43126</v>
      </c>
      <c r="X25" s="238">
        <v>43337</v>
      </c>
      <c r="Y25" s="264">
        <f t="shared" si="0"/>
        <v>211</v>
      </c>
      <c r="Z25" s="3"/>
      <c r="AA25" s="26"/>
      <c r="AB25" s="3"/>
      <c r="AC25" s="3"/>
      <c r="AD25" s="3" t="s">
        <v>1013</v>
      </c>
      <c r="AE25" s="3"/>
      <c r="AF25" s="27">
        <f t="shared" si="2"/>
        <v>1</v>
      </c>
      <c r="AG25" s="28"/>
      <c r="AH25" s="28"/>
    </row>
    <row r="26" spans="1:34" ht="44.25" customHeight="1" thickBot="1" x14ac:dyDescent="0.3">
      <c r="A26" s="95" t="s">
        <v>394</v>
      </c>
      <c r="B26" s="3">
        <v>2018</v>
      </c>
      <c r="C26" s="77" t="s">
        <v>578</v>
      </c>
      <c r="D26" s="3">
        <v>5</v>
      </c>
      <c r="E26" s="2" t="str">
        <f>IF(D26=1,'Tipo '!$B$2,IF(D26=2,'Tipo '!$B$3,IF(D26=3,'Tipo '!$B$4,IF(D26=4,'Tipo '!$B$5,IF(D26=5,'Tipo '!$B$6,IF(D26=6,'Tipo '!$B$7,IF(D26=7,'Tipo '!$B$8,IF(D26=8,'Tipo '!$B$9,IF(D26=9,'Tipo '!$B$10,IF(D26=10,'Tipo '!$B$11,IF(D26=11,'Tipo '!$B$12,IF(D26=12,'Tipo '!$B$13,IF(D26=13,'Tipo '!$B$14,IF(D26=14,'Tipo '!$B$15,IF(D26=15,'Tipo '!$B$16,IF(D26=16,'Tipo '!$B$17,IF(D26=17,'Tipo '!$B$18,IF(D26=18,'Tipo '!$B$19,IF(D26=19,'Tipo '!$B$20,IF(D26=20,'Tipo '!$B$21,"No ha seleccionado un tipo de contrato válido"))))))))))))))))))))</f>
        <v>CONTRATOS DE PRESTACIÓN DE SERVICIOS PROFESIONALES Y DE APOYO A LA GESTIÓN</v>
      </c>
      <c r="F26" s="90" t="s">
        <v>626</v>
      </c>
      <c r="G26" s="2"/>
      <c r="H26" s="147" t="s">
        <v>806</v>
      </c>
      <c r="I26" s="13" t="s">
        <v>162</v>
      </c>
      <c r="J26" s="3"/>
      <c r="K26" s="2" t="str">
        <f>IF(J26=1,'Equivalencia BH-BMPT'!$D$2,IF(J26=2,'Equivalencia BH-BMPT'!$D$3,IF(J26=3,'Equivalencia BH-BMPT'!$D$4,IF(J26=4,'Equivalencia BH-BMPT'!$D$5,IF(J26=5,'Equivalencia BH-BMPT'!$D$6,IF(J26=6,'Equivalencia BH-BMPT'!$D$7,IF(J26=7,'Equivalencia BH-BMPT'!$D$8,IF(J26=8,'Equivalencia BH-BMPT'!$D$9,IF(J26=9,'Equivalencia BH-BMPT'!$D$10,IF(J26=10,'Equivalencia BH-BMPT'!$D$11,IF(J26=11,'Equivalencia BH-BMPT'!$D$12,IF(J26=12,'Equivalencia BH-BMPT'!$D$13,IF(J26=13,'Equivalencia BH-BMPT'!$D$14,IF(J26=14,'Equivalencia BH-BMPT'!$D$15,IF(J26=15,'Equivalencia BH-BMPT'!$D$16,IF(J26=16,'Equivalencia BH-BMPT'!$D$17,IF(J26=17,'Equivalencia BH-BMPT'!$D$18,IF(J26=18,'Equivalencia BH-BMPT'!$D$19,IF(J26=19,'Equivalencia BH-BMPT'!$D$20,IF(J26=20,'Equivalencia BH-BMPT'!$D$21,IF(J26=21,'Equivalencia BH-BMPT'!$D$22,IF(J26=22,'Equivalencia BH-BMPT'!$D$23,IF(J26=23,'Equivalencia BH-BMPT'!#REF!,IF(J26=24,'Equivalencia BH-BMPT'!$D$25,IF(J26=25,'Equivalencia BH-BMPT'!$D$26,IF(J26=26,'Equivalencia BH-BMPT'!$D$27,IF(J26=27,'Equivalencia BH-BMPT'!$D$28,IF(J26=28,'Equivalencia BH-BMPT'!$D$29,IF(J26=29,'Equivalencia BH-BMPT'!$D$30,IF(J26=30,'Equivalencia BH-BMPT'!$D$31,IF(J26=31,'Equivalencia BH-BMPT'!$D$32,IF(J26=32,'Equivalencia BH-BMPT'!$D$33,IF(J26=33,'Equivalencia BH-BMPT'!$D$34,IF(J26=34,'Equivalencia BH-BMPT'!$D$35,IF(J26=35,'Equivalencia BH-BMPT'!$D$36,IF(J26=36,'Equivalencia BH-BMPT'!$D$37,IF(J26=37,'Equivalencia BH-BMPT'!$D$38,IF(J26=38,'Equivalencia BH-BMPT'!#REF!,IF(J26=39,'Equivalencia BH-BMPT'!$D$40,IF(J26=40,'Equivalencia BH-BMPT'!$D$41,IF(J26=41,'Equivalencia BH-BMPT'!$D$42,IF(J26=42,'Equivalencia BH-BMPT'!$D$43,IF(J26=43,'Equivalencia BH-BMPT'!$D$44,IF(J26=44,'Equivalencia BH-BMPT'!$D$45,IF(J26=45,'Equivalencia BH-BMPT'!$D$46,"No ha seleccionado un número de programa")))))))))))))))))))))))))))))))))))))))))))))</f>
        <v>No ha seleccionado un número de programa</v>
      </c>
      <c r="L26" s="29" t="s">
        <v>973</v>
      </c>
      <c r="M26" s="91">
        <v>7300621</v>
      </c>
      <c r="N26" s="91" t="s">
        <v>639</v>
      </c>
      <c r="O26" s="128">
        <v>15400000</v>
      </c>
      <c r="P26" s="71"/>
      <c r="Q26" s="15"/>
      <c r="R26" s="91">
        <v>1</v>
      </c>
      <c r="S26" s="199">
        <v>7700000</v>
      </c>
      <c r="T26" s="15">
        <f t="shared" si="1"/>
        <v>23100000</v>
      </c>
      <c r="U26" s="265">
        <v>23100000</v>
      </c>
      <c r="V26" s="212">
        <v>43126</v>
      </c>
      <c r="W26" s="238">
        <v>43126</v>
      </c>
      <c r="X26" s="238">
        <v>43337</v>
      </c>
      <c r="Y26" s="264">
        <f t="shared" si="0"/>
        <v>211</v>
      </c>
      <c r="Z26" s="3"/>
      <c r="AA26" s="26"/>
      <c r="AB26" s="3"/>
      <c r="AC26" s="3"/>
      <c r="AD26" s="3" t="s">
        <v>1013</v>
      </c>
      <c r="AE26" s="3"/>
      <c r="AF26" s="27">
        <f t="shared" si="2"/>
        <v>1</v>
      </c>
      <c r="AG26" s="28"/>
      <c r="AH26" s="28"/>
    </row>
    <row r="27" spans="1:34" ht="44.25" customHeight="1" thickBot="1" x14ac:dyDescent="0.3">
      <c r="A27" s="91" t="s">
        <v>395</v>
      </c>
      <c r="B27" s="3">
        <v>2018</v>
      </c>
      <c r="C27" s="77" t="s">
        <v>579</v>
      </c>
      <c r="D27" s="3">
        <v>5</v>
      </c>
      <c r="E27" s="2" t="str">
        <f>IF(D27=1,'Tipo '!$B$2,IF(D27=2,'Tipo '!$B$3,IF(D27=3,'Tipo '!$B$4,IF(D27=4,'Tipo '!$B$5,IF(D27=5,'Tipo '!$B$6,IF(D27=6,'Tipo '!$B$7,IF(D27=7,'Tipo '!$B$8,IF(D27=8,'Tipo '!$B$9,IF(D27=9,'Tipo '!$B$10,IF(D27=10,'Tipo '!$B$11,IF(D27=11,'Tipo '!$B$12,IF(D27=12,'Tipo '!$B$13,IF(D27=13,'Tipo '!$B$14,IF(D27=14,'Tipo '!$B$15,IF(D27=15,'Tipo '!$B$16,IF(D27=16,'Tipo '!$B$17,IF(D27=17,'Tipo '!$B$18,IF(D27=18,'Tipo '!$B$19,IF(D27=19,'Tipo '!$B$20,IF(D27=20,'Tipo '!$B$21,"No ha seleccionado un tipo de contrato válido"))))))))))))))))))))</f>
        <v>CONTRATOS DE PRESTACIÓN DE SERVICIOS PROFESIONALES Y DE APOYO A LA GESTIÓN</v>
      </c>
      <c r="F27" s="90" t="s">
        <v>626</v>
      </c>
      <c r="G27" s="2"/>
      <c r="H27" s="147" t="s">
        <v>807</v>
      </c>
      <c r="I27" s="13" t="s">
        <v>162</v>
      </c>
      <c r="J27" s="3"/>
      <c r="K27" s="2" t="str">
        <f>IF(J27=1,'Equivalencia BH-BMPT'!$D$2,IF(J27=2,'Equivalencia BH-BMPT'!$D$3,IF(J27=3,'Equivalencia BH-BMPT'!$D$4,IF(J27=4,'Equivalencia BH-BMPT'!$D$5,IF(J27=5,'Equivalencia BH-BMPT'!$D$6,IF(J27=6,'Equivalencia BH-BMPT'!$D$7,IF(J27=7,'Equivalencia BH-BMPT'!$D$8,IF(J27=8,'Equivalencia BH-BMPT'!$D$9,IF(J27=9,'Equivalencia BH-BMPT'!$D$10,IF(J27=10,'Equivalencia BH-BMPT'!$D$11,IF(J27=11,'Equivalencia BH-BMPT'!$D$12,IF(J27=12,'Equivalencia BH-BMPT'!$D$13,IF(J27=13,'Equivalencia BH-BMPT'!$D$14,IF(J27=14,'Equivalencia BH-BMPT'!$D$15,IF(J27=15,'Equivalencia BH-BMPT'!$D$16,IF(J27=16,'Equivalencia BH-BMPT'!$D$17,IF(J27=17,'Equivalencia BH-BMPT'!$D$18,IF(J27=18,'Equivalencia BH-BMPT'!$D$19,IF(J27=19,'Equivalencia BH-BMPT'!$D$20,IF(J27=20,'Equivalencia BH-BMPT'!$D$21,IF(J27=21,'Equivalencia BH-BMPT'!$D$22,IF(J27=22,'Equivalencia BH-BMPT'!$D$23,IF(J27=23,'Equivalencia BH-BMPT'!#REF!,IF(J27=24,'Equivalencia BH-BMPT'!$D$25,IF(J27=25,'Equivalencia BH-BMPT'!$D$26,IF(J27=26,'Equivalencia BH-BMPT'!$D$27,IF(J27=27,'Equivalencia BH-BMPT'!$D$28,IF(J27=28,'Equivalencia BH-BMPT'!$D$29,IF(J27=29,'Equivalencia BH-BMPT'!$D$30,IF(J27=30,'Equivalencia BH-BMPT'!$D$31,IF(J27=31,'Equivalencia BH-BMPT'!$D$32,IF(J27=32,'Equivalencia BH-BMPT'!$D$33,IF(J27=33,'Equivalencia BH-BMPT'!$D$34,IF(J27=34,'Equivalencia BH-BMPT'!$D$35,IF(J27=35,'Equivalencia BH-BMPT'!$D$36,IF(J27=36,'Equivalencia BH-BMPT'!$D$37,IF(J27=37,'Equivalencia BH-BMPT'!$D$38,IF(J27=38,'Equivalencia BH-BMPT'!#REF!,IF(J27=39,'Equivalencia BH-BMPT'!$D$40,IF(J27=40,'Equivalencia BH-BMPT'!$D$41,IF(J27=41,'Equivalencia BH-BMPT'!$D$42,IF(J27=42,'Equivalencia BH-BMPT'!$D$43,IF(J27=43,'Equivalencia BH-BMPT'!$D$44,IF(J27=44,'Equivalencia BH-BMPT'!$D$45,IF(J27=45,'Equivalencia BH-BMPT'!$D$46,"No ha seleccionado un número de programa")))))))))))))))))))))))))))))))))))))))))))))</f>
        <v>No ha seleccionado un número de programa</v>
      </c>
      <c r="L27" s="29" t="s">
        <v>973</v>
      </c>
      <c r="M27" s="91">
        <v>80188474</v>
      </c>
      <c r="N27" s="91" t="s">
        <v>640</v>
      </c>
      <c r="O27" s="128">
        <v>62400000</v>
      </c>
      <c r="P27" s="71"/>
      <c r="Q27" s="15"/>
      <c r="R27" s="91">
        <v>1</v>
      </c>
      <c r="S27" s="195">
        <f>18720000+2640000</f>
        <v>21360000</v>
      </c>
      <c r="T27" s="15">
        <f t="shared" si="1"/>
        <v>83760000</v>
      </c>
      <c r="U27" s="265">
        <v>75840000</v>
      </c>
      <c r="V27" s="212">
        <v>43122</v>
      </c>
      <c r="W27" s="238">
        <v>43124</v>
      </c>
      <c r="X27" s="238">
        <v>43396</v>
      </c>
      <c r="Y27" s="264">
        <f t="shared" si="0"/>
        <v>272</v>
      </c>
      <c r="Z27" s="3"/>
      <c r="AA27" s="26"/>
      <c r="AB27" s="3"/>
      <c r="AC27" s="3"/>
      <c r="AD27" s="3" t="s">
        <v>1013</v>
      </c>
      <c r="AE27" s="3"/>
      <c r="AF27" s="27">
        <f t="shared" si="2"/>
        <v>0.90544412607449853</v>
      </c>
      <c r="AG27" s="28"/>
      <c r="AH27" s="28"/>
    </row>
    <row r="28" spans="1:34" ht="44.25" customHeight="1" thickBot="1" x14ac:dyDescent="0.3">
      <c r="A28" s="91" t="s">
        <v>396</v>
      </c>
      <c r="B28" s="3">
        <v>2018</v>
      </c>
      <c r="C28" s="77" t="s">
        <v>580</v>
      </c>
      <c r="D28" s="3">
        <v>5</v>
      </c>
      <c r="E28" s="2" t="str">
        <f>IF(D28=1,'Tipo '!$B$2,IF(D28=2,'Tipo '!$B$3,IF(D28=3,'Tipo '!$B$4,IF(D28=4,'Tipo '!$B$5,IF(D28=5,'Tipo '!$B$6,IF(D28=6,'Tipo '!$B$7,IF(D28=7,'Tipo '!$B$8,IF(D28=8,'Tipo '!$B$9,IF(D28=9,'Tipo '!$B$10,IF(D28=10,'Tipo '!$B$11,IF(D28=11,'Tipo '!$B$12,IF(D28=12,'Tipo '!$B$13,IF(D28=13,'Tipo '!$B$14,IF(D28=14,'Tipo '!$B$15,IF(D28=15,'Tipo '!$B$16,IF(D28=16,'Tipo '!$B$17,IF(D28=17,'Tipo '!$B$18,IF(D28=18,'Tipo '!$B$19,IF(D28=19,'Tipo '!$B$20,IF(D28=20,'Tipo '!$B$21,"No ha seleccionado un tipo de contrato válido"))))))))))))))))))))</f>
        <v>CONTRATOS DE PRESTACIÓN DE SERVICIOS PROFESIONALES Y DE APOYO A LA GESTIÓN</v>
      </c>
      <c r="F28" s="90" t="s">
        <v>626</v>
      </c>
      <c r="G28" s="2"/>
      <c r="H28" s="147" t="s">
        <v>808</v>
      </c>
      <c r="I28" s="13" t="s">
        <v>162</v>
      </c>
      <c r="J28" s="3"/>
      <c r="K28" s="2" t="str">
        <f>IF(J28=1,'Equivalencia BH-BMPT'!$D$2,IF(J28=2,'Equivalencia BH-BMPT'!$D$3,IF(J28=3,'Equivalencia BH-BMPT'!$D$4,IF(J28=4,'Equivalencia BH-BMPT'!$D$5,IF(J28=5,'Equivalencia BH-BMPT'!$D$6,IF(J28=6,'Equivalencia BH-BMPT'!$D$7,IF(J28=7,'Equivalencia BH-BMPT'!$D$8,IF(J28=8,'Equivalencia BH-BMPT'!$D$9,IF(J28=9,'Equivalencia BH-BMPT'!$D$10,IF(J28=10,'Equivalencia BH-BMPT'!$D$11,IF(J28=11,'Equivalencia BH-BMPT'!$D$12,IF(J28=12,'Equivalencia BH-BMPT'!$D$13,IF(J28=13,'Equivalencia BH-BMPT'!$D$14,IF(J28=14,'Equivalencia BH-BMPT'!$D$15,IF(J28=15,'Equivalencia BH-BMPT'!$D$16,IF(J28=16,'Equivalencia BH-BMPT'!$D$17,IF(J28=17,'Equivalencia BH-BMPT'!$D$18,IF(J28=18,'Equivalencia BH-BMPT'!$D$19,IF(J28=19,'Equivalencia BH-BMPT'!$D$20,IF(J28=20,'Equivalencia BH-BMPT'!$D$21,IF(J28=21,'Equivalencia BH-BMPT'!$D$22,IF(J28=22,'Equivalencia BH-BMPT'!$D$23,IF(J28=23,'Equivalencia BH-BMPT'!#REF!,IF(J28=24,'Equivalencia BH-BMPT'!$D$25,IF(J28=25,'Equivalencia BH-BMPT'!$D$26,IF(J28=26,'Equivalencia BH-BMPT'!$D$27,IF(J28=27,'Equivalencia BH-BMPT'!$D$28,IF(J28=28,'Equivalencia BH-BMPT'!$D$29,IF(J28=29,'Equivalencia BH-BMPT'!$D$30,IF(J28=30,'Equivalencia BH-BMPT'!$D$31,IF(J28=31,'Equivalencia BH-BMPT'!$D$32,IF(J28=32,'Equivalencia BH-BMPT'!$D$33,IF(J28=33,'Equivalencia BH-BMPT'!$D$34,IF(J28=34,'Equivalencia BH-BMPT'!$D$35,IF(J28=35,'Equivalencia BH-BMPT'!$D$36,IF(J28=36,'Equivalencia BH-BMPT'!$D$37,IF(J28=37,'Equivalencia BH-BMPT'!$D$38,IF(J28=38,'Equivalencia BH-BMPT'!#REF!,IF(J28=39,'Equivalencia BH-BMPT'!$D$40,IF(J28=40,'Equivalencia BH-BMPT'!$D$41,IF(J28=41,'Equivalencia BH-BMPT'!$D$42,IF(J28=42,'Equivalencia BH-BMPT'!$D$43,IF(J28=43,'Equivalencia BH-BMPT'!$D$44,IF(J28=44,'Equivalencia BH-BMPT'!$D$45,IF(J28=45,'Equivalencia BH-BMPT'!$D$46,"No ha seleccionado un número de programa")))))))))))))))))))))))))))))))))))))))))))))</f>
        <v>No ha seleccionado un número de programa</v>
      </c>
      <c r="L28" s="29" t="s">
        <v>973</v>
      </c>
      <c r="M28" s="91">
        <v>1026250874</v>
      </c>
      <c r="N28" s="91" t="s">
        <v>641</v>
      </c>
      <c r="O28" s="128">
        <v>18000000</v>
      </c>
      <c r="P28" s="71"/>
      <c r="Q28" s="15"/>
      <c r="R28" s="91">
        <v>1</v>
      </c>
      <c r="S28" s="195">
        <v>4133333</v>
      </c>
      <c r="T28" s="15">
        <f t="shared" si="1"/>
        <v>22133333</v>
      </c>
      <c r="U28" s="265">
        <v>21066667</v>
      </c>
      <c r="V28" s="212">
        <v>43123</v>
      </c>
      <c r="W28" s="238">
        <v>43124</v>
      </c>
      <c r="X28" s="238">
        <v>43396</v>
      </c>
      <c r="Y28" s="264">
        <f t="shared" si="0"/>
        <v>272</v>
      </c>
      <c r="Z28" s="3"/>
      <c r="AA28" s="26"/>
      <c r="AB28" s="3"/>
      <c r="AC28" s="3"/>
      <c r="AD28" s="3" t="s">
        <v>1013</v>
      </c>
      <c r="AE28" s="3"/>
      <c r="AF28" s="27">
        <f t="shared" si="2"/>
        <v>0.95180725831035029</v>
      </c>
      <c r="AG28" s="28"/>
      <c r="AH28" s="28"/>
    </row>
    <row r="29" spans="1:34" ht="44.25" customHeight="1" thickBot="1" x14ac:dyDescent="0.3">
      <c r="A29" s="91" t="s">
        <v>397</v>
      </c>
      <c r="B29" s="3">
        <v>2018</v>
      </c>
      <c r="C29" s="77" t="s">
        <v>580</v>
      </c>
      <c r="D29" s="3">
        <v>5</v>
      </c>
      <c r="E29" s="2" t="str">
        <f>IF(D29=1,'Tipo '!$B$2,IF(D29=2,'Tipo '!$B$3,IF(D29=3,'Tipo '!$B$4,IF(D29=4,'Tipo '!$B$5,IF(D29=5,'Tipo '!$B$6,IF(D29=6,'Tipo '!$B$7,IF(D29=7,'Tipo '!$B$8,IF(D29=8,'Tipo '!$B$9,IF(D29=9,'Tipo '!$B$10,IF(D29=10,'Tipo '!$B$11,IF(D29=11,'Tipo '!$B$12,IF(D29=12,'Tipo '!$B$13,IF(D29=13,'Tipo '!$B$14,IF(D29=14,'Tipo '!$B$15,IF(D29=15,'Tipo '!$B$16,IF(D29=16,'Tipo '!$B$17,IF(D29=17,'Tipo '!$B$18,IF(D29=18,'Tipo '!$B$19,IF(D29=19,'Tipo '!$B$20,IF(D29=20,'Tipo '!$B$21,"No ha seleccionado un tipo de contrato válido"))))))))))))))))))))</f>
        <v>CONTRATOS DE PRESTACIÓN DE SERVICIOS PROFESIONALES Y DE APOYO A LA GESTIÓN</v>
      </c>
      <c r="F29" s="90" t="s">
        <v>626</v>
      </c>
      <c r="G29" s="2"/>
      <c r="H29" s="147" t="s">
        <v>809</v>
      </c>
      <c r="I29" s="13" t="s">
        <v>162</v>
      </c>
      <c r="J29" s="3"/>
      <c r="K29" s="2" t="str">
        <f>IF(J29=1,'Equivalencia BH-BMPT'!$D$2,IF(J29=2,'Equivalencia BH-BMPT'!$D$3,IF(J29=3,'Equivalencia BH-BMPT'!$D$4,IF(J29=4,'Equivalencia BH-BMPT'!$D$5,IF(J29=5,'Equivalencia BH-BMPT'!$D$6,IF(J29=6,'Equivalencia BH-BMPT'!$D$7,IF(J29=7,'Equivalencia BH-BMPT'!$D$8,IF(J29=8,'Equivalencia BH-BMPT'!$D$9,IF(J29=9,'Equivalencia BH-BMPT'!$D$10,IF(J29=10,'Equivalencia BH-BMPT'!$D$11,IF(J29=11,'Equivalencia BH-BMPT'!$D$12,IF(J29=12,'Equivalencia BH-BMPT'!$D$13,IF(J29=13,'Equivalencia BH-BMPT'!$D$14,IF(J29=14,'Equivalencia BH-BMPT'!$D$15,IF(J29=15,'Equivalencia BH-BMPT'!$D$16,IF(J29=16,'Equivalencia BH-BMPT'!$D$17,IF(J29=17,'Equivalencia BH-BMPT'!$D$18,IF(J29=18,'Equivalencia BH-BMPT'!$D$19,IF(J29=19,'Equivalencia BH-BMPT'!$D$20,IF(J29=20,'Equivalencia BH-BMPT'!$D$21,IF(J29=21,'Equivalencia BH-BMPT'!$D$22,IF(J29=22,'Equivalencia BH-BMPT'!$D$23,IF(J29=23,'Equivalencia BH-BMPT'!#REF!,IF(J29=24,'Equivalencia BH-BMPT'!$D$25,IF(J29=25,'Equivalencia BH-BMPT'!$D$26,IF(J29=26,'Equivalencia BH-BMPT'!$D$27,IF(J29=27,'Equivalencia BH-BMPT'!$D$28,IF(J29=28,'Equivalencia BH-BMPT'!$D$29,IF(J29=29,'Equivalencia BH-BMPT'!$D$30,IF(J29=30,'Equivalencia BH-BMPT'!$D$31,IF(J29=31,'Equivalencia BH-BMPT'!$D$32,IF(J29=32,'Equivalencia BH-BMPT'!$D$33,IF(J29=33,'Equivalencia BH-BMPT'!$D$34,IF(J29=34,'Equivalencia BH-BMPT'!$D$35,IF(J29=35,'Equivalencia BH-BMPT'!$D$36,IF(J29=36,'Equivalencia BH-BMPT'!$D$37,IF(J29=37,'Equivalencia BH-BMPT'!$D$38,IF(J29=38,'Equivalencia BH-BMPT'!#REF!,IF(J29=39,'Equivalencia BH-BMPT'!$D$40,IF(J29=40,'Equivalencia BH-BMPT'!$D$41,IF(J29=41,'Equivalencia BH-BMPT'!$D$42,IF(J29=42,'Equivalencia BH-BMPT'!$D$43,IF(J29=43,'Equivalencia BH-BMPT'!$D$44,IF(J29=44,'Equivalencia BH-BMPT'!$D$45,IF(J29=45,'Equivalencia BH-BMPT'!$D$46,"No ha seleccionado un número de programa")))))))))))))))))))))))))))))))))))))))))))))</f>
        <v>No ha seleccionado un número de programa</v>
      </c>
      <c r="L29" s="29" t="s">
        <v>973</v>
      </c>
      <c r="M29" s="91">
        <v>1100959714</v>
      </c>
      <c r="N29" s="91" t="s">
        <v>642</v>
      </c>
      <c r="O29" s="128">
        <v>18000000</v>
      </c>
      <c r="P29" s="71"/>
      <c r="Q29" s="15"/>
      <c r="R29" s="192">
        <v>2</v>
      </c>
      <c r="S29" s="200">
        <v>5266655</v>
      </c>
      <c r="T29" s="15">
        <v>23266655</v>
      </c>
      <c r="U29" s="265">
        <v>21066667</v>
      </c>
      <c r="V29" s="212">
        <v>43123</v>
      </c>
      <c r="W29" s="238">
        <v>43124</v>
      </c>
      <c r="X29" s="238">
        <v>43396</v>
      </c>
      <c r="Y29" s="264">
        <f t="shared" si="0"/>
        <v>272</v>
      </c>
      <c r="Z29" s="3"/>
      <c r="AA29" s="26"/>
      <c r="AB29" s="3"/>
      <c r="AC29" s="3"/>
      <c r="AD29" s="3" t="s">
        <v>1013</v>
      </c>
      <c r="AE29" s="3"/>
      <c r="AF29" s="27">
        <f t="shared" si="2"/>
        <v>0.90544459442064185</v>
      </c>
      <c r="AG29" s="28"/>
      <c r="AH29" s="28"/>
    </row>
    <row r="30" spans="1:34" ht="44.25" customHeight="1" thickBot="1" x14ac:dyDescent="0.3">
      <c r="A30" s="92" t="s">
        <v>398</v>
      </c>
      <c r="B30" s="3">
        <v>2018</v>
      </c>
      <c r="C30" s="72" t="s">
        <v>581</v>
      </c>
      <c r="D30" s="3">
        <v>5</v>
      </c>
      <c r="E30" s="2" t="str">
        <f>IF(D30=1,'Tipo '!$B$2,IF(D30=2,'Tipo '!$B$3,IF(D30=3,'Tipo '!$B$4,IF(D30=4,'Tipo '!$B$5,IF(D30=5,'Tipo '!$B$6,IF(D30=6,'Tipo '!$B$7,IF(D30=7,'Tipo '!$B$8,IF(D30=8,'Tipo '!$B$9,IF(D30=9,'Tipo '!$B$10,IF(D30=10,'Tipo '!$B$11,IF(D30=11,'Tipo '!$B$12,IF(D30=12,'Tipo '!$B$13,IF(D30=13,'Tipo '!$B$14,IF(D30=14,'Tipo '!$B$15,IF(D30=15,'Tipo '!$B$16,IF(D30=16,'Tipo '!$B$17,IF(D30=17,'Tipo '!$B$18,IF(D30=18,'Tipo '!$B$19,IF(D30=19,'Tipo '!$B$20,IF(D30=20,'Tipo '!$B$21,"No ha seleccionado un tipo de contrato válido"))))))))))))))))))))</f>
        <v>CONTRATOS DE PRESTACIÓN DE SERVICIOS PROFESIONALES Y DE APOYO A LA GESTIÓN</v>
      </c>
      <c r="F30" s="90" t="s">
        <v>626</v>
      </c>
      <c r="G30" s="2"/>
      <c r="H30" s="148" t="s">
        <v>810</v>
      </c>
      <c r="I30" s="13" t="s">
        <v>162</v>
      </c>
      <c r="J30" s="3"/>
      <c r="K30" s="2" t="str">
        <f>IF(J30=1,'Equivalencia BH-BMPT'!$D$2,IF(J30=2,'Equivalencia BH-BMPT'!$D$3,IF(J30=3,'Equivalencia BH-BMPT'!$D$4,IF(J30=4,'Equivalencia BH-BMPT'!$D$5,IF(J30=5,'Equivalencia BH-BMPT'!$D$6,IF(J30=6,'Equivalencia BH-BMPT'!$D$7,IF(J30=7,'Equivalencia BH-BMPT'!$D$8,IF(J30=8,'Equivalencia BH-BMPT'!$D$9,IF(J30=9,'Equivalencia BH-BMPT'!$D$10,IF(J30=10,'Equivalencia BH-BMPT'!$D$11,IF(J30=11,'Equivalencia BH-BMPT'!$D$12,IF(J30=12,'Equivalencia BH-BMPT'!$D$13,IF(J30=13,'Equivalencia BH-BMPT'!$D$14,IF(J30=14,'Equivalencia BH-BMPT'!$D$15,IF(J30=15,'Equivalencia BH-BMPT'!$D$16,IF(J30=16,'Equivalencia BH-BMPT'!$D$17,IF(J30=17,'Equivalencia BH-BMPT'!$D$18,IF(J30=18,'Equivalencia BH-BMPT'!$D$19,IF(J30=19,'Equivalencia BH-BMPT'!$D$20,IF(J30=20,'Equivalencia BH-BMPT'!$D$21,IF(J30=21,'Equivalencia BH-BMPT'!$D$22,IF(J30=22,'Equivalencia BH-BMPT'!$D$23,IF(J30=23,'Equivalencia BH-BMPT'!#REF!,IF(J30=24,'Equivalencia BH-BMPT'!$D$25,IF(J30=25,'Equivalencia BH-BMPT'!$D$26,IF(J30=26,'Equivalencia BH-BMPT'!$D$27,IF(J30=27,'Equivalencia BH-BMPT'!$D$28,IF(J30=28,'Equivalencia BH-BMPT'!$D$29,IF(J30=29,'Equivalencia BH-BMPT'!$D$30,IF(J30=30,'Equivalencia BH-BMPT'!$D$31,IF(J30=31,'Equivalencia BH-BMPT'!$D$32,IF(J30=32,'Equivalencia BH-BMPT'!$D$33,IF(J30=33,'Equivalencia BH-BMPT'!$D$34,IF(J30=34,'Equivalencia BH-BMPT'!$D$35,IF(J30=35,'Equivalencia BH-BMPT'!$D$36,IF(J30=36,'Equivalencia BH-BMPT'!$D$37,IF(J30=37,'Equivalencia BH-BMPT'!$D$38,IF(J30=38,'Equivalencia BH-BMPT'!#REF!,IF(J30=39,'Equivalencia BH-BMPT'!$D$40,IF(J30=40,'Equivalencia BH-BMPT'!$D$41,IF(J30=41,'Equivalencia BH-BMPT'!$D$42,IF(J30=42,'Equivalencia BH-BMPT'!$D$43,IF(J30=43,'Equivalencia BH-BMPT'!$D$44,IF(J30=44,'Equivalencia BH-BMPT'!$D$45,IF(J30=45,'Equivalencia BH-BMPT'!$D$46,"No ha seleccionado un número de programa")))))))))))))))))))))))))))))))))))))))))))))</f>
        <v>No ha seleccionado un número de programa</v>
      </c>
      <c r="L30" s="29" t="s">
        <v>973</v>
      </c>
      <c r="M30" s="92">
        <v>52897368</v>
      </c>
      <c r="N30" s="92" t="s">
        <v>643</v>
      </c>
      <c r="O30" s="129">
        <v>40500000</v>
      </c>
      <c r="P30" s="71"/>
      <c r="Q30" s="15"/>
      <c r="R30" s="92" t="s">
        <v>1005</v>
      </c>
      <c r="S30" s="153">
        <v>0</v>
      </c>
      <c r="T30" s="15">
        <f t="shared" si="1"/>
        <v>40500000</v>
      </c>
      <c r="U30" s="257">
        <f>2400000+4500000+4500000+4500000+4500000+4500000+4500000+4500000+4500000+2100000</f>
        <v>40500000</v>
      </c>
      <c r="V30" s="213">
        <v>43123</v>
      </c>
      <c r="W30" s="239">
        <v>43124</v>
      </c>
      <c r="X30" s="239">
        <v>43396</v>
      </c>
      <c r="Y30" s="264">
        <f t="shared" si="0"/>
        <v>272</v>
      </c>
      <c r="Z30" s="3"/>
      <c r="AA30" s="26"/>
      <c r="AB30" s="3"/>
      <c r="AC30" s="3"/>
      <c r="AD30" s="3" t="s">
        <v>1013</v>
      </c>
      <c r="AE30" s="3"/>
      <c r="AF30" s="27">
        <f t="shared" si="2"/>
        <v>1</v>
      </c>
      <c r="AG30" s="28"/>
      <c r="AH30" s="28"/>
    </row>
    <row r="31" spans="1:34" ht="44.25" customHeight="1" thickBot="1" x14ac:dyDescent="0.3">
      <c r="A31" s="91" t="s">
        <v>399</v>
      </c>
      <c r="B31" s="3">
        <v>2018</v>
      </c>
      <c r="C31" s="90" t="s">
        <v>582</v>
      </c>
      <c r="D31" s="3">
        <v>5</v>
      </c>
      <c r="E31" s="2" t="str">
        <f>IF(D31=1,'Tipo '!$B$2,IF(D31=2,'Tipo '!$B$3,IF(D31=3,'Tipo '!$B$4,IF(D31=4,'Tipo '!$B$5,IF(D31=5,'Tipo '!$B$6,IF(D31=6,'Tipo '!$B$7,IF(D31=7,'Tipo '!$B$8,IF(D31=8,'Tipo '!$B$9,IF(D31=9,'Tipo '!$B$10,IF(D31=10,'Tipo '!$B$11,IF(D31=11,'Tipo '!$B$12,IF(D31=12,'Tipo '!$B$13,IF(D31=13,'Tipo '!$B$14,IF(D31=14,'Tipo '!$B$15,IF(D31=15,'Tipo '!$B$16,IF(D31=16,'Tipo '!$B$17,IF(D31=17,'Tipo '!$B$18,IF(D31=18,'Tipo '!$B$19,IF(D31=19,'Tipo '!$B$20,IF(D31=20,'Tipo '!$B$21,"No ha seleccionado un tipo de contrato válido"))))))))))))))))))))</f>
        <v>CONTRATOS DE PRESTACIÓN DE SERVICIOS PROFESIONALES Y DE APOYO A LA GESTIÓN</v>
      </c>
      <c r="F31" s="90" t="s">
        <v>626</v>
      </c>
      <c r="G31" s="2"/>
      <c r="H31" s="147" t="s">
        <v>811</v>
      </c>
      <c r="I31" s="13" t="s">
        <v>162</v>
      </c>
      <c r="J31" s="3"/>
      <c r="K31" s="2" t="str">
        <f>IF(J31=1,'Equivalencia BH-BMPT'!$D$2,IF(J31=2,'Equivalencia BH-BMPT'!$D$3,IF(J31=3,'Equivalencia BH-BMPT'!$D$4,IF(J31=4,'Equivalencia BH-BMPT'!$D$5,IF(J31=5,'Equivalencia BH-BMPT'!$D$6,IF(J31=6,'Equivalencia BH-BMPT'!$D$7,IF(J31=7,'Equivalencia BH-BMPT'!$D$8,IF(J31=8,'Equivalencia BH-BMPT'!$D$9,IF(J31=9,'Equivalencia BH-BMPT'!$D$10,IF(J31=10,'Equivalencia BH-BMPT'!$D$11,IF(J31=11,'Equivalencia BH-BMPT'!$D$12,IF(J31=12,'Equivalencia BH-BMPT'!$D$13,IF(J31=13,'Equivalencia BH-BMPT'!$D$14,IF(J31=14,'Equivalencia BH-BMPT'!$D$15,IF(J31=15,'Equivalencia BH-BMPT'!$D$16,IF(J31=16,'Equivalencia BH-BMPT'!$D$17,IF(J31=17,'Equivalencia BH-BMPT'!$D$18,IF(J31=18,'Equivalencia BH-BMPT'!$D$19,IF(J31=19,'Equivalencia BH-BMPT'!$D$20,IF(J31=20,'Equivalencia BH-BMPT'!$D$21,IF(J31=21,'Equivalencia BH-BMPT'!$D$22,IF(J31=22,'Equivalencia BH-BMPT'!$D$23,IF(J31=23,'Equivalencia BH-BMPT'!#REF!,IF(J31=24,'Equivalencia BH-BMPT'!$D$25,IF(J31=25,'Equivalencia BH-BMPT'!$D$26,IF(J31=26,'Equivalencia BH-BMPT'!$D$27,IF(J31=27,'Equivalencia BH-BMPT'!$D$28,IF(J31=28,'Equivalencia BH-BMPT'!$D$29,IF(J31=29,'Equivalencia BH-BMPT'!$D$30,IF(J31=30,'Equivalencia BH-BMPT'!$D$31,IF(J31=31,'Equivalencia BH-BMPT'!$D$32,IF(J31=32,'Equivalencia BH-BMPT'!$D$33,IF(J31=33,'Equivalencia BH-BMPT'!$D$34,IF(J31=34,'Equivalencia BH-BMPT'!$D$35,IF(J31=35,'Equivalencia BH-BMPT'!$D$36,IF(J31=36,'Equivalencia BH-BMPT'!$D$37,IF(J31=37,'Equivalencia BH-BMPT'!$D$38,IF(J31=38,'Equivalencia BH-BMPT'!#REF!,IF(J31=39,'Equivalencia BH-BMPT'!$D$40,IF(J31=40,'Equivalencia BH-BMPT'!$D$41,IF(J31=41,'Equivalencia BH-BMPT'!$D$42,IF(J31=42,'Equivalencia BH-BMPT'!$D$43,IF(J31=43,'Equivalencia BH-BMPT'!$D$44,IF(J31=44,'Equivalencia BH-BMPT'!$D$45,IF(J31=45,'Equivalencia BH-BMPT'!$D$46,"No ha seleccionado un número de programa")))))))))))))))))))))))))))))))))))))))))))))</f>
        <v>No ha seleccionado un número de programa</v>
      </c>
      <c r="L31" s="29" t="s">
        <v>973</v>
      </c>
      <c r="M31" s="91">
        <v>7321025</v>
      </c>
      <c r="N31" s="91" t="s">
        <v>644</v>
      </c>
      <c r="O31" s="128">
        <v>19800000</v>
      </c>
      <c r="P31" s="71"/>
      <c r="Q31" s="15"/>
      <c r="R31" s="192">
        <v>2</v>
      </c>
      <c r="S31" s="200">
        <v>5793328</v>
      </c>
      <c r="T31" s="15">
        <v>25593328</v>
      </c>
      <c r="U31" s="265">
        <v>23173333</v>
      </c>
      <c r="V31" s="212">
        <v>43123</v>
      </c>
      <c r="W31" s="238">
        <v>43124</v>
      </c>
      <c r="X31" s="238">
        <v>43396</v>
      </c>
      <c r="Y31" s="264">
        <f t="shared" si="0"/>
        <v>272</v>
      </c>
      <c r="Z31" s="3"/>
      <c r="AA31" s="26"/>
      <c r="AB31" s="3"/>
      <c r="AC31" s="3"/>
      <c r="AD31" s="3" t="s">
        <v>1013</v>
      </c>
      <c r="AE31" s="3"/>
      <c r="AF31" s="27">
        <f t="shared" si="2"/>
        <v>0.90544430173363932</v>
      </c>
      <c r="AG31" s="28"/>
      <c r="AH31" s="28"/>
    </row>
    <row r="32" spans="1:34" ht="44.25" customHeight="1" thickBot="1" x14ac:dyDescent="0.3">
      <c r="A32" s="96" t="s">
        <v>400</v>
      </c>
      <c r="B32" s="3">
        <v>2018</v>
      </c>
      <c r="C32" s="110" t="s">
        <v>583</v>
      </c>
      <c r="D32" s="3">
        <v>5</v>
      </c>
      <c r="E32" s="2" t="str">
        <f>IF(D32=1,'Tipo '!$B$2,IF(D32=2,'Tipo '!$B$3,IF(D32=3,'Tipo '!$B$4,IF(D32=4,'Tipo '!$B$5,IF(D32=5,'Tipo '!$B$6,IF(D32=6,'Tipo '!$B$7,IF(D32=7,'Tipo '!$B$8,IF(D32=8,'Tipo '!$B$9,IF(D32=9,'Tipo '!$B$10,IF(D32=10,'Tipo '!$B$11,IF(D32=11,'Tipo '!$B$12,IF(D32=12,'Tipo '!$B$13,IF(D32=13,'Tipo '!$B$14,IF(D32=14,'Tipo '!$B$15,IF(D32=15,'Tipo '!$B$16,IF(D32=16,'Tipo '!$B$17,IF(D32=17,'Tipo '!$B$18,IF(D32=18,'Tipo '!$B$19,IF(D32=19,'Tipo '!$B$20,IF(D32=20,'Tipo '!$B$21,"No ha seleccionado un tipo de contrato válido"))))))))))))))))))))</f>
        <v>CONTRATOS DE PRESTACIÓN DE SERVICIOS PROFESIONALES Y DE APOYO A LA GESTIÓN</v>
      </c>
      <c r="F32" s="90" t="s">
        <v>626</v>
      </c>
      <c r="G32" s="2"/>
      <c r="H32" s="151" t="s">
        <v>812</v>
      </c>
      <c r="I32" s="13" t="s">
        <v>162</v>
      </c>
      <c r="J32" s="3"/>
      <c r="K32" s="2" t="str">
        <f>IF(J32=1,'Equivalencia BH-BMPT'!$D$2,IF(J32=2,'Equivalencia BH-BMPT'!$D$3,IF(J32=3,'Equivalencia BH-BMPT'!$D$4,IF(J32=4,'Equivalencia BH-BMPT'!$D$5,IF(J32=5,'Equivalencia BH-BMPT'!$D$6,IF(J32=6,'Equivalencia BH-BMPT'!$D$7,IF(J32=7,'Equivalencia BH-BMPT'!$D$8,IF(J32=8,'Equivalencia BH-BMPT'!$D$9,IF(J32=9,'Equivalencia BH-BMPT'!$D$10,IF(J32=10,'Equivalencia BH-BMPT'!$D$11,IF(J32=11,'Equivalencia BH-BMPT'!$D$12,IF(J32=12,'Equivalencia BH-BMPT'!$D$13,IF(J32=13,'Equivalencia BH-BMPT'!$D$14,IF(J32=14,'Equivalencia BH-BMPT'!$D$15,IF(J32=15,'Equivalencia BH-BMPT'!$D$16,IF(J32=16,'Equivalencia BH-BMPT'!$D$17,IF(J32=17,'Equivalencia BH-BMPT'!$D$18,IF(J32=18,'Equivalencia BH-BMPT'!$D$19,IF(J32=19,'Equivalencia BH-BMPT'!$D$20,IF(J32=20,'Equivalencia BH-BMPT'!$D$21,IF(J32=21,'Equivalencia BH-BMPT'!$D$22,IF(J32=22,'Equivalencia BH-BMPT'!$D$23,IF(J32=23,'Equivalencia BH-BMPT'!#REF!,IF(J32=24,'Equivalencia BH-BMPT'!$D$25,IF(J32=25,'Equivalencia BH-BMPT'!$D$26,IF(J32=26,'Equivalencia BH-BMPT'!$D$27,IF(J32=27,'Equivalencia BH-BMPT'!$D$28,IF(J32=28,'Equivalencia BH-BMPT'!$D$29,IF(J32=29,'Equivalencia BH-BMPT'!$D$30,IF(J32=30,'Equivalencia BH-BMPT'!$D$31,IF(J32=31,'Equivalencia BH-BMPT'!$D$32,IF(J32=32,'Equivalencia BH-BMPT'!$D$33,IF(J32=33,'Equivalencia BH-BMPT'!$D$34,IF(J32=34,'Equivalencia BH-BMPT'!$D$35,IF(J32=35,'Equivalencia BH-BMPT'!$D$36,IF(J32=36,'Equivalencia BH-BMPT'!$D$37,IF(J32=37,'Equivalencia BH-BMPT'!$D$38,IF(J32=38,'Equivalencia BH-BMPT'!#REF!,IF(J32=39,'Equivalencia BH-BMPT'!$D$40,IF(J32=40,'Equivalencia BH-BMPT'!$D$41,IF(J32=41,'Equivalencia BH-BMPT'!$D$42,IF(J32=42,'Equivalencia BH-BMPT'!$D$43,IF(J32=43,'Equivalencia BH-BMPT'!$D$44,IF(J32=44,'Equivalencia BH-BMPT'!$D$45,IF(J32=45,'Equivalencia BH-BMPT'!$D$46,"No ha seleccionado un número de programa")))))))))))))))))))))))))))))))))))))))))))))</f>
        <v>No ha seleccionado un número de programa</v>
      </c>
      <c r="L32" s="175" t="s">
        <v>979</v>
      </c>
      <c r="M32" s="96">
        <v>80111338</v>
      </c>
      <c r="N32" s="96" t="s">
        <v>645</v>
      </c>
      <c r="O32" s="131">
        <v>63800000</v>
      </c>
      <c r="P32" s="71"/>
      <c r="Q32" s="15"/>
      <c r="R32" s="96" t="s">
        <v>1005</v>
      </c>
      <c r="S32" s="151">
        <v>0</v>
      </c>
      <c r="T32" s="15">
        <f t="shared" si="1"/>
        <v>63800000</v>
      </c>
      <c r="U32" s="257">
        <f>3093333+5800000+5800000+5800000+5800000+5800000+5800000+5800000+5800000+5800000</f>
        <v>55293333</v>
      </c>
      <c r="V32" s="215">
        <v>43124</v>
      </c>
      <c r="W32" s="241">
        <v>43124</v>
      </c>
      <c r="X32" s="241">
        <v>43457</v>
      </c>
      <c r="Y32" s="264">
        <f t="shared" si="0"/>
        <v>333</v>
      </c>
      <c r="Z32" s="3"/>
      <c r="AA32" s="26"/>
      <c r="AB32" s="3"/>
      <c r="AC32" s="3"/>
      <c r="AD32" s="3" t="s">
        <v>1013</v>
      </c>
      <c r="AE32" s="3"/>
      <c r="AF32" s="27">
        <f t="shared" si="2"/>
        <v>0.86666666144200621</v>
      </c>
      <c r="AG32" s="28"/>
      <c r="AH32" s="28"/>
    </row>
    <row r="33" spans="1:34" ht="44.25" customHeight="1" thickBot="1" x14ac:dyDescent="0.3">
      <c r="A33" s="91" t="s">
        <v>401</v>
      </c>
      <c r="B33" s="3">
        <v>2018</v>
      </c>
      <c r="C33" s="90" t="s">
        <v>584</v>
      </c>
      <c r="D33" s="3">
        <v>5</v>
      </c>
      <c r="E33" s="2" t="str">
        <f>IF(D33=1,'Tipo '!$B$2,IF(D33=2,'Tipo '!$B$3,IF(D33=3,'Tipo '!$B$4,IF(D33=4,'Tipo '!$B$5,IF(D33=5,'Tipo '!$B$6,IF(D33=6,'Tipo '!$B$7,IF(D33=7,'Tipo '!$B$8,IF(D33=8,'Tipo '!$B$9,IF(D33=9,'Tipo '!$B$10,IF(D33=10,'Tipo '!$B$11,IF(D33=11,'Tipo '!$B$12,IF(D33=12,'Tipo '!$B$13,IF(D33=13,'Tipo '!$B$14,IF(D33=14,'Tipo '!$B$15,IF(D33=15,'Tipo '!$B$16,IF(D33=16,'Tipo '!$B$17,IF(D33=17,'Tipo '!$B$18,IF(D33=18,'Tipo '!$B$19,IF(D33=19,'Tipo '!$B$20,IF(D33=20,'Tipo '!$B$21,"No ha seleccionado un tipo de contrato válido"))))))))))))))))))))</f>
        <v>CONTRATOS DE PRESTACIÓN DE SERVICIOS PROFESIONALES Y DE APOYO A LA GESTIÓN</v>
      </c>
      <c r="F33" s="90" t="s">
        <v>626</v>
      </c>
      <c r="G33" s="2"/>
      <c r="H33" s="152" t="s">
        <v>813</v>
      </c>
      <c r="I33" s="13" t="s">
        <v>162</v>
      </c>
      <c r="J33" s="3"/>
      <c r="K33" s="2" t="str">
        <f>IF(J33=1,'Equivalencia BH-BMPT'!$D$2,IF(J33=2,'Equivalencia BH-BMPT'!$D$3,IF(J33=3,'Equivalencia BH-BMPT'!$D$4,IF(J33=4,'Equivalencia BH-BMPT'!$D$5,IF(J33=5,'Equivalencia BH-BMPT'!$D$6,IF(J33=6,'Equivalencia BH-BMPT'!$D$7,IF(J33=7,'Equivalencia BH-BMPT'!$D$8,IF(J33=8,'Equivalencia BH-BMPT'!$D$9,IF(J33=9,'Equivalencia BH-BMPT'!$D$10,IF(J33=10,'Equivalencia BH-BMPT'!$D$11,IF(J33=11,'Equivalencia BH-BMPT'!$D$12,IF(J33=12,'Equivalencia BH-BMPT'!$D$13,IF(J33=13,'Equivalencia BH-BMPT'!$D$14,IF(J33=14,'Equivalencia BH-BMPT'!$D$15,IF(J33=15,'Equivalencia BH-BMPT'!$D$16,IF(J33=16,'Equivalencia BH-BMPT'!$D$17,IF(J33=17,'Equivalencia BH-BMPT'!$D$18,IF(J33=18,'Equivalencia BH-BMPT'!$D$19,IF(J33=19,'Equivalencia BH-BMPT'!$D$20,IF(J33=20,'Equivalencia BH-BMPT'!$D$21,IF(J33=21,'Equivalencia BH-BMPT'!$D$22,IF(J33=22,'Equivalencia BH-BMPT'!$D$23,IF(J33=23,'Equivalencia BH-BMPT'!#REF!,IF(J33=24,'Equivalencia BH-BMPT'!$D$25,IF(J33=25,'Equivalencia BH-BMPT'!$D$26,IF(J33=26,'Equivalencia BH-BMPT'!$D$27,IF(J33=27,'Equivalencia BH-BMPT'!$D$28,IF(J33=28,'Equivalencia BH-BMPT'!$D$29,IF(J33=29,'Equivalencia BH-BMPT'!$D$30,IF(J33=30,'Equivalencia BH-BMPT'!$D$31,IF(J33=31,'Equivalencia BH-BMPT'!$D$32,IF(J33=32,'Equivalencia BH-BMPT'!$D$33,IF(J33=33,'Equivalencia BH-BMPT'!$D$34,IF(J33=34,'Equivalencia BH-BMPT'!$D$35,IF(J33=35,'Equivalencia BH-BMPT'!$D$36,IF(J33=36,'Equivalencia BH-BMPT'!$D$37,IF(J33=37,'Equivalencia BH-BMPT'!$D$38,IF(J33=38,'Equivalencia BH-BMPT'!#REF!,IF(J33=39,'Equivalencia BH-BMPT'!$D$40,IF(J33=40,'Equivalencia BH-BMPT'!$D$41,IF(J33=41,'Equivalencia BH-BMPT'!$D$42,IF(J33=42,'Equivalencia BH-BMPT'!$D$43,IF(J33=43,'Equivalencia BH-BMPT'!$D$44,IF(J33=44,'Equivalencia BH-BMPT'!$D$45,IF(J33=45,'Equivalencia BH-BMPT'!$D$46,"No ha seleccionado un número de programa")))))))))))))))))))))))))))))))))))))))))))))</f>
        <v>No ha seleccionado un número de programa</v>
      </c>
      <c r="L33" s="29" t="s">
        <v>973</v>
      </c>
      <c r="M33" s="91">
        <v>52517812</v>
      </c>
      <c r="N33" s="98" t="s">
        <v>646</v>
      </c>
      <c r="O33" s="128">
        <v>60000000</v>
      </c>
      <c r="P33" s="71"/>
      <c r="Q33" s="15"/>
      <c r="R33" s="91">
        <v>2</v>
      </c>
      <c r="S33" s="195">
        <v>27000000</v>
      </c>
      <c r="T33" s="15">
        <v>87000000</v>
      </c>
      <c r="U33" s="265">
        <v>79000000</v>
      </c>
      <c r="V33" s="212">
        <v>43124</v>
      </c>
      <c r="W33" s="238">
        <v>43124</v>
      </c>
      <c r="X33" s="238">
        <v>43366</v>
      </c>
      <c r="Y33" s="264">
        <f t="shared" si="0"/>
        <v>242</v>
      </c>
      <c r="Z33" s="3"/>
      <c r="AA33" s="26"/>
      <c r="AB33" s="3"/>
      <c r="AC33" s="3"/>
      <c r="AD33" s="3" t="s">
        <v>1013</v>
      </c>
      <c r="AE33" s="3"/>
      <c r="AF33" s="27">
        <f t="shared" si="2"/>
        <v>0.90804597701149425</v>
      </c>
      <c r="AG33" s="28"/>
      <c r="AH33" s="28"/>
    </row>
    <row r="34" spans="1:34" ht="44.25" customHeight="1" thickBot="1" x14ac:dyDescent="0.3">
      <c r="A34" s="91" t="s">
        <v>402</v>
      </c>
      <c r="B34" s="3">
        <v>2018</v>
      </c>
      <c r="C34" s="90" t="s">
        <v>585</v>
      </c>
      <c r="D34" s="3">
        <v>5</v>
      </c>
      <c r="E34" s="2" t="str">
        <f>IF(D34=1,'Tipo '!$B$2,IF(D34=2,'Tipo '!$B$3,IF(D34=3,'Tipo '!$B$4,IF(D34=4,'Tipo '!$B$5,IF(D34=5,'Tipo '!$B$6,IF(D34=6,'Tipo '!$B$7,IF(D34=7,'Tipo '!$B$8,IF(D34=8,'Tipo '!$B$9,IF(D34=9,'Tipo '!$B$10,IF(D34=10,'Tipo '!$B$11,IF(D34=11,'Tipo '!$B$12,IF(D34=12,'Tipo '!$B$13,IF(D34=13,'Tipo '!$B$14,IF(D34=14,'Tipo '!$B$15,IF(D34=15,'Tipo '!$B$16,IF(D34=16,'Tipo '!$B$17,IF(D34=17,'Tipo '!$B$18,IF(D34=18,'Tipo '!$B$19,IF(D34=19,'Tipo '!$B$20,IF(D34=20,'Tipo '!$B$21,"No ha seleccionado un tipo de contrato válido"))))))))))))))))))))</f>
        <v>CONTRATOS DE PRESTACIÓN DE SERVICIOS PROFESIONALES Y DE APOYO A LA GESTIÓN</v>
      </c>
      <c r="F34" s="90" t="s">
        <v>626</v>
      </c>
      <c r="G34" s="2"/>
      <c r="H34" s="152" t="s">
        <v>814</v>
      </c>
      <c r="I34" s="13" t="s">
        <v>162</v>
      </c>
      <c r="J34" s="3"/>
      <c r="K34" s="2" t="str">
        <f>IF(J34=1,'Equivalencia BH-BMPT'!$D$2,IF(J34=2,'Equivalencia BH-BMPT'!$D$3,IF(J34=3,'Equivalencia BH-BMPT'!$D$4,IF(J34=4,'Equivalencia BH-BMPT'!$D$5,IF(J34=5,'Equivalencia BH-BMPT'!$D$6,IF(J34=6,'Equivalencia BH-BMPT'!$D$7,IF(J34=7,'Equivalencia BH-BMPT'!$D$8,IF(J34=8,'Equivalencia BH-BMPT'!$D$9,IF(J34=9,'Equivalencia BH-BMPT'!$D$10,IF(J34=10,'Equivalencia BH-BMPT'!$D$11,IF(J34=11,'Equivalencia BH-BMPT'!$D$12,IF(J34=12,'Equivalencia BH-BMPT'!$D$13,IF(J34=13,'Equivalencia BH-BMPT'!$D$14,IF(J34=14,'Equivalencia BH-BMPT'!$D$15,IF(J34=15,'Equivalencia BH-BMPT'!$D$16,IF(J34=16,'Equivalencia BH-BMPT'!$D$17,IF(J34=17,'Equivalencia BH-BMPT'!$D$18,IF(J34=18,'Equivalencia BH-BMPT'!$D$19,IF(J34=19,'Equivalencia BH-BMPT'!$D$20,IF(J34=20,'Equivalencia BH-BMPT'!$D$21,IF(J34=21,'Equivalencia BH-BMPT'!$D$22,IF(J34=22,'Equivalencia BH-BMPT'!$D$23,IF(J34=23,'Equivalencia BH-BMPT'!#REF!,IF(J34=24,'Equivalencia BH-BMPT'!$D$25,IF(J34=25,'Equivalencia BH-BMPT'!$D$26,IF(J34=26,'Equivalencia BH-BMPT'!$D$27,IF(J34=27,'Equivalencia BH-BMPT'!$D$28,IF(J34=28,'Equivalencia BH-BMPT'!$D$29,IF(J34=29,'Equivalencia BH-BMPT'!$D$30,IF(J34=30,'Equivalencia BH-BMPT'!$D$31,IF(J34=31,'Equivalencia BH-BMPT'!$D$32,IF(J34=32,'Equivalencia BH-BMPT'!$D$33,IF(J34=33,'Equivalencia BH-BMPT'!$D$34,IF(J34=34,'Equivalencia BH-BMPT'!$D$35,IF(J34=35,'Equivalencia BH-BMPT'!$D$36,IF(J34=36,'Equivalencia BH-BMPT'!$D$37,IF(J34=37,'Equivalencia BH-BMPT'!$D$38,IF(J34=38,'Equivalencia BH-BMPT'!#REF!,IF(J34=39,'Equivalencia BH-BMPT'!$D$40,IF(J34=40,'Equivalencia BH-BMPT'!$D$41,IF(J34=41,'Equivalencia BH-BMPT'!$D$42,IF(J34=42,'Equivalencia BH-BMPT'!$D$43,IF(J34=43,'Equivalencia BH-BMPT'!$D$44,IF(J34=44,'Equivalencia BH-BMPT'!$D$45,IF(J34=45,'Equivalencia BH-BMPT'!$D$46,"No ha seleccionado un número de programa")))))))))))))))))))))))))))))))))))))))))))))</f>
        <v>No ha seleccionado un número de programa</v>
      </c>
      <c r="L34" s="29" t="s">
        <v>973</v>
      </c>
      <c r="M34" s="91">
        <v>1053330288</v>
      </c>
      <c r="N34" s="91" t="s">
        <v>647</v>
      </c>
      <c r="O34" s="128">
        <v>17600000</v>
      </c>
      <c r="P34" s="71"/>
      <c r="Q34" s="15"/>
      <c r="R34" s="91">
        <v>1</v>
      </c>
      <c r="S34" s="195">
        <v>6966667</v>
      </c>
      <c r="T34" s="15">
        <f t="shared" si="1"/>
        <v>24566667</v>
      </c>
      <c r="U34" s="265">
        <v>23026667</v>
      </c>
      <c r="V34" s="212">
        <v>43126</v>
      </c>
      <c r="W34" s="238">
        <v>43126</v>
      </c>
      <c r="X34" s="238">
        <v>43368</v>
      </c>
      <c r="Y34" s="264">
        <f t="shared" si="0"/>
        <v>242</v>
      </c>
      <c r="Z34" s="3"/>
      <c r="AA34" s="26"/>
      <c r="AB34" s="3"/>
      <c r="AC34" s="3"/>
      <c r="AD34" s="3" t="s">
        <v>1013</v>
      </c>
      <c r="AE34" s="3"/>
      <c r="AF34" s="27">
        <f t="shared" si="2"/>
        <v>0.93731343368638487</v>
      </c>
      <c r="AG34" s="28"/>
      <c r="AH34" s="28"/>
    </row>
    <row r="35" spans="1:34" ht="44.25" customHeight="1" thickBot="1" x14ac:dyDescent="0.3">
      <c r="A35" s="92" t="s">
        <v>403</v>
      </c>
      <c r="B35" s="3">
        <v>2018</v>
      </c>
      <c r="C35" s="99" t="s">
        <v>586</v>
      </c>
      <c r="D35" s="3">
        <v>5</v>
      </c>
      <c r="E35" s="2" t="str">
        <f>IF(D35=1,'Tipo '!$B$2,IF(D35=2,'Tipo '!$B$3,IF(D35=3,'Tipo '!$B$4,IF(D35=4,'Tipo '!$B$5,IF(D35=5,'Tipo '!$B$6,IF(D35=6,'Tipo '!$B$7,IF(D35=7,'Tipo '!$B$8,IF(D35=8,'Tipo '!$B$9,IF(D35=9,'Tipo '!$B$10,IF(D35=10,'Tipo '!$B$11,IF(D35=11,'Tipo '!$B$12,IF(D35=12,'Tipo '!$B$13,IF(D35=13,'Tipo '!$B$14,IF(D35=14,'Tipo '!$B$15,IF(D35=15,'Tipo '!$B$16,IF(D35=16,'Tipo '!$B$17,IF(D35=17,'Tipo '!$B$18,IF(D35=18,'Tipo '!$B$19,IF(D35=19,'Tipo '!$B$20,IF(D35=20,'Tipo '!$B$21,"No ha seleccionado un tipo de contrato válido"))))))))))))))))))))</f>
        <v>CONTRATOS DE PRESTACIÓN DE SERVICIOS PROFESIONALES Y DE APOYO A LA GESTIÓN</v>
      </c>
      <c r="F35" s="90" t="s">
        <v>626</v>
      </c>
      <c r="G35" s="2"/>
      <c r="H35" s="153" t="s">
        <v>815</v>
      </c>
      <c r="I35" s="13" t="s">
        <v>162</v>
      </c>
      <c r="J35" s="3"/>
      <c r="K35" s="2" t="str">
        <f>IF(J35=1,'Equivalencia BH-BMPT'!$D$2,IF(J35=2,'Equivalencia BH-BMPT'!$D$3,IF(J35=3,'Equivalencia BH-BMPT'!$D$4,IF(J35=4,'Equivalencia BH-BMPT'!$D$5,IF(J35=5,'Equivalencia BH-BMPT'!$D$6,IF(J35=6,'Equivalencia BH-BMPT'!$D$7,IF(J35=7,'Equivalencia BH-BMPT'!$D$8,IF(J35=8,'Equivalencia BH-BMPT'!$D$9,IF(J35=9,'Equivalencia BH-BMPT'!$D$10,IF(J35=10,'Equivalencia BH-BMPT'!$D$11,IF(J35=11,'Equivalencia BH-BMPT'!$D$12,IF(J35=12,'Equivalencia BH-BMPT'!$D$13,IF(J35=13,'Equivalencia BH-BMPT'!$D$14,IF(J35=14,'Equivalencia BH-BMPT'!$D$15,IF(J35=15,'Equivalencia BH-BMPT'!$D$16,IF(J35=16,'Equivalencia BH-BMPT'!$D$17,IF(J35=17,'Equivalencia BH-BMPT'!$D$18,IF(J35=18,'Equivalencia BH-BMPT'!$D$19,IF(J35=19,'Equivalencia BH-BMPT'!$D$20,IF(J35=20,'Equivalencia BH-BMPT'!$D$21,IF(J35=21,'Equivalencia BH-BMPT'!$D$22,IF(J35=22,'Equivalencia BH-BMPT'!$D$23,IF(J35=23,'Equivalencia BH-BMPT'!#REF!,IF(J35=24,'Equivalencia BH-BMPT'!$D$25,IF(J35=25,'Equivalencia BH-BMPT'!$D$26,IF(J35=26,'Equivalencia BH-BMPT'!$D$27,IF(J35=27,'Equivalencia BH-BMPT'!$D$28,IF(J35=28,'Equivalencia BH-BMPT'!$D$29,IF(J35=29,'Equivalencia BH-BMPT'!$D$30,IF(J35=30,'Equivalencia BH-BMPT'!$D$31,IF(J35=31,'Equivalencia BH-BMPT'!$D$32,IF(J35=32,'Equivalencia BH-BMPT'!$D$33,IF(J35=33,'Equivalencia BH-BMPT'!$D$34,IF(J35=34,'Equivalencia BH-BMPT'!$D$35,IF(J35=35,'Equivalencia BH-BMPT'!$D$36,IF(J35=36,'Equivalencia BH-BMPT'!$D$37,IF(J35=37,'Equivalencia BH-BMPT'!$D$38,IF(J35=38,'Equivalencia BH-BMPT'!#REF!,IF(J35=39,'Equivalencia BH-BMPT'!$D$40,IF(J35=40,'Equivalencia BH-BMPT'!$D$41,IF(J35=41,'Equivalencia BH-BMPT'!$D$42,IF(J35=42,'Equivalencia BH-BMPT'!$D$43,IF(J35=43,'Equivalencia BH-BMPT'!$D$44,IF(J35=44,'Equivalencia BH-BMPT'!$D$45,IF(J35=45,'Equivalencia BH-BMPT'!$D$46,"No ha seleccionado un número de programa")))))))))))))))))))))))))))))))))))))))))))))</f>
        <v>No ha seleccionado un número de programa</v>
      </c>
      <c r="L35" s="29" t="s">
        <v>973</v>
      </c>
      <c r="M35" s="92">
        <v>53134156</v>
      </c>
      <c r="N35" s="98" t="s">
        <v>648</v>
      </c>
      <c r="O35" s="129">
        <v>14400000</v>
      </c>
      <c r="P35" s="71"/>
      <c r="Q35" s="15"/>
      <c r="R35" s="92" t="s">
        <v>1007</v>
      </c>
      <c r="S35" s="153">
        <v>0</v>
      </c>
      <c r="T35" s="15">
        <f t="shared" si="1"/>
        <v>14400000</v>
      </c>
      <c r="U35" s="257">
        <f>1800000+660000+1800000+1380000+420000+1800000+1800000+1800000+1800000+1140000</f>
        <v>14400000</v>
      </c>
      <c r="V35" s="213">
        <v>43126</v>
      </c>
      <c r="W35" s="239">
        <v>43129</v>
      </c>
      <c r="X35" s="239">
        <v>43371</v>
      </c>
      <c r="Y35" s="264">
        <f t="shared" si="0"/>
        <v>242</v>
      </c>
      <c r="Z35" s="3"/>
      <c r="AA35" s="26"/>
      <c r="AB35" s="3"/>
      <c r="AC35" s="3"/>
      <c r="AD35" s="3" t="s">
        <v>1013</v>
      </c>
      <c r="AE35" s="3"/>
      <c r="AF35" s="27">
        <f t="shared" si="2"/>
        <v>1</v>
      </c>
      <c r="AG35" s="28"/>
      <c r="AH35" s="28"/>
    </row>
    <row r="36" spans="1:34" ht="44.25" customHeight="1" thickBot="1" x14ac:dyDescent="0.3">
      <c r="A36" s="91" t="s">
        <v>404</v>
      </c>
      <c r="B36" s="3">
        <v>2018</v>
      </c>
      <c r="C36" s="106" t="s">
        <v>586</v>
      </c>
      <c r="D36" s="3">
        <v>5</v>
      </c>
      <c r="E36" s="2" t="str">
        <f>IF(D36=1,'Tipo '!$B$2,IF(D36=2,'Tipo '!$B$3,IF(D36=3,'Tipo '!$B$4,IF(D36=4,'Tipo '!$B$5,IF(D36=5,'Tipo '!$B$6,IF(D36=6,'Tipo '!$B$7,IF(D36=7,'Tipo '!$B$8,IF(D36=8,'Tipo '!$B$9,IF(D36=9,'Tipo '!$B$10,IF(D36=10,'Tipo '!$B$11,IF(D36=11,'Tipo '!$B$12,IF(D36=12,'Tipo '!$B$13,IF(D36=13,'Tipo '!$B$14,IF(D36=14,'Tipo '!$B$15,IF(D36=15,'Tipo '!$B$16,IF(D36=16,'Tipo '!$B$17,IF(D36=17,'Tipo '!$B$18,IF(D36=18,'Tipo '!$B$19,IF(D36=19,'Tipo '!$B$20,IF(D36=20,'Tipo '!$B$21,"No ha seleccionado un tipo de contrato válido"))))))))))))))))))))</f>
        <v>CONTRATOS DE PRESTACIÓN DE SERVICIOS PROFESIONALES Y DE APOYO A LA GESTIÓN</v>
      </c>
      <c r="F36" s="90" t="s">
        <v>626</v>
      </c>
      <c r="G36" s="2"/>
      <c r="H36" s="152" t="s">
        <v>816</v>
      </c>
      <c r="I36" s="13" t="s">
        <v>162</v>
      </c>
      <c r="J36" s="3"/>
      <c r="K36" s="2" t="str">
        <f>IF(J36=1,'Equivalencia BH-BMPT'!$D$2,IF(J36=2,'Equivalencia BH-BMPT'!$D$3,IF(J36=3,'Equivalencia BH-BMPT'!$D$4,IF(J36=4,'Equivalencia BH-BMPT'!$D$5,IF(J36=5,'Equivalencia BH-BMPT'!$D$6,IF(J36=6,'Equivalencia BH-BMPT'!$D$7,IF(J36=7,'Equivalencia BH-BMPT'!$D$8,IF(J36=8,'Equivalencia BH-BMPT'!$D$9,IF(J36=9,'Equivalencia BH-BMPT'!$D$10,IF(J36=10,'Equivalencia BH-BMPT'!$D$11,IF(J36=11,'Equivalencia BH-BMPT'!$D$12,IF(J36=12,'Equivalencia BH-BMPT'!$D$13,IF(J36=13,'Equivalencia BH-BMPT'!$D$14,IF(J36=14,'Equivalencia BH-BMPT'!$D$15,IF(J36=15,'Equivalencia BH-BMPT'!$D$16,IF(J36=16,'Equivalencia BH-BMPT'!$D$17,IF(J36=17,'Equivalencia BH-BMPT'!$D$18,IF(J36=18,'Equivalencia BH-BMPT'!$D$19,IF(J36=19,'Equivalencia BH-BMPT'!$D$20,IF(J36=20,'Equivalencia BH-BMPT'!$D$21,IF(J36=21,'Equivalencia BH-BMPT'!$D$22,IF(J36=22,'Equivalencia BH-BMPT'!$D$23,IF(J36=23,'Equivalencia BH-BMPT'!#REF!,IF(J36=24,'Equivalencia BH-BMPT'!$D$25,IF(J36=25,'Equivalencia BH-BMPT'!$D$26,IF(J36=26,'Equivalencia BH-BMPT'!$D$27,IF(J36=27,'Equivalencia BH-BMPT'!$D$28,IF(J36=28,'Equivalencia BH-BMPT'!$D$29,IF(J36=29,'Equivalencia BH-BMPT'!$D$30,IF(J36=30,'Equivalencia BH-BMPT'!$D$31,IF(J36=31,'Equivalencia BH-BMPT'!$D$32,IF(J36=32,'Equivalencia BH-BMPT'!$D$33,IF(J36=33,'Equivalencia BH-BMPT'!$D$34,IF(J36=34,'Equivalencia BH-BMPT'!$D$35,IF(J36=35,'Equivalencia BH-BMPT'!$D$36,IF(J36=36,'Equivalencia BH-BMPT'!$D$37,IF(J36=37,'Equivalencia BH-BMPT'!$D$38,IF(J36=38,'Equivalencia BH-BMPT'!#REF!,IF(J36=39,'Equivalencia BH-BMPT'!$D$40,IF(J36=40,'Equivalencia BH-BMPT'!$D$41,IF(J36=41,'Equivalencia BH-BMPT'!$D$42,IF(J36=42,'Equivalencia BH-BMPT'!$D$43,IF(J36=43,'Equivalencia BH-BMPT'!$D$44,IF(J36=44,'Equivalencia BH-BMPT'!$D$45,IF(J36=45,'Equivalencia BH-BMPT'!$D$46,"No ha seleccionado un número de programa")))))))))))))))))))))))))))))))))))))))))))))</f>
        <v>No ha seleccionado un número de programa</v>
      </c>
      <c r="L36" s="29" t="s">
        <v>973</v>
      </c>
      <c r="M36" s="91">
        <v>79351679</v>
      </c>
      <c r="N36" s="91" t="s">
        <v>649</v>
      </c>
      <c r="O36" s="128">
        <v>14400000</v>
      </c>
      <c r="P36" s="71"/>
      <c r="Q36" s="15"/>
      <c r="R36" s="91">
        <v>1</v>
      </c>
      <c r="S36" s="199">
        <v>5520000</v>
      </c>
      <c r="T36" s="15">
        <f t="shared" si="1"/>
        <v>19920000</v>
      </c>
      <c r="U36" s="265">
        <v>18660000</v>
      </c>
      <c r="V36" s="212">
        <v>43124</v>
      </c>
      <c r="W36" s="238">
        <v>43129</v>
      </c>
      <c r="X36" s="238">
        <v>43371</v>
      </c>
      <c r="Y36" s="264">
        <f t="shared" si="0"/>
        <v>242</v>
      </c>
      <c r="Z36" s="3"/>
      <c r="AA36" s="26"/>
      <c r="AB36" s="3"/>
      <c r="AC36" s="3"/>
      <c r="AD36" s="3" t="s">
        <v>1013</v>
      </c>
      <c r="AE36" s="3"/>
      <c r="AF36" s="27">
        <f t="shared" si="2"/>
        <v>0.93674698795180722</v>
      </c>
      <c r="AG36" s="28"/>
      <c r="AH36" s="28"/>
    </row>
    <row r="37" spans="1:34" ht="44.25" customHeight="1" thickBot="1" x14ac:dyDescent="0.3">
      <c r="A37" s="91" t="s">
        <v>405</v>
      </c>
      <c r="B37" s="3">
        <v>2018</v>
      </c>
      <c r="C37" s="90" t="s">
        <v>587</v>
      </c>
      <c r="D37" s="3">
        <v>5</v>
      </c>
      <c r="E37" s="2" t="str">
        <f>IF(D37=1,'Tipo '!$B$2,IF(D37=2,'Tipo '!$B$3,IF(D37=3,'Tipo '!$B$4,IF(D37=4,'Tipo '!$B$5,IF(D37=5,'Tipo '!$B$6,IF(D37=6,'Tipo '!$B$7,IF(D37=7,'Tipo '!$B$8,IF(D37=8,'Tipo '!$B$9,IF(D37=9,'Tipo '!$B$10,IF(D37=10,'Tipo '!$B$11,IF(D37=11,'Tipo '!$B$12,IF(D37=12,'Tipo '!$B$13,IF(D37=13,'Tipo '!$B$14,IF(D37=14,'Tipo '!$B$15,IF(D37=15,'Tipo '!$B$16,IF(D37=16,'Tipo '!$B$17,IF(D37=17,'Tipo '!$B$18,IF(D37=18,'Tipo '!$B$19,IF(D37=19,'Tipo '!$B$20,IF(D37=20,'Tipo '!$B$21,"No ha seleccionado un tipo de contrato válido"))))))))))))))))))))</f>
        <v>CONTRATOS DE PRESTACIÓN DE SERVICIOS PROFESIONALES Y DE APOYO A LA GESTIÓN</v>
      </c>
      <c r="F37" s="90" t="s">
        <v>626</v>
      </c>
      <c r="G37" s="2"/>
      <c r="H37" s="152" t="s">
        <v>817</v>
      </c>
      <c r="I37" s="13" t="s">
        <v>162</v>
      </c>
      <c r="J37" s="3"/>
      <c r="K37" s="2" t="str">
        <f>IF(J37=1,'Equivalencia BH-BMPT'!$D$2,IF(J37=2,'Equivalencia BH-BMPT'!$D$3,IF(J37=3,'Equivalencia BH-BMPT'!$D$4,IF(J37=4,'Equivalencia BH-BMPT'!$D$5,IF(J37=5,'Equivalencia BH-BMPT'!$D$6,IF(J37=6,'Equivalencia BH-BMPT'!$D$7,IF(J37=7,'Equivalencia BH-BMPT'!$D$8,IF(J37=8,'Equivalencia BH-BMPT'!$D$9,IF(J37=9,'Equivalencia BH-BMPT'!$D$10,IF(J37=10,'Equivalencia BH-BMPT'!$D$11,IF(J37=11,'Equivalencia BH-BMPT'!$D$12,IF(J37=12,'Equivalencia BH-BMPT'!$D$13,IF(J37=13,'Equivalencia BH-BMPT'!$D$14,IF(J37=14,'Equivalencia BH-BMPT'!$D$15,IF(J37=15,'Equivalencia BH-BMPT'!$D$16,IF(J37=16,'Equivalencia BH-BMPT'!$D$17,IF(J37=17,'Equivalencia BH-BMPT'!$D$18,IF(J37=18,'Equivalencia BH-BMPT'!$D$19,IF(J37=19,'Equivalencia BH-BMPT'!$D$20,IF(J37=20,'Equivalencia BH-BMPT'!$D$21,IF(J37=21,'Equivalencia BH-BMPT'!$D$22,IF(J37=22,'Equivalencia BH-BMPT'!$D$23,IF(J37=23,'Equivalencia BH-BMPT'!#REF!,IF(J37=24,'Equivalencia BH-BMPT'!$D$25,IF(J37=25,'Equivalencia BH-BMPT'!$D$26,IF(J37=26,'Equivalencia BH-BMPT'!$D$27,IF(J37=27,'Equivalencia BH-BMPT'!$D$28,IF(J37=28,'Equivalencia BH-BMPT'!$D$29,IF(J37=29,'Equivalencia BH-BMPT'!$D$30,IF(J37=30,'Equivalencia BH-BMPT'!$D$31,IF(J37=31,'Equivalencia BH-BMPT'!$D$32,IF(J37=32,'Equivalencia BH-BMPT'!$D$33,IF(J37=33,'Equivalencia BH-BMPT'!$D$34,IF(J37=34,'Equivalencia BH-BMPT'!$D$35,IF(J37=35,'Equivalencia BH-BMPT'!$D$36,IF(J37=36,'Equivalencia BH-BMPT'!$D$37,IF(J37=37,'Equivalencia BH-BMPT'!$D$38,IF(J37=38,'Equivalencia BH-BMPT'!#REF!,IF(J37=39,'Equivalencia BH-BMPT'!$D$40,IF(J37=40,'Equivalencia BH-BMPT'!$D$41,IF(J37=41,'Equivalencia BH-BMPT'!$D$42,IF(J37=42,'Equivalencia BH-BMPT'!$D$43,IF(J37=43,'Equivalencia BH-BMPT'!$D$44,IF(J37=44,'Equivalencia BH-BMPT'!$D$45,IF(J37=45,'Equivalencia BH-BMPT'!$D$46,"No ha seleccionado un número de programa")))))))))))))))))))))))))))))))))))))))))))))</f>
        <v>No ha seleccionado un número de programa</v>
      </c>
      <c r="L37" s="29" t="s">
        <v>973</v>
      </c>
      <c r="M37" s="91">
        <v>1019045051</v>
      </c>
      <c r="N37" s="91" t="s">
        <v>650</v>
      </c>
      <c r="O37" s="128">
        <v>35700000</v>
      </c>
      <c r="P37" s="71"/>
      <c r="Q37" s="15"/>
      <c r="R37" s="91">
        <v>1</v>
      </c>
      <c r="S37" s="199">
        <v>17850000</v>
      </c>
      <c r="T37" s="15">
        <f t="shared" si="1"/>
        <v>53550000</v>
      </c>
      <c r="U37" s="265">
        <v>53550000</v>
      </c>
      <c r="V37" s="212">
        <v>43125</v>
      </c>
      <c r="W37" s="238">
        <v>43126</v>
      </c>
      <c r="X37" s="238">
        <v>43337</v>
      </c>
      <c r="Y37" s="264">
        <f t="shared" si="0"/>
        <v>211</v>
      </c>
      <c r="Z37" s="3"/>
      <c r="AA37" s="26"/>
      <c r="AB37" s="3"/>
      <c r="AC37" s="3"/>
      <c r="AD37" s="3" t="s">
        <v>1013</v>
      </c>
      <c r="AE37" s="3"/>
      <c r="AF37" s="27">
        <f t="shared" si="2"/>
        <v>1</v>
      </c>
      <c r="AG37" s="28"/>
      <c r="AH37" s="28"/>
    </row>
    <row r="38" spans="1:34" ht="44.25" customHeight="1" thickBot="1" x14ac:dyDescent="0.3">
      <c r="A38" s="91" t="s">
        <v>406</v>
      </c>
      <c r="B38" s="3">
        <v>2018</v>
      </c>
      <c r="C38" s="90" t="s">
        <v>587</v>
      </c>
      <c r="D38" s="3">
        <v>5</v>
      </c>
      <c r="E38" s="2" t="str">
        <f>IF(D38=1,'Tipo '!$B$2,IF(D38=2,'Tipo '!$B$3,IF(D38=3,'Tipo '!$B$4,IF(D38=4,'Tipo '!$B$5,IF(D38=5,'Tipo '!$B$6,IF(D38=6,'Tipo '!$B$7,IF(D38=7,'Tipo '!$B$8,IF(D38=8,'Tipo '!$B$9,IF(D38=9,'Tipo '!$B$10,IF(D38=10,'Tipo '!$B$11,IF(D38=11,'Tipo '!$B$12,IF(D38=12,'Tipo '!$B$13,IF(D38=13,'Tipo '!$B$14,IF(D38=14,'Tipo '!$B$15,IF(D38=15,'Tipo '!$B$16,IF(D38=16,'Tipo '!$B$17,IF(D38=17,'Tipo '!$B$18,IF(D38=18,'Tipo '!$B$19,IF(D38=19,'Tipo '!$B$20,IF(D38=20,'Tipo '!$B$21,"No ha seleccionado un tipo de contrato válido"))))))))))))))))))))</f>
        <v>CONTRATOS DE PRESTACIÓN DE SERVICIOS PROFESIONALES Y DE APOYO A LA GESTIÓN</v>
      </c>
      <c r="F38" s="90" t="s">
        <v>626</v>
      </c>
      <c r="G38" s="2"/>
      <c r="H38" s="152" t="s">
        <v>818</v>
      </c>
      <c r="I38" s="13" t="s">
        <v>162</v>
      </c>
      <c r="J38" s="3"/>
      <c r="K38" s="2" t="str">
        <f>IF(J38=1,'Equivalencia BH-BMPT'!$D$2,IF(J38=2,'Equivalencia BH-BMPT'!$D$3,IF(J38=3,'Equivalencia BH-BMPT'!$D$4,IF(J38=4,'Equivalencia BH-BMPT'!$D$5,IF(J38=5,'Equivalencia BH-BMPT'!$D$6,IF(J38=6,'Equivalencia BH-BMPT'!$D$7,IF(J38=7,'Equivalencia BH-BMPT'!$D$8,IF(J38=8,'Equivalencia BH-BMPT'!$D$9,IF(J38=9,'Equivalencia BH-BMPT'!$D$10,IF(J38=10,'Equivalencia BH-BMPT'!$D$11,IF(J38=11,'Equivalencia BH-BMPT'!$D$12,IF(J38=12,'Equivalencia BH-BMPT'!$D$13,IF(J38=13,'Equivalencia BH-BMPT'!$D$14,IF(J38=14,'Equivalencia BH-BMPT'!$D$15,IF(J38=15,'Equivalencia BH-BMPT'!$D$16,IF(J38=16,'Equivalencia BH-BMPT'!$D$17,IF(J38=17,'Equivalencia BH-BMPT'!$D$18,IF(J38=18,'Equivalencia BH-BMPT'!$D$19,IF(J38=19,'Equivalencia BH-BMPT'!$D$20,IF(J38=20,'Equivalencia BH-BMPT'!$D$21,IF(J38=21,'Equivalencia BH-BMPT'!$D$22,IF(J38=22,'Equivalencia BH-BMPT'!$D$23,IF(J38=23,'Equivalencia BH-BMPT'!#REF!,IF(J38=24,'Equivalencia BH-BMPT'!$D$25,IF(J38=25,'Equivalencia BH-BMPT'!$D$26,IF(J38=26,'Equivalencia BH-BMPT'!$D$27,IF(J38=27,'Equivalencia BH-BMPT'!$D$28,IF(J38=28,'Equivalencia BH-BMPT'!$D$29,IF(J38=29,'Equivalencia BH-BMPT'!$D$30,IF(J38=30,'Equivalencia BH-BMPT'!$D$31,IF(J38=31,'Equivalencia BH-BMPT'!$D$32,IF(J38=32,'Equivalencia BH-BMPT'!$D$33,IF(J38=33,'Equivalencia BH-BMPT'!$D$34,IF(J38=34,'Equivalencia BH-BMPT'!$D$35,IF(J38=35,'Equivalencia BH-BMPT'!$D$36,IF(J38=36,'Equivalencia BH-BMPT'!$D$37,IF(J38=37,'Equivalencia BH-BMPT'!$D$38,IF(J38=38,'Equivalencia BH-BMPT'!#REF!,IF(J38=39,'Equivalencia BH-BMPT'!$D$40,IF(J38=40,'Equivalencia BH-BMPT'!$D$41,IF(J38=41,'Equivalencia BH-BMPT'!$D$42,IF(J38=42,'Equivalencia BH-BMPT'!$D$43,IF(J38=43,'Equivalencia BH-BMPT'!$D$44,IF(J38=44,'Equivalencia BH-BMPT'!$D$45,IF(J38=45,'Equivalencia BH-BMPT'!$D$46,"No ha seleccionado un número de programa")))))))))))))))))))))))))))))))))))))))))))))</f>
        <v>No ha seleccionado un número de programa</v>
      </c>
      <c r="L38" s="29" t="s">
        <v>973</v>
      </c>
      <c r="M38" s="91">
        <v>88214685</v>
      </c>
      <c r="N38" s="91" t="s">
        <v>651</v>
      </c>
      <c r="O38" s="128">
        <v>35700000</v>
      </c>
      <c r="P38" s="71"/>
      <c r="Q38" s="15"/>
      <c r="R38" s="91">
        <v>1</v>
      </c>
      <c r="S38" s="199">
        <v>17850000</v>
      </c>
      <c r="T38" s="15">
        <f t="shared" si="1"/>
        <v>53550000</v>
      </c>
      <c r="U38" s="265">
        <v>53550000</v>
      </c>
      <c r="V38" s="212">
        <v>43125</v>
      </c>
      <c r="W38" s="238">
        <v>43126</v>
      </c>
      <c r="X38" s="238">
        <v>43337</v>
      </c>
      <c r="Y38" s="264">
        <f t="shared" si="0"/>
        <v>211</v>
      </c>
      <c r="Z38" s="3"/>
      <c r="AA38" s="26"/>
      <c r="AB38" s="3"/>
      <c r="AC38" s="3"/>
      <c r="AD38" s="3" t="s">
        <v>1013</v>
      </c>
      <c r="AE38" s="3"/>
      <c r="AF38" s="27">
        <f t="shared" si="2"/>
        <v>1</v>
      </c>
      <c r="AG38" s="28"/>
      <c r="AH38" s="28"/>
    </row>
    <row r="39" spans="1:34" ht="44.25" customHeight="1" thickBot="1" x14ac:dyDescent="0.3">
      <c r="A39" s="91" t="s">
        <v>407</v>
      </c>
      <c r="B39" s="3">
        <v>2018</v>
      </c>
      <c r="C39" s="90" t="s">
        <v>587</v>
      </c>
      <c r="D39" s="3">
        <v>5</v>
      </c>
      <c r="E39" s="2" t="str">
        <f>IF(D39=1,'Tipo '!$B$2,IF(D39=2,'Tipo '!$B$3,IF(D39=3,'Tipo '!$B$4,IF(D39=4,'Tipo '!$B$5,IF(D39=5,'Tipo '!$B$6,IF(D39=6,'Tipo '!$B$7,IF(D39=7,'Tipo '!$B$8,IF(D39=8,'Tipo '!$B$9,IF(D39=9,'Tipo '!$B$10,IF(D39=10,'Tipo '!$B$11,IF(D39=11,'Tipo '!$B$12,IF(D39=12,'Tipo '!$B$13,IF(D39=13,'Tipo '!$B$14,IF(D39=14,'Tipo '!$B$15,IF(D39=15,'Tipo '!$B$16,IF(D39=16,'Tipo '!$B$17,IF(D39=17,'Tipo '!$B$18,IF(D39=18,'Tipo '!$B$19,IF(D39=19,'Tipo '!$B$20,IF(D39=20,'Tipo '!$B$21,"No ha seleccionado un tipo de contrato válido"))))))))))))))))))))</f>
        <v>CONTRATOS DE PRESTACIÓN DE SERVICIOS PROFESIONALES Y DE APOYO A LA GESTIÓN</v>
      </c>
      <c r="F39" s="90" t="s">
        <v>626</v>
      </c>
      <c r="G39" s="2"/>
      <c r="H39" s="152" t="s">
        <v>819</v>
      </c>
      <c r="I39" s="13" t="s">
        <v>162</v>
      </c>
      <c r="J39" s="3"/>
      <c r="K39" s="2" t="str">
        <f>IF(J39=1,'Equivalencia BH-BMPT'!$D$2,IF(J39=2,'Equivalencia BH-BMPT'!$D$3,IF(J39=3,'Equivalencia BH-BMPT'!$D$4,IF(J39=4,'Equivalencia BH-BMPT'!$D$5,IF(J39=5,'Equivalencia BH-BMPT'!$D$6,IF(J39=6,'Equivalencia BH-BMPT'!$D$7,IF(J39=7,'Equivalencia BH-BMPT'!$D$8,IF(J39=8,'Equivalencia BH-BMPT'!$D$9,IF(J39=9,'Equivalencia BH-BMPT'!$D$10,IF(J39=10,'Equivalencia BH-BMPT'!$D$11,IF(J39=11,'Equivalencia BH-BMPT'!$D$12,IF(J39=12,'Equivalencia BH-BMPT'!$D$13,IF(J39=13,'Equivalencia BH-BMPT'!$D$14,IF(J39=14,'Equivalencia BH-BMPT'!$D$15,IF(J39=15,'Equivalencia BH-BMPT'!$D$16,IF(J39=16,'Equivalencia BH-BMPT'!$D$17,IF(J39=17,'Equivalencia BH-BMPT'!$D$18,IF(J39=18,'Equivalencia BH-BMPT'!$D$19,IF(J39=19,'Equivalencia BH-BMPT'!$D$20,IF(J39=20,'Equivalencia BH-BMPT'!$D$21,IF(J39=21,'Equivalencia BH-BMPT'!$D$22,IF(J39=22,'Equivalencia BH-BMPT'!$D$23,IF(J39=23,'Equivalencia BH-BMPT'!#REF!,IF(J39=24,'Equivalencia BH-BMPT'!$D$25,IF(J39=25,'Equivalencia BH-BMPT'!$D$26,IF(J39=26,'Equivalencia BH-BMPT'!$D$27,IF(J39=27,'Equivalencia BH-BMPT'!$D$28,IF(J39=28,'Equivalencia BH-BMPT'!$D$29,IF(J39=29,'Equivalencia BH-BMPT'!$D$30,IF(J39=30,'Equivalencia BH-BMPT'!$D$31,IF(J39=31,'Equivalencia BH-BMPT'!$D$32,IF(J39=32,'Equivalencia BH-BMPT'!$D$33,IF(J39=33,'Equivalencia BH-BMPT'!$D$34,IF(J39=34,'Equivalencia BH-BMPT'!$D$35,IF(J39=35,'Equivalencia BH-BMPT'!$D$36,IF(J39=36,'Equivalencia BH-BMPT'!$D$37,IF(J39=37,'Equivalencia BH-BMPT'!$D$38,IF(J39=38,'Equivalencia BH-BMPT'!#REF!,IF(J39=39,'Equivalencia BH-BMPT'!$D$40,IF(J39=40,'Equivalencia BH-BMPT'!$D$41,IF(J39=41,'Equivalencia BH-BMPT'!$D$42,IF(J39=42,'Equivalencia BH-BMPT'!$D$43,IF(J39=43,'Equivalencia BH-BMPT'!$D$44,IF(J39=44,'Equivalencia BH-BMPT'!$D$45,IF(J39=45,'Equivalencia BH-BMPT'!$D$46,"No ha seleccionado un número de programa")))))))))))))))))))))))))))))))))))))))))))))</f>
        <v>No ha seleccionado un número de programa</v>
      </c>
      <c r="L39" s="29" t="s">
        <v>973</v>
      </c>
      <c r="M39" s="91">
        <v>52421810</v>
      </c>
      <c r="N39" s="91" t="s">
        <v>652</v>
      </c>
      <c r="O39" s="128">
        <v>35700000</v>
      </c>
      <c r="P39" s="71"/>
      <c r="Q39" s="15"/>
      <c r="R39" s="91">
        <v>1</v>
      </c>
      <c r="S39" s="199">
        <v>17850000</v>
      </c>
      <c r="T39" s="15">
        <f t="shared" si="1"/>
        <v>53550000</v>
      </c>
      <c r="U39" s="265">
        <v>52190000</v>
      </c>
      <c r="V39" s="212">
        <v>43125</v>
      </c>
      <c r="W39" s="238">
        <v>43129</v>
      </c>
      <c r="X39" s="238">
        <v>43340</v>
      </c>
      <c r="Y39" s="264">
        <f t="shared" si="0"/>
        <v>211</v>
      </c>
      <c r="Z39" s="3"/>
      <c r="AA39" s="26"/>
      <c r="AB39" s="3"/>
      <c r="AC39" s="3"/>
      <c r="AD39" s="3" t="s">
        <v>1013</v>
      </c>
      <c r="AE39" s="3"/>
      <c r="AF39" s="27">
        <f t="shared" si="2"/>
        <v>0.97460317460317458</v>
      </c>
      <c r="AG39" s="28"/>
      <c r="AH39" s="28"/>
    </row>
    <row r="40" spans="1:34" ht="44.25" customHeight="1" thickBot="1" x14ac:dyDescent="0.3">
      <c r="A40" s="97" t="s">
        <v>408</v>
      </c>
      <c r="B40" s="3">
        <v>2018</v>
      </c>
      <c r="C40" s="106" t="s">
        <v>588</v>
      </c>
      <c r="D40" s="3">
        <v>5</v>
      </c>
      <c r="E40" s="2" t="str">
        <f>IF(D40=1,'Tipo '!$B$2,IF(D40=2,'Tipo '!$B$3,IF(D40=3,'Tipo '!$B$4,IF(D40=4,'Tipo '!$B$5,IF(D40=5,'Tipo '!$B$6,IF(D40=6,'Tipo '!$B$7,IF(D40=7,'Tipo '!$B$8,IF(D40=8,'Tipo '!$B$9,IF(D40=9,'Tipo '!$B$10,IF(D40=10,'Tipo '!$B$11,IF(D40=11,'Tipo '!$B$12,IF(D40=12,'Tipo '!$B$13,IF(D40=13,'Tipo '!$B$14,IF(D40=14,'Tipo '!$B$15,IF(D40=15,'Tipo '!$B$16,IF(D40=16,'Tipo '!$B$17,IF(D40=17,'Tipo '!$B$18,IF(D40=18,'Tipo '!$B$19,IF(D40=19,'Tipo '!$B$20,IF(D40=20,'Tipo '!$B$21,"No ha seleccionado un tipo de contrato válido"))))))))))))))))))))</f>
        <v>CONTRATOS DE PRESTACIÓN DE SERVICIOS PROFESIONALES Y DE APOYO A LA GESTIÓN</v>
      </c>
      <c r="F40" s="90" t="s">
        <v>626</v>
      </c>
      <c r="G40" s="2"/>
      <c r="H40" s="152" t="s">
        <v>820</v>
      </c>
      <c r="I40" s="13" t="s">
        <v>162</v>
      </c>
      <c r="J40" s="3"/>
      <c r="K40" s="2" t="str">
        <f>IF(J40=1,'Equivalencia BH-BMPT'!$D$2,IF(J40=2,'Equivalencia BH-BMPT'!$D$3,IF(J40=3,'Equivalencia BH-BMPT'!$D$4,IF(J40=4,'Equivalencia BH-BMPT'!$D$5,IF(J40=5,'Equivalencia BH-BMPT'!$D$6,IF(J40=6,'Equivalencia BH-BMPT'!$D$7,IF(J40=7,'Equivalencia BH-BMPT'!$D$8,IF(J40=8,'Equivalencia BH-BMPT'!$D$9,IF(J40=9,'Equivalencia BH-BMPT'!$D$10,IF(J40=10,'Equivalencia BH-BMPT'!$D$11,IF(J40=11,'Equivalencia BH-BMPT'!$D$12,IF(J40=12,'Equivalencia BH-BMPT'!$D$13,IF(J40=13,'Equivalencia BH-BMPT'!$D$14,IF(J40=14,'Equivalencia BH-BMPT'!$D$15,IF(J40=15,'Equivalencia BH-BMPT'!$D$16,IF(J40=16,'Equivalencia BH-BMPT'!$D$17,IF(J40=17,'Equivalencia BH-BMPT'!$D$18,IF(J40=18,'Equivalencia BH-BMPT'!$D$19,IF(J40=19,'Equivalencia BH-BMPT'!$D$20,IF(J40=20,'Equivalencia BH-BMPT'!$D$21,IF(J40=21,'Equivalencia BH-BMPT'!$D$22,IF(J40=22,'Equivalencia BH-BMPT'!$D$23,IF(J40=23,'Equivalencia BH-BMPT'!#REF!,IF(J40=24,'Equivalencia BH-BMPT'!$D$25,IF(J40=25,'Equivalencia BH-BMPT'!$D$26,IF(J40=26,'Equivalencia BH-BMPT'!$D$27,IF(J40=27,'Equivalencia BH-BMPT'!$D$28,IF(J40=28,'Equivalencia BH-BMPT'!$D$29,IF(J40=29,'Equivalencia BH-BMPT'!$D$30,IF(J40=30,'Equivalencia BH-BMPT'!$D$31,IF(J40=31,'Equivalencia BH-BMPT'!$D$32,IF(J40=32,'Equivalencia BH-BMPT'!$D$33,IF(J40=33,'Equivalencia BH-BMPT'!$D$34,IF(J40=34,'Equivalencia BH-BMPT'!$D$35,IF(J40=35,'Equivalencia BH-BMPT'!$D$36,IF(J40=36,'Equivalencia BH-BMPT'!$D$37,IF(J40=37,'Equivalencia BH-BMPT'!$D$38,IF(J40=38,'Equivalencia BH-BMPT'!#REF!,IF(J40=39,'Equivalencia BH-BMPT'!$D$40,IF(J40=40,'Equivalencia BH-BMPT'!$D$41,IF(J40=41,'Equivalencia BH-BMPT'!$D$42,IF(J40=42,'Equivalencia BH-BMPT'!$D$43,IF(J40=43,'Equivalencia BH-BMPT'!$D$44,IF(J40=44,'Equivalencia BH-BMPT'!$D$45,IF(J40=45,'Equivalencia BH-BMPT'!$D$46,"No ha seleccionado un número de programa")))))))))))))))))))))))))))))))))))))))))))))</f>
        <v>No ha seleccionado un número de programa</v>
      </c>
      <c r="L40" s="29" t="s">
        <v>973</v>
      </c>
      <c r="M40" s="91">
        <v>79621711</v>
      </c>
      <c r="N40" s="91" t="s">
        <v>653</v>
      </c>
      <c r="O40" s="128">
        <v>31500000</v>
      </c>
      <c r="P40" s="71"/>
      <c r="Q40" s="15"/>
      <c r="R40" s="91">
        <v>1</v>
      </c>
      <c r="S40" s="199">
        <v>15750000</v>
      </c>
      <c r="T40" s="15">
        <f t="shared" si="1"/>
        <v>47250000</v>
      </c>
      <c r="U40" s="265">
        <v>38100000</v>
      </c>
      <c r="V40" s="212">
        <v>43125</v>
      </c>
      <c r="W40" s="238">
        <v>43126</v>
      </c>
      <c r="X40" s="238">
        <v>43337</v>
      </c>
      <c r="Y40" s="264">
        <f t="shared" si="0"/>
        <v>211</v>
      </c>
      <c r="Z40" s="3"/>
      <c r="AA40" s="26"/>
      <c r="AB40" s="3"/>
      <c r="AC40" s="3"/>
      <c r="AD40" s="3" t="s">
        <v>1013</v>
      </c>
      <c r="AE40" s="3"/>
      <c r="AF40" s="27">
        <f t="shared" si="2"/>
        <v>0.80634920634920637</v>
      </c>
      <c r="AG40" s="28"/>
      <c r="AH40" s="28"/>
    </row>
    <row r="41" spans="1:34" ht="44.25" customHeight="1" thickBot="1" x14ac:dyDescent="0.3">
      <c r="A41" s="97" t="s">
        <v>409</v>
      </c>
      <c r="B41" s="3">
        <v>2018</v>
      </c>
      <c r="C41" s="102" t="s">
        <v>588</v>
      </c>
      <c r="D41" s="3">
        <v>5</v>
      </c>
      <c r="E41" s="2" t="str">
        <f>IF(D41=1,'Tipo '!$B$2,IF(D41=2,'Tipo '!$B$3,IF(D41=3,'Tipo '!$B$4,IF(D41=4,'Tipo '!$B$5,IF(D41=5,'Tipo '!$B$6,IF(D41=6,'Tipo '!$B$7,IF(D41=7,'Tipo '!$B$8,IF(D41=8,'Tipo '!$B$9,IF(D41=9,'Tipo '!$B$10,IF(D41=10,'Tipo '!$B$11,IF(D41=11,'Tipo '!$B$12,IF(D41=12,'Tipo '!$B$13,IF(D41=13,'Tipo '!$B$14,IF(D41=14,'Tipo '!$B$15,IF(D41=15,'Tipo '!$B$16,IF(D41=16,'Tipo '!$B$17,IF(D41=17,'Tipo '!$B$18,IF(D41=18,'Tipo '!$B$19,IF(D41=19,'Tipo '!$B$20,IF(D41=20,'Tipo '!$B$21,"No ha seleccionado un tipo de contrato válido"))))))))))))))))))))</f>
        <v>CONTRATOS DE PRESTACIÓN DE SERVICIOS PROFESIONALES Y DE APOYO A LA GESTIÓN</v>
      </c>
      <c r="F41" s="90" t="s">
        <v>626</v>
      </c>
      <c r="G41" s="2"/>
      <c r="H41" s="153" t="s">
        <v>821</v>
      </c>
      <c r="I41" s="13" t="s">
        <v>162</v>
      </c>
      <c r="J41" s="3"/>
      <c r="K41" s="2" t="str">
        <f>IF(J41=1,'Equivalencia BH-BMPT'!$D$2,IF(J41=2,'Equivalencia BH-BMPT'!$D$3,IF(J41=3,'Equivalencia BH-BMPT'!$D$4,IF(J41=4,'Equivalencia BH-BMPT'!$D$5,IF(J41=5,'Equivalencia BH-BMPT'!$D$6,IF(J41=6,'Equivalencia BH-BMPT'!$D$7,IF(J41=7,'Equivalencia BH-BMPT'!$D$8,IF(J41=8,'Equivalencia BH-BMPT'!$D$9,IF(J41=9,'Equivalencia BH-BMPT'!$D$10,IF(J41=10,'Equivalencia BH-BMPT'!$D$11,IF(J41=11,'Equivalencia BH-BMPT'!$D$12,IF(J41=12,'Equivalencia BH-BMPT'!$D$13,IF(J41=13,'Equivalencia BH-BMPT'!$D$14,IF(J41=14,'Equivalencia BH-BMPT'!$D$15,IF(J41=15,'Equivalencia BH-BMPT'!$D$16,IF(J41=16,'Equivalencia BH-BMPT'!$D$17,IF(J41=17,'Equivalencia BH-BMPT'!$D$18,IF(J41=18,'Equivalencia BH-BMPT'!$D$19,IF(J41=19,'Equivalencia BH-BMPT'!$D$20,IF(J41=20,'Equivalencia BH-BMPT'!$D$21,IF(J41=21,'Equivalencia BH-BMPT'!$D$22,IF(J41=22,'Equivalencia BH-BMPT'!$D$23,IF(J41=23,'Equivalencia BH-BMPT'!#REF!,IF(J41=24,'Equivalencia BH-BMPT'!$D$25,IF(J41=25,'Equivalencia BH-BMPT'!$D$26,IF(J41=26,'Equivalencia BH-BMPT'!$D$27,IF(J41=27,'Equivalencia BH-BMPT'!$D$28,IF(J41=28,'Equivalencia BH-BMPT'!$D$29,IF(J41=29,'Equivalencia BH-BMPT'!$D$30,IF(J41=30,'Equivalencia BH-BMPT'!$D$31,IF(J41=31,'Equivalencia BH-BMPT'!$D$32,IF(J41=32,'Equivalencia BH-BMPT'!$D$33,IF(J41=33,'Equivalencia BH-BMPT'!$D$34,IF(J41=34,'Equivalencia BH-BMPT'!$D$35,IF(J41=35,'Equivalencia BH-BMPT'!$D$36,IF(J41=36,'Equivalencia BH-BMPT'!$D$37,IF(J41=37,'Equivalencia BH-BMPT'!$D$38,IF(J41=38,'Equivalencia BH-BMPT'!#REF!,IF(J41=39,'Equivalencia BH-BMPT'!$D$40,IF(J41=40,'Equivalencia BH-BMPT'!$D$41,IF(J41=41,'Equivalencia BH-BMPT'!$D$42,IF(J41=42,'Equivalencia BH-BMPT'!$D$43,IF(J41=43,'Equivalencia BH-BMPT'!$D$44,IF(J41=44,'Equivalencia BH-BMPT'!$D$45,IF(J41=45,'Equivalencia BH-BMPT'!$D$46,"No ha seleccionado un número de programa")))))))))))))))))))))))))))))))))))))))))))))</f>
        <v>No ha seleccionado un número de programa</v>
      </c>
      <c r="L41" s="29" t="s">
        <v>973</v>
      </c>
      <c r="M41" s="92">
        <v>53159645</v>
      </c>
      <c r="N41" s="92" t="s">
        <v>654</v>
      </c>
      <c r="O41" s="129">
        <v>31500000</v>
      </c>
      <c r="P41" s="71"/>
      <c r="Q41" s="15"/>
      <c r="R41" s="92" t="s">
        <v>1005</v>
      </c>
      <c r="S41" s="153">
        <v>0</v>
      </c>
      <c r="T41" s="15">
        <f t="shared" si="1"/>
        <v>31500000</v>
      </c>
      <c r="U41" s="257">
        <f>2100000+4500000+4500000+4500000+4500000+4500000+4500000+2400000</f>
        <v>31500000</v>
      </c>
      <c r="V41" s="213">
        <v>43125</v>
      </c>
      <c r="W41" s="239">
        <v>43126</v>
      </c>
      <c r="X41" s="239">
        <v>43337</v>
      </c>
      <c r="Y41" s="264">
        <f t="shared" si="0"/>
        <v>211</v>
      </c>
      <c r="Z41" s="3"/>
      <c r="AA41" s="26"/>
      <c r="AB41" s="3"/>
      <c r="AC41" s="3"/>
      <c r="AD41" s="3" t="s">
        <v>1013</v>
      </c>
      <c r="AE41" s="3"/>
      <c r="AF41" s="27">
        <f t="shared" si="2"/>
        <v>1</v>
      </c>
      <c r="AG41" s="28"/>
      <c r="AH41" s="28"/>
    </row>
    <row r="42" spans="1:34" ht="44.25" customHeight="1" thickBot="1" x14ac:dyDescent="0.3">
      <c r="A42" s="92" t="s">
        <v>410</v>
      </c>
      <c r="B42" s="3">
        <v>2018</v>
      </c>
      <c r="C42" s="102" t="s">
        <v>588</v>
      </c>
      <c r="D42" s="3">
        <v>5</v>
      </c>
      <c r="E42" s="2" t="str">
        <f>IF(D42=1,'Tipo '!$B$2,IF(D42=2,'Tipo '!$B$3,IF(D42=3,'Tipo '!$B$4,IF(D42=4,'Tipo '!$B$5,IF(D42=5,'Tipo '!$B$6,IF(D42=6,'Tipo '!$B$7,IF(D42=7,'Tipo '!$B$8,IF(D42=8,'Tipo '!$B$9,IF(D42=9,'Tipo '!$B$10,IF(D42=10,'Tipo '!$B$11,IF(D42=11,'Tipo '!$B$12,IF(D42=12,'Tipo '!$B$13,IF(D42=13,'Tipo '!$B$14,IF(D42=14,'Tipo '!$B$15,IF(D42=15,'Tipo '!$B$16,IF(D42=16,'Tipo '!$B$17,IF(D42=17,'Tipo '!$B$18,IF(D42=18,'Tipo '!$B$19,IF(D42=19,'Tipo '!$B$20,IF(D42=20,'Tipo '!$B$21,"No ha seleccionado un tipo de contrato válido"))))))))))))))))))))</f>
        <v>CONTRATOS DE PRESTACIÓN DE SERVICIOS PROFESIONALES Y DE APOYO A LA GESTIÓN</v>
      </c>
      <c r="F42" s="90" t="s">
        <v>626</v>
      </c>
      <c r="G42" s="2"/>
      <c r="H42" s="153" t="s">
        <v>822</v>
      </c>
      <c r="I42" s="13" t="s">
        <v>162</v>
      </c>
      <c r="J42" s="3"/>
      <c r="K42" s="2" t="str">
        <f>IF(J42=1,'Equivalencia BH-BMPT'!$D$2,IF(J42=2,'Equivalencia BH-BMPT'!$D$3,IF(J42=3,'Equivalencia BH-BMPT'!$D$4,IF(J42=4,'Equivalencia BH-BMPT'!$D$5,IF(J42=5,'Equivalencia BH-BMPT'!$D$6,IF(J42=6,'Equivalencia BH-BMPT'!$D$7,IF(J42=7,'Equivalencia BH-BMPT'!$D$8,IF(J42=8,'Equivalencia BH-BMPT'!$D$9,IF(J42=9,'Equivalencia BH-BMPT'!$D$10,IF(J42=10,'Equivalencia BH-BMPT'!$D$11,IF(J42=11,'Equivalencia BH-BMPT'!$D$12,IF(J42=12,'Equivalencia BH-BMPT'!$D$13,IF(J42=13,'Equivalencia BH-BMPT'!$D$14,IF(J42=14,'Equivalencia BH-BMPT'!$D$15,IF(J42=15,'Equivalencia BH-BMPT'!$D$16,IF(J42=16,'Equivalencia BH-BMPT'!$D$17,IF(J42=17,'Equivalencia BH-BMPT'!$D$18,IF(J42=18,'Equivalencia BH-BMPT'!$D$19,IF(J42=19,'Equivalencia BH-BMPT'!$D$20,IF(J42=20,'Equivalencia BH-BMPT'!$D$21,IF(J42=21,'Equivalencia BH-BMPT'!$D$22,IF(J42=22,'Equivalencia BH-BMPT'!$D$23,IF(J42=23,'Equivalencia BH-BMPT'!#REF!,IF(J42=24,'Equivalencia BH-BMPT'!$D$25,IF(J42=25,'Equivalencia BH-BMPT'!$D$26,IF(J42=26,'Equivalencia BH-BMPT'!$D$27,IF(J42=27,'Equivalencia BH-BMPT'!$D$28,IF(J42=28,'Equivalencia BH-BMPT'!$D$29,IF(J42=29,'Equivalencia BH-BMPT'!$D$30,IF(J42=30,'Equivalencia BH-BMPT'!$D$31,IF(J42=31,'Equivalencia BH-BMPT'!$D$32,IF(J42=32,'Equivalencia BH-BMPT'!$D$33,IF(J42=33,'Equivalencia BH-BMPT'!$D$34,IF(J42=34,'Equivalencia BH-BMPT'!$D$35,IF(J42=35,'Equivalencia BH-BMPT'!$D$36,IF(J42=36,'Equivalencia BH-BMPT'!$D$37,IF(J42=37,'Equivalencia BH-BMPT'!$D$38,IF(J42=38,'Equivalencia BH-BMPT'!#REF!,IF(J42=39,'Equivalencia BH-BMPT'!$D$40,IF(J42=40,'Equivalencia BH-BMPT'!$D$41,IF(J42=41,'Equivalencia BH-BMPT'!$D$42,IF(J42=42,'Equivalencia BH-BMPT'!$D$43,IF(J42=43,'Equivalencia BH-BMPT'!$D$44,IF(J42=44,'Equivalencia BH-BMPT'!$D$45,IF(J42=45,'Equivalencia BH-BMPT'!$D$46,"No ha seleccionado un número de programa")))))))))))))))))))))))))))))))))))))))))))))</f>
        <v>No ha seleccionado un número de programa</v>
      </c>
      <c r="L42" s="29" t="s">
        <v>973</v>
      </c>
      <c r="M42" s="92">
        <v>53168151</v>
      </c>
      <c r="N42" s="92" t="s">
        <v>655</v>
      </c>
      <c r="O42" s="129">
        <v>31500000</v>
      </c>
      <c r="P42" s="71"/>
      <c r="Q42" s="15"/>
      <c r="R42" s="92" t="s">
        <v>1005</v>
      </c>
      <c r="S42" s="153">
        <v>0</v>
      </c>
      <c r="T42" s="15">
        <f t="shared" si="1"/>
        <v>31500000</v>
      </c>
      <c r="U42" s="257">
        <f>1500000+4500000+4500000+4500000+4500000+4500000+4500000</f>
        <v>28500000</v>
      </c>
      <c r="V42" s="213">
        <v>43125</v>
      </c>
      <c r="W42" s="239">
        <v>43130</v>
      </c>
      <c r="X42" s="239">
        <v>43341</v>
      </c>
      <c r="Y42" s="264">
        <f t="shared" si="0"/>
        <v>211</v>
      </c>
      <c r="Z42" s="3"/>
      <c r="AA42" s="26"/>
      <c r="AB42" s="3"/>
      <c r="AC42" s="3"/>
      <c r="AD42" s="3" t="s">
        <v>1013</v>
      </c>
      <c r="AE42" s="3"/>
      <c r="AF42" s="27">
        <f t="shared" si="2"/>
        <v>0.90476190476190477</v>
      </c>
      <c r="AG42" s="28"/>
      <c r="AH42" s="28"/>
    </row>
    <row r="43" spans="1:34" ht="44.25" customHeight="1" thickBot="1" x14ac:dyDescent="0.3">
      <c r="A43" s="91" t="s">
        <v>411</v>
      </c>
      <c r="B43" s="3">
        <v>2018</v>
      </c>
      <c r="C43" s="106" t="s">
        <v>588</v>
      </c>
      <c r="D43" s="3">
        <v>5</v>
      </c>
      <c r="E43" s="2" t="str">
        <f>IF(D43=1,'Tipo '!$B$2,IF(D43=2,'Tipo '!$B$3,IF(D43=3,'Tipo '!$B$4,IF(D43=4,'Tipo '!$B$5,IF(D43=5,'Tipo '!$B$6,IF(D43=6,'Tipo '!$B$7,IF(D43=7,'Tipo '!$B$8,IF(D43=8,'Tipo '!$B$9,IF(D43=9,'Tipo '!$B$10,IF(D43=10,'Tipo '!$B$11,IF(D43=11,'Tipo '!$B$12,IF(D43=12,'Tipo '!$B$13,IF(D43=13,'Tipo '!$B$14,IF(D43=14,'Tipo '!$B$15,IF(D43=15,'Tipo '!$B$16,IF(D43=16,'Tipo '!$B$17,IF(D43=17,'Tipo '!$B$18,IF(D43=18,'Tipo '!$B$19,IF(D43=19,'Tipo '!$B$20,IF(D43=20,'Tipo '!$B$21,"No ha seleccionado un tipo de contrato válido"))))))))))))))))))))</f>
        <v>CONTRATOS DE PRESTACIÓN DE SERVICIOS PROFESIONALES Y DE APOYO A LA GESTIÓN</v>
      </c>
      <c r="F43" s="90" t="s">
        <v>626</v>
      </c>
      <c r="G43" s="2"/>
      <c r="H43" s="152" t="s">
        <v>823</v>
      </c>
      <c r="I43" s="13" t="s">
        <v>162</v>
      </c>
      <c r="J43" s="3"/>
      <c r="K43" s="2" t="str">
        <f>IF(J43=1,'Equivalencia BH-BMPT'!$D$2,IF(J43=2,'Equivalencia BH-BMPT'!$D$3,IF(J43=3,'Equivalencia BH-BMPT'!$D$4,IF(J43=4,'Equivalencia BH-BMPT'!$D$5,IF(J43=5,'Equivalencia BH-BMPT'!$D$6,IF(J43=6,'Equivalencia BH-BMPT'!$D$7,IF(J43=7,'Equivalencia BH-BMPT'!$D$8,IF(J43=8,'Equivalencia BH-BMPT'!$D$9,IF(J43=9,'Equivalencia BH-BMPT'!$D$10,IF(J43=10,'Equivalencia BH-BMPT'!$D$11,IF(J43=11,'Equivalencia BH-BMPT'!$D$12,IF(J43=12,'Equivalencia BH-BMPT'!$D$13,IF(J43=13,'Equivalencia BH-BMPT'!$D$14,IF(J43=14,'Equivalencia BH-BMPT'!$D$15,IF(J43=15,'Equivalencia BH-BMPT'!$D$16,IF(J43=16,'Equivalencia BH-BMPT'!$D$17,IF(J43=17,'Equivalencia BH-BMPT'!$D$18,IF(J43=18,'Equivalencia BH-BMPT'!$D$19,IF(J43=19,'Equivalencia BH-BMPT'!$D$20,IF(J43=20,'Equivalencia BH-BMPT'!$D$21,IF(J43=21,'Equivalencia BH-BMPT'!$D$22,IF(J43=22,'Equivalencia BH-BMPT'!$D$23,IF(J43=23,'Equivalencia BH-BMPT'!#REF!,IF(J43=24,'Equivalencia BH-BMPT'!$D$25,IF(J43=25,'Equivalencia BH-BMPT'!$D$26,IF(J43=26,'Equivalencia BH-BMPT'!$D$27,IF(J43=27,'Equivalencia BH-BMPT'!$D$28,IF(J43=28,'Equivalencia BH-BMPT'!$D$29,IF(J43=29,'Equivalencia BH-BMPT'!$D$30,IF(J43=30,'Equivalencia BH-BMPT'!$D$31,IF(J43=31,'Equivalencia BH-BMPT'!$D$32,IF(J43=32,'Equivalencia BH-BMPT'!$D$33,IF(J43=33,'Equivalencia BH-BMPT'!$D$34,IF(J43=34,'Equivalencia BH-BMPT'!$D$35,IF(J43=35,'Equivalencia BH-BMPT'!$D$36,IF(J43=36,'Equivalencia BH-BMPT'!$D$37,IF(J43=37,'Equivalencia BH-BMPT'!$D$38,IF(J43=38,'Equivalencia BH-BMPT'!#REF!,IF(J43=39,'Equivalencia BH-BMPT'!$D$40,IF(J43=40,'Equivalencia BH-BMPT'!$D$41,IF(J43=41,'Equivalencia BH-BMPT'!$D$42,IF(J43=42,'Equivalencia BH-BMPT'!$D$43,IF(J43=43,'Equivalencia BH-BMPT'!$D$44,IF(J43=44,'Equivalencia BH-BMPT'!$D$45,IF(J43=45,'Equivalencia BH-BMPT'!$D$46,"No ha seleccionado un número de programa")))))))))))))))))))))))))))))))))))))))))))))</f>
        <v>No ha seleccionado un número de programa</v>
      </c>
      <c r="L43" s="29" t="s">
        <v>973</v>
      </c>
      <c r="M43" s="179">
        <v>1000269976</v>
      </c>
      <c r="N43" s="115" t="s">
        <v>656</v>
      </c>
      <c r="O43" s="128">
        <v>31500000</v>
      </c>
      <c r="P43" s="71"/>
      <c r="Q43" s="15"/>
      <c r="R43" s="91">
        <v>1</v>
      </c>
      <c r="S43" s="199">
        <v>15750000</v>
      </c>
      <c r="T43" s="15">
        <f t="shared" si="1"/>
        <v>47250000</v>
      </c>
      <c r="U43" s="265">
        <v>47250000</v>
      </c>
      <c r="V43" s="212">
        <v>43125</v>
      </c>
      <c r="W43" s="238">
        <v>43126</v>
      </c>
      <c r="X43" s="238">
        <v>43337</v>
      </c>
      <c r="Y43" s="264">
        <f t="shared" si="0"/>
        <v>211</v>
      </c>
      <c r="Z43" s="3"/>
      <c r="AA43" s="26"/>
      <c r="AB43" s="3"/>
      <c r="AC43" s="3"/>
      <c r="AD43" s="3" t="s">
        <v>1013</v>
      </c>
      <c r="AE43" s="3"/>
      <c r="AF43" s="27">
        <f t="shared" si="2"/>
        <v>1</v>
      </c>
      <c r="AG43" s="28"/>
      <c r="AH43" s="28"/>
    </row>
    <row r="44" spans="1:34" ht="44.25" customHeight="1" thickBot="1" x14ac:dyDescent="0.3">
      <c r="A44" s="92" t="s">
        <v>412</v>
      </c>
      <c r="B44" s="3">
        <v>2018</v>
      </c>
      <c r="C44" s="102" t="s">
        <v>588</v>
      </c>
      <c r="D44" s="3">
        <v>5</v>
      </c>
      <c r="E44" s="2" t="str">
        <f>IF(D44=1,'Tipo '!$B$2,IF(D44=2,'Tipo '!$B$3,IF(D44=3,'Tipo '!$B$4,IF(D44=4,'Tipo '!$B$5,IF(D44=5,'Tipo '!$B$6,IF(D44=6,'Tipo '!$B$7,IF(D44=7,'Tipo '!$B$8,IF(D44=8,'Tipo '!$B$9,IF(D44=9,'Tipo '!$B$10,IF(D44=10,'Tipo '!$B$11,IF(D44=11,'Tipo '!$B$12,IF(D44=12,'Tipo '!$B$13,IF(D44=13,'Tipo '!$B$14,IF(D44=14,'Tipo '!$B$15,IF(D44=15,'Tipo '!$B$16,IF(D44=16,'Tipo '!$B$17,IF(D44=17,'Tipo '!$B$18,IF(D44=18,'Tipo '!$B$19,IF(D44=19,'Tipo '!$B$20,IF(D44=20,'Tipo '!$B$21,"No ha seleccionado un tipo de contrato válido"))))))))))))))))))))</f>
        <v>CONTRATOS DE PRESTACIÓN DE SERVICIOS PROFESIONALES Y DE APOYO A LA GESTIÓN</v>
      </c>
      <c r="F44" s="90" t="s">
        <v>626</v>
      </c>
      <c r="G44" s="2"/>
      <c r="H44" s="153" t="s">
        <v>824</v>
      </c>
      <c r="I44" s="13" t="s">
        <v>162</v>
      </c>
      <c r="J44" s="3"/>
      <c r="K44" s="2" t="str">
        <f>IF(J44=1,'Equivalencia BH-BMPT'!$D$2,IF(J44=2,'Equivalencia BH-BMPT'!$D$3,IF(J44=3,'Equivalencia BH-BMPT'!$D$4,IF(J44=4,'Equivalencia BH-BMPT'!$D$5,IF(J44=5,'Equivalencia BH-BMPT'!$D$6,IF(J44=6,'Equivalencia BH-BMPT'!$D$7,IF(J44=7,'Equivalencia BH-BMPT'!$D$8,IF(J44=8,'Equivalencia BH-BMPT'!$D$9,IF(J44=9,'Equivalencia BH-BMPT'!$D$10,IF(J44=10,'Equivalencia BH-BMPT'!$D$11,IF(J44=11,'Equivalencia BH-BMPT'!$D$12,IF(J44=12,'Equivalencia BH-BMPT'!$D$13,IF(J44=13,'Equivalencia BH-BMPT'!$D$14,IF(J44=14,'Equivalencia BH-BMPT'!$D$15,IF(J44=15,'Equivalencia BH-BMPT'!$D$16,IF(J44=16,'Equivalencia BH-BMPT'!$D$17,IF(J44=17,'Equivalencia BH-BMPT'!$D$18,IF(J44=18,'Equivalencia BH-BMPT'!$D$19,IF(J44=19,'Equivalencia BH-BMPT'!$D$20,IF(J44=20,'Equivalencia BH-BMPT'!$D$21,IF(J44=21,'Equivalencia BH-BMPT'!$D$22,IF(J44=22,'Equivalencia BH-BMPT'!$D$23,IF(J44=23,'Equivalencia BH-BMPT'!#REF!,IF(J44=24,'Equivalencia BH-BMPT'!$D$25,IF(J44=25,'Equivalencia BH-BMPT'!$D$26,IF(J44=26,'Equivalencia BH-BMPT'!$D$27,IF(J44=27,'Equivalencia BH-BMPT'!$D$28,IF(J44=28,'Equivalencia BH-BMPT'!$D$29,IF(J44=29,'Equivalencia BH-BMPT'!$D$30,IF(J44=30,'Equivalencia BH-BMPT'!$D$31,IF(J44=31,'Equivalencia BH-BMPT'!$D$32,IF(J44=32,'Equivalencia BH-BMPT'!$D$33,IF(J44=33,'Equivalencia BH-BMPT'!$D$34,IF(J44=34,'Equivalencia BH-BMPT'!$D$35,IF(J44=35,'Equivalencia BH-BMPT'!$D$36,IF(J44=36,'Equivalencia BH-BMPT'!$D$37,IF(J44=37,'Equivalencia BH-BMPT'!$D$38,IF(J44=38,'Equivalencia BH-BMPT'!#REF!,IF(J44=39,'Equivalencia BH-BMPT'!$D$40,IF(J44=40,'Equivalencia BH-BMPT'!$D$41,IF(J44=41,'Equivalencia BH-BMPT'!$D$42,IF(J44=42,'Equivalencia BH-BMPT'!$D$43,IF(J44=43,'Equivalencia BH-BMPT'!$D$44,IF(J44=44,'Equivalencia BH-BMPT'!$D$45,IF(J44=45,'Equivalencia BH-BMPT'!$D$46,"No ha seleccionado un número de programa")))))))))))))))))))))))))))))))))))))))))))))</f>
        <v>No ha seleccionado un número de programa</v>
      </c>
      <c r="L44" s="29" t="s">
        <v>973</v>
      </c>
      <c r="M44" s="92">
        <v>80740127</v>
      </c>
      <c r="N44" s="92" t="s">
        <v>657</v>
      </c>
      <c r="O44" s="129">
        <v>31500000</v>
      </c>
      <c r="P44" s="71"/>
      <c r="Q44" s="15"/>
      <c r="R44" s="92" t="s">
        <v>1005</v>
      </c>
      <c r="S44" s="153">
        <v>0</v>
      </c>
      <c r="T44" s="15">
        <f t="shared" si="1"/>
        <v>31500000</v>
      </c>
      <c r="U44" s="257">
        <f>6600000+4500000+4500000+4500000+4500000+4500000+2400000</f>
        <v>31500000</v>
      </c>
      <c r="V44" s="213">
        <v>43125</v>
      </c>
      <c r="W44" s="239">
        <v>43126</v>
      </c>
      <c r="X44" s="239">
        <v>43337</v>
      </c>
      <c r="Y44" s="264">
        <f t="shared" si="0"/>
        <v>211</v>
      </c>
      <c r="Z44" s="3"/>
      <c r="AA44" s="26"/>
      <c r="AB44" s="3"/>
      <c r="AC44" s="3"/>
      <c r="AD44" s="3" t="s">
        <v>1013</v>
      </c>
      <c r="AE44" s="3"/>
      <c r="AF44" s="27">
        <f t="shared" si="2"/>
        <v>1</v>
      </c>
      <c r="AG44" s="28"/>
      <c r="AH44" s="28"/>
    </row>
    <row r="45" spans="1:34" ht="44.25" customHeight="1" thickBot="1" x14ac:dyDescent="0.3">
      <c r="A45" s="92" t="s">
        <v>413</v>
      </c>
      <c r="B45" s="3">
        <v>2018</v>
      </c>
      <c r="C45" s="99" t="s">
        <v>589</v>
      </c>
      <c r="D45" s="3">
        <v>5</v>
      </c>
      <c r="E45" s="2" t="str">
        <f>IF(D45=1,'Tipo '!$B$2,IF(D45=2,'Tipo '!$B$3,IF(D45=3,'Tipo '!$B$4,IF(D45=4,'Tipo '!$B$5,IF(D45=5,'Tipo '!$B$6,IF(D45=6,'Tipo '!$B$7,IF(D45=7,'Tipo '!$B$8,IF(D45=8,'Tipo '!$B$9,IF(D45=9,'Tipo '!$B$10,IF(D45=10,'Tipo '!$B$11,IF(D45=11,'Tipo '!$B$12,IF(D45=12,'Tipo '!$B$13,IF(D45=13,'Tipo '!$B$14,IF(D45=14,'Tipo '!$B$15,IF(D45=15,'Tipo '!$B$16,IF(D45=16,'Tipo '!$B$17,IF(D45=17,'Tipo '!$B$18,IF(D45=18,'Tipo '!$B$19,IF(D45=19,'Tipo '!$B$20,IF(D45=20,'Tipo '!$B$21,"No ha seleccionado un tipo de contrato válido"))))))))))))))))))))</f>
        <v>CONTRATOS DE PRESTACIÓN DE SERVICIOS PROFESIONALES Y DE APOYO A LA GESTIÓN</v>
      </c>
      <c r="F45" s="90" t="s">
        <v>626</v>
      </c>
      <c r="G45" s="2"/>
      <c r="H45" s="153" t="s">
        <v>825</v>
      </c>
      <c r="I45" s="13" t="s">
        <v>162</v>
      </c>
      <c r="J45" s="3"/>
      <c r="K45" s="2" t="str">
        <f>IF(J45=1,'Equivalencia BH-BMPT'!$D$2,IF(J45=2,'Equivalencia BH-BMPT'!$D$3,IF(J45=3,'Equivalencia BH-BMPT'!$D$4,IF(J45=4,'Equivalencia BH-BMPT'!$D$5,IF(J45=5,'Equivalencia BH-BMPT'!$D$6,IF(J45=6,'Equivalencia BH-BMPT'!$D$7,IF(J45=7,'Equivalencia BH-BMPT'!$D$8,IF(J45=8,'Equivalencia BH-BMPT'!$D$9,IF(J45=9,'Equivalencia BH-BMPT'!$D$10,IF(J45=10,'Equivalencia BH-BMPT'!$D$11,IF(J45=11,'Equivalencia BH-BMPT'!$D$12,IF(J45=12,'Equivalencia BH-BMPT'!$D$13,IF(J45=13,'Equivalencia BH-BMPT'!$D$14,IF(J45=14,'Equivalencia BH-BMPT'!$D$15,IF(J45=15,'Equivalencia BH-BMPT'!$D$16,IF(J45=16,'Equivalencia BH-BMPT'!$D$17,IF(J45=17,'Equivalencia BH-BMPT'!$D$18,IF(J45=18,'Equivalencia BH-BMPT'!$D$19,IF(J45=19,'Equivalencia BH-BMPT'!$D$20,IF(J45=20,'Equivalencia BH-BMPT'!$D$21,IF(J45=21,'Equivalencia BH-BMPT'!$D$22,IF(J45=22,'Equivalencia BH-BMPT'!$D$23,IF(J45=23,'Equivalencia BH-BMPT'!#REF!,IF(J45=24,'Equivalencia BH-BMPT'!$D$25,IF(J45=25,'Equivalencia BH-BMPT'!$D$26,IF(J45=26,'Equivalencia BH-BMPT'!$D$27,IF(J45=27,'Equivalencia BH-BMPT'!$D$28,IF(J45=28,'Equivalencia BH-BMPT'!$D$29,IF(J45=29,'Equivalencia BH-BMPT'!$D$30,IF(J45=30,'Equivalencia BH-BMPT'!$D$31,IF(J45=31,'Equivalencia BH-BMPT'!$D$32,IF(J45=32,'Equivalencia BH-BMPT'!$D$33,IF(J45=33,'Equivalencia BH-BMPT'!$D$34,IF(J45=34,'Equivalencia BH-BMPT'!$D$35,IF(J45=35,'Equivalencia BH-BMPT'!$D$36,IF(J45=36,'Equivalencia BH-BMPT'!$D$37,IF(J45=37,'Equivalencia BH-BMPT'!$D$38,IF(J45=38,'Equivalencia BH-BMPT'!#REF!,IF(J45=39,'Equivalencia BH-BMPT'!$D$40,IF(J45=40,'Equivalencia BH-BMPT'!$D$41,IF(J45=41,'Equivalencia BH-BMPT'!$D$42,IF(J45=42,'Equivalencia BH-BMPT'!$D$43,IF(J45=43,'Equivalencia BH-BMPT'!$D$44,IF(J45=44,'Equivalencia BH-BMPT'!$D$45,IF(J45=45,'Equivalencia BH-BMPT'!$D$46,"No ha seleccionado un número de programa")))))))))))))))))))))))))))))))))))))))))))))</f>
        <v>No ha seleccionado un número de programa</v>
      </c>
      <c r="L45" s="29" t="s">
        <v>973</v>
      </c>
      <c r="M45" s="92">
        <v>79912636</v>
      </c>
      <c r="N45" s="92" t="s">
        <v>658</v>
      </c>
      <c r="O45" s="129">
        <v>19800000</v>
      </c>
      <c r="P45" s="71"/>
      <c r="Q45" s="15"/>
      <c r="R45" s="92">
        <v>1</v>
      </c>
      <c r="S45" s="196">
        <v>880000</v>
      </c>
      <c r="T45" s="15">
        <f t="shared" si="1"/>
        <v>20680000</v>
      </c>
      <c r="U45" s="265">
        <v>20606666</v>
      </c>
      <c r="V45" s="213">
        <v>43125</v>
      </c>
      <c r="W45" s="239">
        <v>43126</v>
      </c>
      <c r="X45" s="239">
        <v>43401</v>
      </c>
      <c r="Y45" s="264">
        <f t="shared" si="0"/>
        <v>275</v>
      </c>
      <c r="Z45" s="3"/>
      <c r="AA45" s="26"/>
      <c r="AB45" s="3"/>
      <c r="AC45" s="3"/>
      <c r="AD45" s="3" t="s">
        <v>1013</v>
      </c>
      <c r="AE45" s="3"/>
      <c r="AF45" s="27">
        <f t="shared" si="2"/>
        <v>0.99645386847195361</v>
      </c>
      <c r="AG45" s="28"/>
      <c r="AH45" s="28"/>
    </row>
    <row r="46" spans="1:34" ht="44.25" customHeight="1" thickBot="1" x14ac:dyDescent="0.3">
      <c r="A46" s="92" t="s">
        <v>414</v>
      </c>
      <c r="B46" s="3">
        <v>2018</v>
      </c>
      <c r="C46" s="111" t="s">
        <v>585</v>
      </c>
      <c r="D46" s="3">
        <v>5</v>
      </c>
      <c r="E46" s="2" t="str">
        <f>IF(D46=1,'Tipo '!$B$2,IF(D46=2,'Tipo '!$B$3,IF(D46=3,'Tipo '!$B$4,IF(D46=4,'Tipo '!$B$5,IF(D46=5,'Tipo '!$B$6,IF(D46=6,'Tipo '!$B$7,IF(D46=7,'Tipo '!$B$8,IF(D46=8,'Tipo '!$B$9,IF(D46=9,'Tipo '!$B$10,IF(D46=10,'Tipo '!$B$11,IF(D46=11,'Tipo '!$B$12,IF(D46=12,'Tipo '!$B$13,IF(D46=13,'Tipo '!$B$14,IF(D46=14,'Tipo '!$B$15,IF(D46=15,'Tipo '!$B$16,IF(D46=16,'Tipo '!$B$17,IF(D46=17,'Tipo '!$B$18,IF(D46=18,'Tipo '!$B$19,IF(D46=19,'Tipo '!$B$20,IF(D46=20,'Tipo '!$B$21,"No ha seleccionado un tipo de contrato válido"))))))))))))))))))))</f>
        <v>CONTRATOS DE PRESTACIÓN DE SERVICIOS PROFESIONALES Y DE APOYO A LA GESTIÓN</v>
      </c>
      <c r="F46" s="90" t="s">
        <v>626</v>
      </c>
      <c r="G46" s="2"/>
      <c r="H46" s="148" t="s">
        <v>826</v>
      </c>
      <c r="I46" s="13" t="s">
        <v>162</v>
      </c>
      <c r="J46" s="3"/>
      <c r="K46" s="2" t="str">
        <f>IF(J46=1,'Equivalencia BH-BMPT'!$D$2,IF(J46=2,'Equivalencia BH-BMPT'!$D$3,IF(J46=3,'Equivalencia BH-BMPT'!$D$4,IF(J46=4,'Equivalencia BH-BMPT'!$D$5,IF(J46=5,'Equivalencia BH-BMPT'!$D$6,IF(J46=6,'Equivalencia BH-BMPT'!$D$7,IF(J46=7,'Equivalencia BH-BMPT'!$D$8,IF(J46=8,'Equivalencia BH-BMPT'!$D$9,IF(J46=9,'Equivalencia BH-BMPT'!$D$10,IF(J46=10,'Equivalencia BH-BMPT'!$D$11,IF(J46=11,'Equivalencia BH-BMPT'!$D$12,IF(J46=12,'Equivalencia BH-BMPT'!$D$13,IF(J46=13,'Equivalencia BH-BMPT'!$D$14,IF(J46=14,'Equivalencia BH-BMPT'!$D$15,IF(J46=15,'Equivalencia BH-BMPT'!$D$16,IF(J46=16,'Equivalencia BH-BMPT'!$D$17,IF(J46=17,'Equivalencia BH-BMPT'!$D$18,IF(J46=18,'Equivalencia BH-BMPT'!$D$19,IF(J46=19,'Equivalencia BH-BMPT'!$D$20,IF(J46=20,'Equivalencia BH-BMPT'!$D$21,IF(J46=21,'Equivalencia BH-BMPT'!$D$22,IF(J46=22,'Equivalencia BH-BMPT'!$D$23,IF(J46=23,'Equivalencia BH-BMPT'!#REF!,IF(J46=24,'Equivalencia BH-BMPT'!$D$25,IF(J46=25,'Equivalencia BH-BMPT'!$D$26,IF(J46=26,'Equivalencia BH-BMPT'!$D$27,IF(J46=27,'Equivalencia BH-BMPT'!$D$28,IF(J46=28,'Equivalencia BH-BMPT'!$D$29,IF(J46=29,'Equivalencia BH-BMPT'!$D$30,IF(J46=30,'Equivalencia BH-BMPT'!$D$31,IF(J46=31,'Equivalencia BH-BMPT'!$D$32,IF(J46=32,'Equivalencia BH-BMPT'!$D$33,IF(J46=33,'Equivalencia BH-BMPT'!$D$34,IF(J46=34,'Equivalencia BH-BMPT'!$D$35,IF(J46=35,'Equivalencia BH-BMPT'!$D$36,IF(J46=36,'Equivalencia BH-BMPT'!$D$37,IF(J46=37,'Equivalencia BH-BMPT'!$D$38,IF(J46=38,'Equivalencia BH-BMPT'!#REF!,IF(J46=39,'Equivalencia BH-BMPT'!$D$40,IF(J46=40,'Equivalencia BH-BMPT'!$D$41,IF(J46=41,'Equivalencia BH-BMPT'!$D$42,IF(J46=42,'Equivalencia BH-BMPT'!$D$43,IF(J46=43,'Equivalencia BH-BMPT'!$D$44,IF(J46=44,'Equivalencia BH-BMPT'!$D$45,IF(J46=45,'Equivalencia BH-BMPT'!$D$46,"No ha seleccionado un número de programa")))))))))))))))))))))))))))))))))))))))))))))</f>
        <v>No ha seleccionado un número de programa</v>
      </c>
      <c r="L46" s="29" t="s">
        <v>973</v>
      </c>
      <c r="M46" s="92">
        <v>1014271394</v>
      </c>
      <c r="N46" s="92" t="s">
        <v>659</v>
      </c>
      <c r="O46" s="129">
        <v>17600000</v>
      </c>
      <c r="P46" s="71"/>
      <c r="Q46" s="15"/>
      <c r="R46" s="92">
        <v>1</v>
      </c>
      <c r="S46" s="129">
        <v>2200000</v>
      </c>
      <c r="T46" s="15">
        <f t="shared" si="1"/>
        <v>19800000</v>
      </c>
      <c r="U46" s="265">
        <v>19800000</v>
      </c>
      <c r="V46" s="213">
        <v>43125</v>
      </c>
      <c r="W46" s="239">
        <v>43129</v>
      </c>
      <c r="X46" s="239">
        <v>43371</v>
      </c>
      <c r="Y46" s="264">
        <f t="shared" si="0"/>
        <v>242</v>
      </c>
      <c r="Z46" s="3"/>
      <c r="AA46" s="26"/>
      <c r="AB46" s="3"/>
      <c r="AC46" s="3"/>
      <c r="AD46" s="3" t="s">
        <v>1013</v>
      </c>
      <c r="AE46" s="3"/>
      <c r="AF46" s="27">
        <f t="shared" si="2"/>
        <v>1</v>
      </c>
      <c r="AG46" s="28"/>
      <c r="AH46" s="28"/>
    </row>
    <row r="47" spans="1:34" ht="44.25" customHeight="1" thickBot="1" x14ac:dyDescent="0.3">
      <c r="A47" s="98" t="s">
        <v>415</v>
      </c>
      <c r="B47" s="3">
        <v>2018</v>
      </c>
      <c r="C47" s="112" t="s">
        <v>590</v>
      </c>
      <c r="D47" s="3">
        <v>5</v>
      </c>
      <c r="E47" s="2" t="str">
        <f>IF(D47=1,'Tipo '!$B$2,IF(D47=2,'Tipo '!$B$3,IF(D47=3,'Tipo '!$B$4,IF(D47=4,'Tipo '!$B$5,IF(D47=5,'Tipo '!$B$6,IF(D47=6,'Tipo '!$B$7,IF(D47=7,'Tipo '!$B$8,IF(D47=8,'Tipo '!$B$9,IF(D47=9,'Tipo '!$B$10,IF(D47=10,'Tipo '!$B$11,IF(D47=11,'Tipo '!$B$12,IF(D47=12,'Tipo '!$B$13,IF(D47=13,'Tipo '!$B$14,IF(D47=14,'Tipo '!$B$15,IF(D47=15,'Tipo '!$B$16,IF(D47=16,'Tipo '!$B$17,IF(D47=17,'Tipo '!$B$18,IF(D47=18,'Tipo '!$B$19,IF(D47=19,'Tipo '!$B$20,IF(D47=20,'Tipo '!$B$21,"No ha seleccionado un tipo de contrato válido"))))))))))))))))))))</f>
        <v>CONTRATOS DE PRESTACIÓN DE SERVICIOS PROFESIONALES Y DE APOYO A LA GESTIÓN</v>
      </c>
      <c r="F47" s="90" t="s">
        <v>626</v>
      </c>
      <c r="G47" s="2"/>
      <c r="H47" s="154" t="s">
        <v>827</v>
      </c>
      <c r="I47" s="13" t="s">
        <v>162</v>
      </c>
      <c r="J47" s="3"/>
      <c r="K47" s="2" t="str">
        <f>IF(J47=1,'Equivalencia BH-BMPT'!$D$2,IF(J47=2,'Equivalencia BH-BMPT'!$D$3,IF(J47=3,'Equivalencia BH-BMPT'!$D$4,IF(J47=4,'Equivalencia BH-BMPT'!$D$5,IF(J47=5,'Equivalencia BH-BMPT'!$D$6,IF(J47=6,'Equivalencia BH-BMPT'!$D$7,IF(J47=7,'Equivalencia BH-BMPT'!$D$8,IF(J47=8,'Equivalencia BH-BMPT'!$D$9,IF(J47=9,'Equivalencia BH-BMPT'!$D$10,IF(J47=10,'Equivalencia BH-BMPT'!$D$11,IF(J47=11,'Equivalencia BH-BMPT'!$D$12,IF(J47=12,'Equivalencia BH-BMPT'!$D$13,IF(J47=13,'Equivalencia BH-BMPT'!$D$14,IF(J47=14,'Equivalencia BH-BMPT'!$D$15,IF(J47=15,'Equivalencia BH-BMPT'!$D$16,IF(J47=16,'Equivalencia BH-BMPT'!$D$17,IF(J47=17,'Equivalencia BH-BMPT'!$D$18,IF(J47=18,'Equivalencia BH-BMPT'!$D$19,IF(J47=19,'Equivalencia BH-BMPT'!$D$20,IF(J47=20,'Equivalencia BH-BMPT'!$D$21,IF(J47=21,'Equivalencia BH-BMPT'!$D$22,IF(J47=22,'Equivalencia BH-BMPT'!$D$23,IF(J47=23,'Equivalencia BH-BMPT'!#REF!,IF(J47=24,'Equivalencia BH-BMPT'!$D$25,IF(J47=25,'Equivalencia BH-BMPT'!$D$26,IF(J47=26,'Equivalencia BH-BMPT'!$D$27,IF(J47=27,'Equivalencia BH-BMPT'!$D$28,IF(J47=28,'Equivalencia BH-BMPT'!$D$29,IF(J47=29,'Equivalencia BH-BMPT'!$D$30,IF(J47=30,'Equivalencia BH-BMPT'!$D$31,IF(J47=31,'Equivalencia BH-BMPT'!$D$32,IF(J47=32,'Equivalencia BH-BMPT'!$D$33,IF(J47=33,'Equivalencia BH-BMPT'!$D$34,IF(J47=34,'Equivalencia BH-BMPT'!$D$35,IF(J47=35,'Equivalencia BH-BMPT'!$D$36,IF(J47=36,'Equivalencia BH-BMPT'!$D$37,IF(J47=37,'Equivalencia BH-BMPT'!$D$38,IF(J47=38,'Equivalencia BH-BMPT'!#REF!,IF(J47=39,'Equivalencia BH-BMPT'!$D$40,IF(J47=40,'Equivalencia BH-BMPT'!$D$41,IF(J47=41,'Equivalencia BH-BMPT'!$D$42,IF(J47=42,'Equivalencia BH-BMPT'!$D$43,IF(J47=43,'Equivalencia BH-BMPT'!$D$44,IF(J47=44,'Equivalencia BH-BMPT'!$D$45,IF(J47=45,'Equivalencia BH-BMPT'!$D$46,"No ha seleccionado un número de programa")))))))))))))))))))))))))))))))))))))))))))))</f>
        <v>No ha seleccionado un número de programa</v>
      </c>
      <c r="L47" s="29" t="s">
        <v>975</v>
      </c>
      <c r="M47" s="98">
        <v>79576545</v>
      </c>
      <c r="N47" s="115" t="s">
        <v>660</v>
      </c>
      <c r="O47" s="132">
        <v>46400000</v>
      </c>
      <c r="P47" s="71"/>
      <c r="Q47" s="15"/>
      <c r="R47" s="98" t="s">
        <v>1008</v>
      </c>
      <c r="S47" s="115">
        <v>0</v>
      </c>
      <c r="T47" s="15">
        <f t="shared" si="1"/>
        <v>46400000</v>
      </c>
      <c r="U47" s="257">
        <f>2706667+5800000+5800000+5800000+5800000+5606667+5993333+5606666+3286667</f>
        <v>46400000</v>
      </c>
      <c r="V47" s="216">
        <v>43125</v>
      </c>
      <c r="W47" s="242">
        <v>43126</v>
      </c>
      <c r="X47" s="242">
        <v>43368</v>
      </c>
      <c r="Y47" s="264">
        <f t="shared" si="0"/>
        <v>242</v>
      </c>
      <c r="Z47" s="3"/>
      <c r="AA47" s="26"/>
      <c r="AB47" s="3"/>
      <c r="AC47" s="3"/>
      <c r="AD47" s="3" t="s">
        <v>1013</v>
      </c>
      <c r="AE47" s="3"/>
      <c r="AF47" s="27">
        <f t="shared" si="2"/>
        <v>1</v>
      </c>
      <c r="AG47" s="28"/>
      <c r="AH47" s="28"/>
    </row>
    <row r="48" spans="1:34" ht="44.25" customHeight="1" thickBot="1" x14ac:dyDescent="0.3">
      <c r="A48" s="92" t="s">
        <v>416</v>
      </c>
      <c r="B48" s="3">
        <v>2018</v>
      </c>
      <c r="C48" s="72" t="s">
        <v>591</v>
      </c>
      <c r="D48" s="3">
        <v>5</v>
      </c>
      <c r="E48" s="2" t="str">
        <f>IF(D48=1,'Tipo '!$B$2,IF(D48=2,'Tipo '!$B$3,IF(D48=3,'Tipo '!$B$4,IF(D48=4,'Tipo '!$B$5,IF(D48=5,'Tipo '!$B$6,IF(D48=6,'Tipo '!$B$7,IF(D48=7,'Tipo '!$B$8,IF(D48=8,'Tipo '!$B$9,IF(D48=9,'Tipo '!$B$10,IF(D48=10,'Tipo '!$B$11,IF(D48=11,'Tipo '!$B$12,IF(D48=12,'Tipo '!$B$13,IF(D48=13,'Tipo '!$B$14,IF(D48=14,'Tipo '!$B$15,IF(D48=15,'Tipo '!$B$16,IF(D48=16,'Tipo '!$B$17,IF(D48=17,'Tipo '!$B$18,IF(D48=18,'Tipo '!$B$19,IF(D48=19,'Tipo '!$B$20,IF(D48=20,'Tipo '!$B$21,"No ha seleccionado un tipo de contrato válido"))))))))))))))))))))</f>
        <v>CONTRATOS DE PRESTACIÓN DE SERVICIOS PROFESIONALES Y DE APOYO A LA GESTIÓN</v>
      </c>
      <c r="F48" s="90" t="s">
        <v>626</v>
      </c>
      <c r="G48" s="2"/>
      <c r="H48" s="148" t="s">
        <v>828</v>
      </c>
      <c r="I48" s="13" t="s">
        <v>162</v>
      </c>
      <c r="J48" s="3"/>
      <c r="K48" s="2" t="str">
        <f>IF(J48=1,'Equivalencia BH-BMPT'!$D$2,IF(J48=2,'Equivalencia BH-BMPT'!$D$3,IF(J48=3,'Equivalencia BH-BMPT'!$D$4,IF(J48=4,'Equivalencia BH-BMPT'!$D$5,IF(J48=5,'Equivalencia BH-BMPT'!$D$6,IF(J48=6,'Equivalencia BH-BMPT'!$D$7,IF(J48=7,'Equivalencia BH-BMPT'!$D$8,IF(J48=8,'Equivalencia BH-BMPT'!$D$9,IF(J48=9,'Equivalencia BH-BMPT'!$D$10,IF(J48=10,'Equivalencia BH-BMPT'!$D$11,IF(J48=11,'Equivalencia BH-BMPT'!$D$12,IF(J48=12,'Equivalencia BH-BMPT'!$D$13,IF(J48=13,'Equivalencia BH-BMPT'!$D$14,IF(J48=14,'Equivalencia BH-BMPT'!$D$15,IF(J48=15,'Equivalencia BH-BMPT'!$D$16,IF(J48=16,'Equivalencia BH-BMPT'!$D$17,IF(J48=17,'Equivalencia BH-BMPT'!$D$18,IF(J48=18,'Equivalencia BH-BMPT'!$D$19,IF(J48=19,'Equivalencia BH-BMPT'!$D$20,IF(J48=20,'Equivalencia BH-BMPT'!$D$21,IF(J48=21,'Equivalencia BH-BMPT'!$D$22,IF(J48=22,'Equivalencia BH-BMPT'!$D$23,IF(J48=23,'Equivalencia BH-BMPT'!#REF!,IF(J48=24,'Equivalencia BH-BMPT'!$D$25,IF(J48=25,'Equivalencia BH-BMPT'!$D$26,IF(J48=26,'Equivalencia BH-BMPT'!$D$27,IF(J48=27,'Equivalencia BH-BMPT'!$D$28,IF(J48=28,'Equivalencia BH-BMPT'!$D$29,IF(J48=29,'Equivalencia BH-BMPT'!$D$30,IF(J48=30,'Equivalencia BH-BMPT'!$D$31,IF(J48=31,'Equivalencia BH-BMPT'!$D$32,IF(J48=32,'Equivalencia BH-BMPT'!$D$33,IF(J48=33,'Equivalencia BH-BMPT'!$D$34,IF(J48=34,'Equivalencia BH-BMPT'!$D$35,IF(J48=35,'Equivalencia BH-BMPT'!$D$36,IF(J48=36,'Equivalencia BH-BMPT'!$D$37,IF(J48=37,'Equivalencia BH-BMPT'!$D$38,IF(J48=38,'Equivalencia BH-BMPT'!#REF!,IF(J48=39,'Equivalencia BH-BMPT'!$D$40,IF(J48=40,'Equivalencia BH-BMPT'!$D$41,IF(J48=41,'Equivalencia BH-BMPT'!$D$42,IF(J48=42,'Equivalencia BH-BMPT'!$D$43,IF(J48=43,'Equivalencia BH-BMPT'!$D$44,IF(J48=44,'Equivalencia BH-BMPT'!$D$45,IF(J48=45,'Equivalencia BH-BMPT'!$D$46,"No ha seleccionado un número de programa")))))))))))))))))))))))))))))))))))))))))))))</f>
        <v>No ha seleccionado un número de programa</v>
      </c>
      <c r="L48" s="29" t="s">
        <v>973</v>
      </c>
      <c r="M48" s="92">
        <v>79276485</v>
      </c>
      <c r="N48" s="92" t="s">
        <v>661</v>
      </c>
      <c r="O48" s="129">
        <v>31500000</v>
      </c>
      <c r="P48" s="71"/>
      <c r="Q48" s="15"/>
      <c r="R48" s="92" t="s">
        <v>1005</v>
      </c>
      <c r="S48" s="153">
        <v>0</v>
      </c>
      <c r="T48" s="15">
        <f t="shared" si="1"/>
        <v>31500000</v>
      </c>
      <c r="U48" s="257">
        <f>2100000+4500000+4500000+4500000+4500000+4500000+4500000+2400000</f>
        <v>31500000</v>
      </c>
      <c r="V48" s="213">
        <v>43126</v>
      </c>
      <c r="W48" s="239">
        <v>43126</v>
      </c>
      <c r="X48" s="239">
        <v>43337</v>
      </c>
      <c r="Y48" s="264">
        <f t="shared" si="0"/>
        <v>211</v>
      </c>
      <c r="Z48" s="3"/>
      <c r="AA48" s="26"/>
      <c r="AB48" s="3"/>
      <c r="AC48" s="3"/>
      <c r="AD48" s="3" t="s">
        <v>1013</v>
      </c>
      <c r="AE48" s="3"/>
      <c r="AF48" s="27">
        <f t="shared" si="2"/>
        <v>1</v>
      </c>
      <c r="AG48" s="28"/>
      <c r="AH48" s="28"/>
    </row>
    <row r="49" spans="1:34" ht="44.25" customHeight="1" thickBot="1" x14ac:dyDescent="0.3">
      <c r="A49" s="91" t="s">
        <v>417</v>
      </c>
      <c r="B49" s="3">
        <v>2018</v>
      </c>
      <c r="C49" s="77" t="s">
        <v>591</v>
      </c>
      <c r="D49" s="3">
        <v>5</v>
      </c>
      <c r="E49" s="2" t="str">
        <f>IF(D49=1,'Tipo '!$B$2,IF(D49=2,'Tipo '!$B$3,IF(D49=3,'Tipo '!$B$4,IF(D49=4,'Tipo '!$B$5,IF(D49=5,'Tipo '!$B$6,IF(D49=6,'Tipo '!$B$7,IF(D49=7,'Tipo '!$B$8,IF(D49=8,'Tipo '!$B$9,IF(D49=9,'Tipo '!$B$10,IF(D49=10,'Tipo '!$B$11,IF(D49=11,'Tipo '!$B$12,IF(D49=12,'Tipo '!$B$13,IF(D49=13,'Tipo '!$B$14,IF(D49=14,'Tipo '!$B$15,IF(D49=15,'Tipo '!$B$16,IF(D49=16,'Tipo '!$B$17,IF(D49=17,'Tipo '!$B$18,IF(D49=18,'Tipo '!$B$19,IF(D49=19,'Tipo '!$B$20,IF(D49=20,'Tipo '!$B$21,"No ha seleccionado un tipo de contrato válido"))))))))))))))))))))</f>
        <v>CONTRATOS DE PRESTACIÓN DE SERVICIOS PROFESIONALES Y DE APOYO A LA GESTIÓN</v>
      </c>
      <c r="F49" s="90" t="s">
        <v>626</v>
      </c>
      <c r="G49" s="2"/>
      <c r="H49" s="147" t="s">
        <v>829</v>
      </c>
      <c r="I49" s="13" t="s">
        <v>162</v>
      </c>
      <c r="J49" s="3"/>
      <c r="K49" s="2" t="str">
        <f>IF(J49=1,'Equivalencia BH-BMPT'!$D$2,IF(J49=2,'Equivalencia BH-BMPT'!$D$3,IF(J49=3,'Equivalencia BH-BMPT'!$D$4,IF(J49=4,'Equivalencia BH-BMPT'!$D$5,IF(J49=5,'Equivalencia BH-BMPT'!$D$6,IF(J49=6,'Equivalencia BH-BMPT'!$D$7,IF(J49=7,'Equivalencia BH-BMPT'!$D$8,IF(J49=8,'Equivalencia BH-BMPT'!$D$9,IF(J49=9,'Equivalencia BH-BMPT'!$D$10,IF(J49=10,'Equivalencia BH-BMPT'!$D$11,IF(J49=11,'Equivalencia BH-BMPT'!$D$12,IF(J49=12,'Equivalencia BH-BMPT'!$D$13,IF(J49=13,'Equivalencia BH-BMPT'!$D$14,IF(J49=14,'Equivalencia BH-BMPT'!$D$15,IF(J49=15,'Equivalencia BH-BMPT'!$D$16,IF(J49=16,'Equivalencia BH-BMPT'!$D$17,IF(J49=17,'Equivalencia BH-BMPT'!$D$18,IF(J49=18,'Equivalencia BH-BMPT'!$D$19,IF(J49=19,'Equivalencia BH-BMPT'!$D$20,IF(J49=20,'Equivalencia BH-BMPT'!$D$21,IF(J49=21,'Equivalencia BH-BMPT'!$D$22,IF(J49=22,'Equivalencia BH-BMPT'!$D$23,IF(J49=23,'Equivalencia BH-BMPT'!#REF!,IF(J49=24,'Equivalencia BH-BMPT'!$D$25,IF(J49=25,'Equivalencia BH-BMPT'!$D$26,IF(J49=26,'Equivalencia BH-BMPT'!$D$27,IF(J49=27,'Equivalencia BH-BMPT'!$D$28,IF(J49=28,'Equivalencia BH-BMPT'!$D$29,IF(J49=29,'Equivalencia BH-BMPT'!$D$30,IF(J49=30,'Equivalencia BH-BMPT'!$D$31,IF(J49=31,'Equivalencia BH-BMPT'!$D$32,IF(J49=32,'Equivalencia BH-BMPT'!$D$33,IF(J49=33,'Equivalencia BH-BMPT'!$D$34,IF(J49=34,'Equivalencia BH-BMPT'!$D$35,IF(J49=35,'Equivalencia BH-BMPT'!$D$36,IF(J49=36,'Equivalencia BH-BMPT'!$D$37,IF(J49=37,'Equivalencia BH-BMPT'!$D$38,IF(J49=38,'Equivalencia BH-BMPT'!#REF!,IF(J49=39,'Equivalencia BH-BMPT'!$D$40,IF(J49=40,'Equivalencia BH-BMPT'!$D$41,IF(J49=41,'Equivalencia BH-BMPT'!$D$42,IF(J49=42,'Equivalencia BH-BMPT'!$D$43,IF(J49=43,'Equivalencia BH-BMPT'!$D$44,IF(J49=44,'Equivalencia BH-BMPT'!$D$45,IF(J49=45,'Equivalencia BH-BMPT'!$D$46,"No ha seleccionado un número de programa")))))))))))))))))))))))))))))))))))))))))))))</f>
        <v>No ha seleccionado un número de programa</v>
      </c>
      <c r="L49" s="29" t="s">
        <v>973</v>
      </c>
      <c r="M49" s="91">
        <v>51994040</v>
      </c>
      <c r="N49" s="91" t="s">
        <v>662</v>
      </c>
      <c r="O49" s="128">
        <v>31500000</v>
      </c>
      <c r="P49" s="71"/>
      <c r="Q49" s="15"/>
      <c r="R49" s="91">
        <v>1</v>
      </c>
      <c r="S49" s="201">
        <v>15750000</v>
      </c>
      <c r="T49" s="15">
        <f t="shared" si="1"/>
        <v>47250000</v>
      </c>
      <c r="U49" s="265">
        <v>45750000</v>
      </c>
      <c r="V49" s="212">
        <v>43126</v>
      </c>
      <c r="W49" s="238">
        <v>43136</v>
      </c>
      <c r="X49" s="238">
        <v>43347</v>
      </c>
      <c r="Y49" s="264">
        <f t="shared" si="0"/>
        <v>211</v>
      </c>
      <c r="Z49" s="3"/>
      <c r="AA49" s="26"/>
      <c r="AB49" s="3"/>
      <c r="AC49" s="3"/>
      <c r="AD49" s="3" t="s">
        <v>1013</v>
      </c>
      <c r="AE49" s="3"/>
      <c r="AF49" s="27">
        <f t="shared" si="2"/>
        <v>0.96825396825396826</v>
      </c>
      <c r="AG49" s="28"/>
      <c r="AH49" s="28"/>
    </row>
    <row r="50" spans="1:34" ht="44.25" customHeight="1" thickBot="1" x14ac:dyDescent="0.3">
      <c r="A50" s="92" t="s">
        <v>418</v>
      </c>
      <c r="B50" s="3">
        <v>2018</v>
      </c>
      <c r="C50" s="72" t="s">
        <v>591</v>
      </c>
      <c r="D50" s="3">
        <v>5</v>
      </c>
      <c r="E50" s="2" t="str">
        <f>IF(D50=1,'Tipo '!$B$2,IF(D50=2,'Tipo '!$B$3,IF(D50=3,'Tipo '!$B$4,IF(D50=4,'Tipo '!$B$5,IF(D50=5,'Tipo '!$B$6,IF(D50=6,'Tipo '!$B$7,IF(D50=7,'Tipo '!$B$8,IF(D50=8,'Tipo '!$B$9,IF(D50=9,'Tipo '!$B$10,IF(D50=10,'Tipo '!$B$11,IF(D50=11,'Tipo '!$B$12,IF(D50=12,'Tipo '!$B$13,IF(D50=13,'Tipo '!$B$14,IF(D50=14,'Tipo '!$B$15,IF(D50=15,'Tipo '!$B$16,IF(D50=16,'Tipo '!$B$17,IF(D50=17,'Tipo '!$B$18,IF(D50=18,'Tipo '!$B$19,IF(D50=19,'Tipo '!$B$20,IF(D50=20,'Tipo '!$B$21,"No ha seleccionado un tipo de contrato válido"))))))))))))))))))))</f>
        <v>CONTRATOS DE PRESTACIÓN DE SERVICIOS PROFESIONALES Y DE APOYO A LA GESTIÓN</v>
      </c>
      <c r="F50" s="90" t="s">
        <v>626</v>
      </c>
      <c r="G50" s="2"/>
      <c r="H50" s="148" t="s">
        <v>830</v>
      </c>
      <c r="I50" s="13" t="s">
        <v>162</v>
      </c>
      <c r="J50" s="3"/>
      <c r="K50" s="2" t="str">
        <f>IF(J50=1,'Equivalencia BH-BMPT'!$D$2,IF(J50=2,'Equivalencia BH-BMPT'!$D$3,IF(J50=3,'Equivalencia BH-BMPT'!$D$4,IF(J50=4,'Equivalencia BH-BMPT'!$D$5,IF(J50=5,'Equivalencia BH-BMPT'!$D$6,IF(J50=6,'Equivalencia BH-BMPT'!$D$7,IF(J50=7,'Equivalencia BH-BMPT'!$D$8,IF(J50=8,'Equivalencia BH-BMPT'!$D$9,IF(J50=9,'Equivalencia BH-BMPT'!$D$10,IF(J50=10,'Equivalencia BH-BMPT'!$D$11,IF(J50=11,'Equivalencia BH-BMPT'!$D$12,IF(J50=12,'Equivalencia BH-BMPT'!$D$13,IF(J50=13,'Equivalencia BH-BMPT'!$D$14,IF(J50=14,'Equivalencia BH-BMPT'!$D$15,IF(J50=15,'Equivalencia BH-BMPT'!$D$16,IF(J50=16,'Equivalencia BH-BMPT'!$D$17,IF(J50=17,'Equivalencia BH-BMPT'!$D$18,IF(J50=18,'Equivalencia BH-BMPT'!$D$19,IF(J50=19,'Equivalencia BH-BMPT'!$D$20,IF(J50=20,'Equivalencia BH-BMPT'!$D$21,IF(J50=21,'Equivalencia BH-BMPT'!$D$22,IF(J50=22,'Equivalencia BH-BMPT'!$D$23,IF(J50=23,'Equivalencia BH-BMPT'!#REF!,IF(J50=24,'Equivalencia BH-BMPT'!$D$25,IF(J50=25,'Equivalencia BH-BMPT'!$D$26,IF(J50=26,'Equivalencia BH-BMPT'!$D$27,IF(J50=27,'Equivalencia BH-BMPT'!$D$28,IF(J50=28,'Equivalencia BH-BMPT'!$D$29,IF(J50=29,'Equivalencia BH-BMPT'!$D$30,IF(J50=30,'Equivalencia BH-BMPT'!$D$31,IF(J50=31,'Equivalencia BH-BMPT'!$D$32,IF(J50=32,'Equivalencia BH-BMPT'!$D$33,IF(J50=33,'Equivalencia BH-BMPT'!$D$34,IF(J50=34,'Equivalencia BH-BMPT'!$D$35,IF(J50=35,'Equivalencia BH-BMPT'!$D$36,IF(J50=36,'Equivalencia BH-BMPT'!$D$37,IF(J50=37,'Equivalencia BH-BMPT'!$D$38,IF(J50=38,'Equivalencia BH-BMPT'!#REF!,IF(J50=39,'Equivalencia BH-BMPT'!$D$40,IF(J50=40,'Equivalencia BH-BMPT'!$D$41,IF(J50=41,'Equivalencia BH-BMPT'!$D$42,IF(J50=42,'Equivalencia BH-BMPT'!$D$43,IF(J50=43,'Equivalencia BH-BMPT'!$D$44,IF(J50=44,'Equivalencia BH-BMPT'!$D$45,IF(J50=45,'Equivalencia BH-BMPT'!$D$46,"No ha seleccionado un número de programa")))))))))))))))))))))))))))))))))))))))))))))</f>
        <v>No ha seleccionado un número de programa</v>
      </c>
      <c r="L50" s="29" t="s">
        <v>973</v>
      </c>
      <c r="M50" s="92">
        <v>1019034361</v>
      </c>
      <c r="N50" s="92" t="s">
        <v>663</v>
      </c>
      <c r="O50" s="129">
        <v>31500000</v>
      </c>
      <c r="P50" s="71"/>
      <c r="Q50" s="15"/>
      <c r="R50" s="92" t="s">
        <v>1005</v>
      </c>
      <c r="S50" s="153">
        <v>0</v>
      </c>
      <c r="T50" s="15">
        <f t="shared" si="1"/>
        <v>31500000</v>
      </c>
      <c r="U50" s="257">
        <f>1650000+4500000+4500000+4500000+4500000+4500000+4500000+2850000</f>
        <v>31500000</v>
      </c>
      <c r="V50" s="213">
        <v>43126</v>
      </c>
      <c r="W50" s="239">
        <v>43129</v>
      </c>
      <c r="X50" s="239">
        <v>43340</v>
      </c>
      <c r="Y50" s="264">
        <f t="shared" si="0"/>
        <v>211</v>
      </c>
      <c r="Z50" s="3"/>
      <c r="AA50" s="26"/>
      <c r="AB50" s="3"/>
      <c r="AC50" s="3"/>
      <c r="AD50" s="3" t="s">
        <v>1013</v>
      </c>
      <c r="AE50" s="3"/>
      <c r="AF50" s="27">
        <f t="shared" si="2"/>
        <v>1</v>
      </c>
      <c r="AG50" s="28"/>
      <c r="AH50" s="28"/>
    </row>
    <row r="51" spans="1:34" ht="44.25" customHeight="1" thickBot="1" x14ac:dyDescent="0.3">
      <c r="A51" s="92" t="s">
        <v>419</v>
      </c>
      <c r="B51" s="3">
        <v>2018</v>
      </c>
      <c r="C51" s="72" t="s">
        <v>591</v>
      </c>
      <c r="D51" s="3">
        <v>5</v>
      </c>
      <c r="E51" s="2" t="str">
        <f>IF(D51=1,'Tipo '!$B$2,IF(D51=2,'Tipo '!$B$3,IF(D51=3,'Tipo '!$B$4,IF(D51=4,'Tipo '!$B$5,IF(D51=5,'Tipo '!$B$6,IF(D51=6,'Tipo '!$B$7,IF(D51=7,'Tipo '!$B$8,IF(D51=8,'Tipo '!$B$9,IF(D51=9,'Tipo '!$B$10,IF(D51=10,'Tipo '!$B$11,IF(D51=11,'Tipo '!$B$12,IF(D51=12,'Tipo '!$B$13,IF(D51=13,'Tipo '!$B$14,IF(D51=14,'Tipo '!$B$15,IF(D51=15,'Tipo '!$B$16,IF(D51=16,'Tipo '!$B$17,IF(D51=17,'Tipo '!$B$18,IF(D51=18,'Tipo '!$B$19,IF(D51=19,'Tipo '!$B$20,IF(D51=20,'Tipo '!$B$21,"No ha seleccionado un tipo de contrato válido"))))))))))))))))))))</f>
        <v>CONTRATOS DE PRESTACIÓN DE SERVICIOS PROFESIONALES Y DE APOYO A LA GESTIÓN</v>
      </c>
      <c r="F51" s="90" t="s">
        <v>626</v>
      </c>
      <c r="G51" s="2"/>
      <c r="H51" s="148" t="s">
        <v>831</v>
      </c>
      <c r="I51" s="13" t="s">
        <v>162</v>
      </c>
      <c r="J51" s="3"/>
      <c r="K51" s="2" t="str">
        <f>IF(J51=1,'Equivalencia BH-BMPT'!$D$2,IF(J51=2,'Equivalencia BH-BMPT'!$D$3,IF(J51=3,'Equivalencia BH-BMPT'!$D$4,IF(J51=4,'Equivalencia BH-BMPT'!$D$5,IF(J51=5,'Equivalencia BH-BMPT'!$D$6,IF(J51=6,'Equivalencia BH-BMPT'!$D$7,IF(J51=7,'Equivalencia BH-BMPT'!$D$8,IF(J51=8,'Equivalencia BH-BMPT'!$D$9,IF(J51=9,'Equivalencia BH-BMPT'!$D$10,IF(J51=10,'Equivalencia BH-BMPT'!$D$11,IF(J51=11,'Equivalencia BH-BMPT'!$D$12,IF(J51=12,'Equivalencia BH-BMPT'!$D$13,IF(J51=13,'Equivalencia BH-BMPT'!$D$14,IF(J51=14,'Equivalencia BH-BMPT'!$D$15,IF(J51=15,'Equivalencia BH-BMPT'!$D$16,IF(J51=16,'Equivalencia BH-BMPT'!$D$17,IF(J51=17,'Equivalencia BH-BMPT'!$D$18,IF(J51=18,'Equivalencia BH-BMPT'!$D$19,IF(J51=19,'Equivalencia BH-BMPT'!$D$20,IF(J51=20,'Equivalencia BH-BMPT'!$D$21,IF(J51=21,'Equivalencia BH-BMPT'!$D$22,IF(J51=22,'Equivalencia BH-BMPT'!$D$23,IF(J51=23,'Equivalencia BH-BMPT'!#REF!,IF(J51=24,'Equivalencia BH-BMPT'!$D$25,IF(J51=25,'Equivalencia BH-BMPT'!$D$26,IF(J51=26,'Equivalencia BH-BMPT'!$D$27,IF(J51=27,'Equivalencia BH-BMPT'!$D$28,IF(J51=28,'Equivalencia BH-BMPT'!$D$29,IF(J51=29,'Equivalencia BH-BMPT'!$D$30,IF(J51=30,'Equivalencia BH-BMPT'!$D$31,IF(J51=31,'Equivalencia BH-BMPT'!$D$32,IF(J51=32,'Equivalencia BH-BMPT'!$D$33,IF(J51=33,'Equivalencia BH-BMPT'!$D$34,IF(J51=34,'Equivalencia BH-BMPT'!$D$35,IF(J51=35,'Equivalencia BH-BMPT'!$D$36,IF(J51=36,'Equivalencia BH-BMPT'!$D$37,IF(J51=37,'Equivalencia BH-BMPT'!$D$38,IF(J51=38,'Equivalencia BH-BMPT'!#REF!,IF(J51=39,'Equivalencia BH-BMPT'!$D$40,IF(J51=40,'Equivalencia BH-BMPT'!$D$41,IF(J51=41,'Equivalencia BH-BMPT'!$D$42,IF(J51=42,'Equivalencia BH-BMPT'!$D$43,IF(J51=43,'Equivalencia BH-BMPT'!$D$44,IF(J51=44,'Equivalencia BH-BMPT'!$D$45,IF(J51=45,'Equivalencia BH-BMPT'!$D$46,"No ha seleccionado un número de programa")))))))))))))))))))))))))))))))))))))))))))))</f>
        <v>No ha seleccionado un número de programa</v>
      </c>
      <c r="L51" s="29" t="s">
        <v>973</v>
      </c>
      <c r="M51" s="92">
        <v>1090393954</v>
      </c>
      <c r="N51" s="92" t="s">
        <v>664</v>
      </c>
      <c r="O51" s="129">
        <v>31500000</v>
      </c>
      <c r="P51" s="71"/>
      <c r="Q51" s="15"/>
      <c r="R51" s="92" t="s">
        <v>1005</v>
      </c>
      <c r="S51" s="153">
        <v>0</v>
      </c>
      <c r="T51" s="15">
        <f t="shared" si="1"/>
        <v>31500000</v>
      </c>
      <c r="U51" s="257">
        <f>2100000+4500000+4500000+4500000+4500000+4500000+4500000+2400000</f>
        <v>31500000</v>
      </c>
      <c r="V51" s="213">
        <v>43126</v>
      </c>
      <c r="W51" s="239">
        <v>43126</v>
      </c>
      <c r="X51" s="239">
        <v>43337</v>
      </c>
      <c r="Y51" s="264">
        <f t="shared" si="0"/>
        <v>211</v>
      </c>
      <c r="Z51" s="3"/>
      <c r="AA51" s="26"/>
      <c r="AB51" s="3"/>
      <c r="AC51" s="3"/>
      <c r="AD51" s="3" t="s">
        <v>1013</v>
      </c>
      <c r="AE51" s="3"/>
      <c r="AF51" s="27">
        <f t="shared" si="2"/>
        <v>1</v>
      </c>
      <c r="AG51" s="28"/>
      <c r="AH51" s="28"/>
    </row>
    <row r="52" spans="1:34" ht="44.25" customHeight="1" thickBot="1" x14ac:dyDescent="0.3">
      <c r="A52" s="92" t="s">
        <v>420</v>
      </c>
      <c r="B52" s="3">
        <v>2018</v>
      </c>
      <c r="C52" s="72" t="s">
        <v>592</v>
      </c>
      <c r="D52" s="3">
        <v>5</v>
      </c>
      <c r="E52" s="2" t="str">
        <f>IF(D52=1,'Tipo '!$B$2,IF(D52=2,'Tipo '!$B$3,IF(D52=3,'Tipo '!$B$4,IF(D52=4,'Tipo '!$B$5,IF(D52=5,'Tipo '!$B$6,IF(D52=6,'Tipo '!$B$7,IF(D52=7,'Tipo '!$B$8,IF(D52=8,'Tipo '!$B$9,IF(D52=9,'Tipo '!$B$10,IF(D52=10,'Tipo '!$B$11,IF(D52=11,'Tipo '!$B$12,IF(D52=12,'Tipo '!$B$13,IF(D52=13,'Tipo '!$B$14,IF(D52=14,'Tipo '!$B$15,IF(D52=15,'Tipo '!$B$16,IF(D52=16,'Tipo '!$B$17,IF(D52=17,'Tipo '!$B$18,IF(D52=18,'Tipo '!$B$19,IF(D52=19,'Tipo '!$B$20,IF(D52=20,'Tipo '!$B$21,"No ha seleccionado un tipo de contrato válido"))))))))))))))))))))</f>
        <v>CONTRATOS DE PRESTACIÓN DE SERVICIOS PROFESIONALES Y DE APOYO A LA GESTIÓN</v>
      </c>
      <c r="F52" s="90" t="s">
        <v>626</v>
      </c>
      <c r="G52" s="2"/>
      <c r="H52" s="148" t="s">
        <v>832</v>
      </c>
      <c r="I52" s="13" t="s">
        <v>162</v>
      </c>
      <c r="J52" s="3"/>
      <c r="K52" s="2" t="str">
        <f>IF(J52=1,'Equivalencia BH-BMPT'!$D$2,IF(J52=2,'Equivalencia BH-BMPT'!$D$3,IF(J52=3,'Equivalencia BH-BMPT'!$D$4,IF(J52=4,'Equivalencia BH-BMPT'!$D$5,IF(J52=5,'Equivalencia BH-BMPT'!$D$6,IF(J52=6,'Equivalencia BH-BMPT'!$D$7,IF(J52=7,'Equivalencia BH-BMPT'!$D$8,IF(J52=8,'Equivalencia BH-BMPT'!$D$9,IF(J52=9,'Equivalencia BH-BMPT'!$D$10,IF(J52=10,'Equivalencia BH-BMPT'!$D$11,IF(J52=11,'Equivalencia BH-BMPT'!$D$12,IF(J52=12,'Equivalencia BH-BMPT'!$D$13,IF(J52=13,'Equivalencia BH-BMPT'!$D$14,IF(J52=14,'Equivalencia BH-BMPT'!$D$15,IF(J52=15,'Equivalencia BH-BMPT'!$D$16,IF(J52=16,'Equivalencia BH-BMPT'!$D$17,IF(J52=17,'Equivalencia BH-BMPT'!$D$18,IF(J52=18,'Equivalencia BH-BMPT'!$D$19,IF(J52=19,'Equivalencia BH-BMPT'!$D$20,IF(J52=20,'Equivalencia BH-BMPT'!$D$21,IF(J52=21,'Equivalencia BH-BMPT'!$D$22,IF(J52=22,'Equivalencia BH-BMPT'!$D$23,IF(J52=23,'Equivalencia BH-BMPT'!#REF!,IF(J52=24,'Equivalencia BH-BMPT'!$D$25,IF(J52=25,'Equivalencia BH-BMPT'!$D$26,IF(J52=26,'Equivalencia BH-BMPT'!$D$27,IF(J52=27,'Equivalencia BH-BMPT'!$D$28,IF(J52=28,'Equivalencia BH-BMPT'!$D$29,IF(J52=29,'Equivalencia BH-BMPT'!$D$30,IF(J52=30,'Equivalencia BH-BMPT'!$D$31,IF(J52=31,'Equivalencia BH-BMPT'!$D$32,IF(J52=32,'Equivalencia BH-BMPT'!$D$33,IF(J52=33,'Equivalencia BH-BMPT'!$D$34,IF(J52=34,'Equivalencia BH-BMPT'!$D$35,IF(J52=35,'Equivalencia BH-BMPT'!$D$36,IF(J52=36,'Equivalencia BH-BMPT'!$D$37,IF(J52=37,'Equivalencia BH-BMPT'!$D$38,IF(J52=38,'Equivalencia BH-BMPT'!#REF!,IF(J52=39,'Equivalencia BH-BMPT'!$D$40,IF(J52=40,'Equivalencia BH-BMPT'!$D$41,IF(J52=41,'Equivalencia BH-BMPT'!$D$42,IF(J52=42,'Equivalencia BH-BMPT'!$D$43,IF(J52=43,'Equivalencia BH-BMPT'!$D$44,IF(J52=44,'Equivalencia BH-BMPT'!$D$45,IF(J52=45,'Equivalencia BH-BMPT'!$D$46,"No ha seleccionado un número de programa")))))))))))))))))))))))))))))))))))))))))))))</f>
        <v>No ha seleccionado un número de programa</v>
      </c>
      <c r="L52" s="29" t="s">
        <v>973</v>
      </c>
      <c r="M52" s="92">
        <v>80770148</v>
      </c>
      <c r="N52" s="115" t="s">
        <v>665</v>
      </c>
      <c r="O52" s="129">
        <v>35700000</v>
      </c>
      <c r="P52" s="71"/>
      <c r="Q52" s="15"/>
      <c r="R52" s="92" t="s">
        <v>1008</v>
      </c>
      <c r="S52" s="153">
        <v>0</v>
      </c>
      <c r="T52" s="15">
        <f t="shared" si="1"/>
        <v>35700000</v>
      </c>
      <c r="U52" s="257">
        <f>2380000+5100000+5100000+3740000+1360000+5100000+5100000+5100000+2720000</f>
        <v>35700000</v>
      </c>
      <c r="V52" s="213">
        <v>43126</v>
      </c>
      <c r="W52" s="239">
        <v>43126</v>
      </c>
      <c r="X52" s="239">
        <v>43337</v>
      </c>
      <c r="Y52" s="264">
        <f t="shared" si="0"/>
        <v>211</v>
      </c>
      <c r="Z52" s="3"/>
      <c r="AA52" s="26"/>
      <c r="AB52" s="3"/>
      <c r="AC52" s="3"/>
      <c r="AD52" s="3" t="s">
        <v>1013</v>
      </c>
      <c r="AE52" s="3"/>
      <c r="AF52" s="27">
        <f t="shared" si="2"/>
        <v>1</v>
      </c>
      <c r="AG52" s="28"/>
      <c r="AH52" s="28"/>
    </row>
    <row r="53" spans="1:34" ht="44.25" customHeight="1" thickBot="1" x14ac:dyDescent="0.3">
      <c r="A53" s="91" t="s">
        <v>421</v>
      </c>
      <c r="B53" s="3">
        <v>2018</v>
      </c>
      <c r="C53" s="77" t="s">
        <v>592</v>
      </c>
      <c r="D53" s="3">
        <v>5</v>
      </c>
      <c r="E53" s="2" t="str">
        <f>IF(D53=1,'Tipo '!$B$2,IF(D53=2,'Tipo '!$B$3,IF(D53=3,'Tipo '!$B$4,IF(D53=4,'Tipo '!$B$5,IF(D53=5,'Tipo '!$B$6,IF(D53=6,'Tipo '!$B$7,IF(D53=7,'Tipo '!$B$8,IF(D53=8,'Tipo '!$B$9,IF(D53=9,'Tipo '!$B$10,IF(D53=10,'Tipo '!$B$11,IF(D53=11,'Tipo '!$B$12,IF(D53=12,'Tipo '!$B$13,IF(D53=13,'Tipo '!$B$14,IF(D53=14,'Tipo '!$B$15,IF(D53=15,'Tipo '!$B$16,IF(D53=16,'Tipo '!$B$17,IF(D53=17,'Tipo '!$B$18,IF(D53=18,'Tipo '!$B$19,IF(D53=19,'Tipo '!$B$20,IF(D53=20,'Tipo '!$B$21,"No ha seleccionado un tipo de contrato válido"))))))))))))))))))))</f>
        <v>CONTRATOS DE PRESTACIÓN DE SERVICIOS PROFESIONALES Y DE APOYO A LA GESTIÓN</v>
      </c>
      <c r="F53" s="90" t="s">
        <v>626</v>
      </c>
      <c r="G53" s="2"/>
      <c r="H53" s="147" t="s">
        <v>833</v>
      </c>
      <c r="I53" s="13" t="s">
        <v>162</v>
      </c>
      <c r="J53" s="3"/>
      <c r="K53" s="2" t="str">
        <f>IF(J53=1,'Equivalencia BH-BMPT'!$D$2,IF(J53=2,'Equivalencia BH-BMPT'!$D$3,IF(J53=3,'Equivalencia BH-BMPT'!$D$4,IF(J53=4,'Equivalencia BH-BMPT'!$D$5,IF(J53=5,'Equivalencia BH-BMPT'!$D$6,IF(J53=6,'Equivalencia BH-BMPT'!$D$7,IF(J53=7,'Equivalencia BH-BMPT'!$D$8,IF(J53=8,'Equivalencia BH-BMPT'!$D$9,IF(J53=9,'Equivalencia BH-BMPT'!$D$10,IF(J53=10,'Equivalencia BH-BMPT'!$D$11,IF(J53=11,'Equivalencia BH-BMPT'!$D$12,IF(J53=12,'Equivalencia BH-BMPT'!$D$13,IF(J53=13,'Equivalencia BH-BMPT'!$D$14,IF(J53=14,'Equivalencia BH-BMPT'!$D$15,IF(J53=15,'Equivalencia BH-BMPT'!$D$16,IF(J53=16,'Equivalencia BH-BMPT'!$D$17,IF(J53=17,'Equivalencia BH-BMPT'!$D$18,IF(J53=18,'Equivalencia BH-BMPT'!$D$19,IF(J53=19,'Equivalencia BH-BMPT'!$D$20,IF(J53=20,'Equivalencia BH-BMPT'!$D$21,IF(J53=21,'Equivalencia BH-BMPT'!$D$22,IF(J53=22,'Equivalencia BH-BMPT'!$D$23,IF(J53=23,'Equivalencia BH-BMPT'!#REF!,IF(J53=24,'Equivalencia BH-BMPT'!$D$25,IF(J53=25,'Equivalencia BH-BMPT'!$D$26,IF(J53=26,'Equivalencia BH-BMPT'!$D$27,IF(J53=27,'Equivalencia BH-BMPT'!$D$28,IF(J53=28,'Equivalencia BH-BMPT'!$D$29,IF(J53=29,'Equivalencia BH-BMPT'!$D$30,IF(J53=30,'Equivalencia BH-BMPT'!$D$31,IF(J53=31,'Equivalencia BH-BMPT'!$D$32,IF(J53=32,'Equivalencia BH-BMPT'!$D$33,IF(J53=33,'Equivalencia BH-BMPT'!$D$34,IF(J53=34,'Equivalencia BH-BMPT'!$D$35,IF(J53=35,'Equivalencia BH-BMPT'!$D$36,IF(J53=36,'Equivalencia BH-BMPT'!$D$37,IF(J53=37,'Equivalencia BH-BMPT'!$D$38,IF(J53=38,'Equivalencia BH-BMPT'!#REF!,IF(J53=39,'Equivalencia BH-BMPT'!$D$40,IF(J53=40,'Equivalencia BH-BMPT'!$D$41,IF(J53=41,'Equivalencia BH-BMPT'!$D$42,IF(J53=42,'Equivalencia BH-BMPT'!$D$43,IF(J53=43,'Equivalencia BH-BMPT'!$D$44,IF(J53=44,'Equivalencia BH-BMPT'!$D$45,IF(J53=45,'Equivalencia BH-BMPT'!$D$46,"No ha seleccionado un número de programa")))))))))))))))))))))))))))))))))))))))))))))</f>
        <v>No ha seleccionado un número de programa</v>
      </c>
      <c r="L53" s="29" t="s">
        <v>973</v>
      </c>
      <c r="M53" s="91">
        <v>52704904</v>
      </c>
      <c r="N53" s="91" t="s">
        <v>666</v>
      </c>
      <c r="O53" s="128">
        <v>35700000</v>
      </c>
      <c r="P53" s="71"/>
      <c r="Q53" s="15"/>
      <c r="R53" s="91">
        <v>1</v>
      </c>
      <c r="S53" s="201">
        <v>17850000</v>
      </c>
      <c r="T53" s="15">
        <f t="shared" si="1"/>
        <v>53550000</v>
      </c>
      <c r="U53" s="265">
        <v>53550000</v>
      </c>
      <c r="V53" s="212">
        <v>43126</v>
      </c>
      <c r="W53" s="238">
        <v>43129</v>
      </c>
      <c r="X53" s="238">
        <v>43340</v>
      </c>
      <c r="Y53" s="264">
        <f t="shared" si="0"/>
        <v>211</v>
      </c>
      <c r="Z53" s="3"/>
      <c r="AA53" s="26"/>
      <c r="AB53" s="3"/>
      <c r="AC53" s="3"/>
      <c r="AD53" s="3" t="s">
        <v>1013</v>
      </c>
      <c r="AE53" s="3"/>
      <c r="AF53" s="27">
        <f t="shared" si="2"/>
        <v>1</v>
      </c>
      <c r="AG53" s="28"/>
      <c r="AH53" s="28"/>
    </row>
    <row r="54" spans="1:34" ht="44.25" customHeight="1" thickBot="1" x14ac:dyDescent="0.3">
      <c r="A54" s="92" t="s">
        <v>422</v>
      </c>
      <c r="B54" s="3">
        <v>2018</v>
      </c>
      <c r="C54" s="72" t="s">
        <v>592</v>
      </c>
      <c r="D54" s="3">
        <v>5</v>
      </c>
      <c r="E54" s="2" t="str">
        <f>IF(D54=1,'Tipo '!$B$2,IF(D54=2,'Tipo '!$B$3,IF(D54=3,'Tipo '!$B$4,IF(D54=4,'Tipo '!$B$5,IF(D54=5,'Tipo '!$B$6,IF(D54=6,'Tipo '!$B$7,IF(D54=7,'Tipo '!$B$8,IF(D54=8,'Tipo '!$B$9,IF(D54=9,'Tipo '!$B$10,IF(D54=10,'Tipo '!$B$11,IF(D54=11,'Tipo '!$B$12,IF(D54=12,'Tipo '!$B$13,IF(D54=13,'Tipo '!$B$14,IF(D54=14,'Tipo '!$B$15,IF(D54=15,'Tipo '!$B$16,IF(D54=16,'Tipo '!$B$17,IF(D54=17,'Tipo '!$B$18,IF(D54=18,'Tipo '!$B$19,IF(D54=19,'Tipo '!$B$20,IF(D54=20,'Tipo '!$B$21,"No ha seleccionado un tipo de contrato válido"))))))))))))))))))))</f>
        <v>CONTRATOS DE PRESTACIÓN DE SERVICIOS PROFESIONALES Y DE APOYO A LA GESTIÓN</v>
      </c>
      <c r="F54" s="90" t="s">
        <v>626</v>
      </c>
      <c r="G54" s="2"/>
      <c r="H54" s="148" t="s">
        <v>834</v>
      </c>
      <c r="I54" s="13" t="s">
        <v>162</v>
      </c>
      <c r="J54" s="3"/>
      <c r="K54" s="2" t="str">
        <f>IF(J54=1,'Equivalencia BH-BMPT'!$D$2,IF(J54=2,'Equivalencia BH-BMPT'!$D$3,IF(J54=3,'Equivalencia BH-BMPT'!$D$4,IF(J54=4,'Equivalencia BH-BMPT'!$D$5,IF(J54=5,'Equivalencia BH-BMPT'!$D$6,IF(J54=6,'Equivalencia BH-BMPT'!$D$7,IF(J54=7,'Equivalencia BH-BMPT'!$D$8,IF(J54=8,'Equivalencia BH-BMPT'!$D$9,IF(J54=9,'Equivalencia BH-BMPT'!$D$10,IF(J54=10,'Equivalencia BH-BMPT'!$D$11,IF(J54=11,'Equivalencia BH-BMPT'!$D$12,IF(J54=12,'Equivalencia BH-BMPT'!$D$13,IF(J54=13,'Equivalencia BH-BMPT'!$D$14,IF(J54=14,'Equivalencia BH-BMPT'!$D$15,IF(J54=15,'Equivalencia BH-BMPT'!$D$16,IF(J54=16,'Equivalencia BH-BMPT'!$D$17,IF(J54=17,'Equivalencia BH-BMPT'!$D$18,IF(J54=18,'Equivalencia BH-BMPT'!$D$19,IF(J54=19,'Equivalencia BH-BMPT'!$D$20,IF(J54=20,'Equivalencia BH-BMPT'!$D$21,IF(J54=21,'Equivalencia BH-BMPT'!$D$22,IF(J54=22,'Equivalencia BH-BMPT'!$D$23,IF(J54=23,'Equivalencia BH-BMPT'!#REF!,IF(J54=24,'Equivalencia BH-BMPT'!$D$25,IF(J54=25,'Equivalencia BH-BMPT'!$D$26,IF(J54=26,'Equivalencia BH-BMPT'!$D$27,IF(J54=27,'Equivalencia BH-BMPT'!$D$28,IF(J54=28,'Equivalencia BH-BMPT'!$D$29,IF(J54=29,'Equivalencia BH-BMPT'!$D$30,IF(J54=30,'Equivalencia BH-BMPT'!$D$31,IF(J54=31,'Equivalencia BH-BMPT'!$D$32,IF(J54=32,'Equivalencia BH-BMPT'!$D$33,IF(J54=33,'Equivalencia BH-BMPT'!$D$34,IF(J54=34,'Equivalencia BH-BMPT'!$D$35,IF(J54=35,'Equivalencia BH-BMPT'!$D$36,IF(J54=36,'Equivalencia BH-BMPT'!$D$37,IF(J54=37,'Equivalencia BH-BMPT'!$D$38,IF(J54=38,'Equivalencia BH-BMPT'!#REF!,IF(J54=39,'Equivalencia BH-BMPT'!$D$40,IF(J54=40,'Equivalencia BH-BMPT'!$D$41,IF(J54=41,'Equivalencia BH-BMPT'!$D$42,IF(J54=42,'Equivalencia BH-BMPT'!$D$43,IF(J54=43,'Equivalencia BH-BMPT'!$D$44,IF(J54=44,'Equivalencia BH-BMPT'!$D$45,IF(J54=45,'Equivalencia BH-BMPT'!$D$46,"No ha seleccionado un número de programa")))))))))))))))))))))))))))))))))))))))))))))</f>
        <v>No ha seleccionado un número de programa</v>
      </c>
      <c r="L54" s="29" t="s">
        <v>973</v>
      </c>
      <c r="M54" s="92">
        <v>19274869</v>
      </c>
      <c r="N54" s="98" t="s">
        <v>667</v>
      </c>
      <c r="O54" s="129">
        <v>35700000</v>
      </c>
      <c r="P54" s="71"/>
      <c r="Q54" s="15"/>
      <c r="R54" s="92" t="s">
        <v>1008</v>
      </c>
      <c r="S54" s="153">
        <v>0</v>
      </c>
      <c r="T54" s="15">
        <f t="shared" si="1"/>
        <v>35700000</v>
      </c>
      <c r="U54" s="257">
        <f>1870000+5950000+5100000+3910000+5100000+5100000+5100000+3230000</f>
        <v>35360000</v>
      </c>
      <c r="V54" s="213">
        <v>43126</v>
      </c>
      <c r="W54" s="239">
        <v>43129</v>
      </c>
      <c r="X54" s="239">
        <v>43340</v>
      </c>
      <c r="Y54" s="264">
        <f t="shared" si="0"/>
        <v>211</v>
      </c>
      <c r="Z54" s="3"/>
      <c r="AA54" s="26"/>
      <c r="AB54" s="3"/>
      <c r="AC54" s="3"/>
      <c r="AD54" s="3" t="s">
        <v>1013</v>
      </c>
      <c r="AE54" s="3"/>
      <c r="AF54" s="27">
        <f t="shared" si="2"/>
        <v>0.99047619047619051</v>
      </c>
      <c r="AG54" s="28"/>
      <c r="AH54" s="28"/>
    </row>
    <row r="55" spans="1:34" ht="44.25" customHeight="1" thickBot="1" x14ac:dyDescent="0.3">
      <c r="A55" s="92" t="s">
        <v>423</v>
      </c>
      <c r="B55" s="3">
        <v>2018</v>
      </c>
      <c r="C55" s="72" t="s">
        <v>592</v>
      </c>
      <c r="D55" s="3">
        <v>5</v>
      </c>
      <c r="E55" s="2" t="str">
        <f>IF(D55=1,'Tipo '!$B$2,IF(D55=2,'Tipo '!$B$3,IF(D55=3,'Tipo '!$B$4,IF(D55=4,'Tipo '!$B$5,IF(D55=5,'Tipo '!$B$6,IF(D55=6,'Tipo '!$B$7,IF(D55=7,'Tipo '!$B$8,IF(D55=8,'Tipo '!$B$9,IF(D55=9,'Tipo '!$B$10,IF(D55=10,'Tipo '!$B$11,IF(D55=11,'Tipo '!$B$12,IF(D55=12,'Tipo '!$B$13,IF(D55=13,'Tipo '!$B$14,IF(D55=14,'Tipo '!$B$15,IF(D55=15,'Tipo '!$B$16,IF(D55=16,'Tipo '!$B$17,IF(D55=17,'Tipo '!$B$18,IF(D55=18,'Tipo '!$B$19,IF(D55=19,'Tipo '!$B$20,IF(D55=20,'Tipo '!$B$21,"No ha seleccionado un tipo de contrato válido"))))))))))))))))))))</f>
        <v>CONTRATOS DE PRESTACIÓN DE SERVICIOS PROFESIONALES Y DE APOYO A LA GESTIÓN</v>
      </c>
      <c r="F55" s="90" t="s">
        <v>626</v>
      </c>
      <c r="G55" s="2"/>
      <c r="H55" s="148" t="s">
        <v>832</v>
      </c>
      <c r="I55" s="13" t="s">
        <v>162</v>
      </c>
      <c r="J55" s="3"/>
      <c r="K55" s="2" t="str">
        <f>IF(J55=1,'Equivalencia BH-BMPT'!$D$2,IF(J55=2,'Equivalencia BH-BMPT'!$D$3,IF(J55=3,'Equivalencia BH-BMPT'!$D$4,IF(J55=4,'Equivalencia BH-BMPT'!$D$5,IF(J55=5,'Equivalencia BH-BMPT'!$D$6,IF(J55=6,'Equivalencia BH-BMPT'!$D$7,IF(J55=7,'Equivalencia BH-BMPT'!$D$8,IF(J55=8,'Equivalencia BH-BMPT'!$D$9,IF(J55=9,'Equivalencia BH-BMPT'!$D$10,IF(J55=10,'Equivalencia BH-BMPT'!$D$11,IF(J55=11,'Equivalencia BH-BMPT'!$D$12,IF(J55=12,'Equivalencia BH-BMPT'!$D$13,IF(J55=13,'Equivalencia BH-BMPT'!$D$14,IF(J55=14,'Equivalencia BH-BMPT'!$D$15,IF(J55=15,'Equivalencia BH-BMPT'!$D$16,IF(J55=16,'Equivalencia BH-BMPT'!$D$17,IF(J55=17,'Equivalencia BH-BMPT'!$D$18,IF(J55=18,'Equivalencia BH-BMPT'!$D$19,IF(J55=19,'Equivalencia BH-BMPT'!$D$20,IF(J55=20,'Equivalencia BH-BMPT'!$D$21,IF(J55=21,'Equivalencia BH-BMPT'!$D$22,IF(J55=22,'Equivalencia BH-BMPT'!$D$23,IF(J55=23,'Equivalencia BH-BMPT'!#REF!,IF(J55=24,'Equivalencia BH-BMPT'!$D$25,IF(J55=25,'Equivalencia BH-BMPT'!$D$26,IF(J55=26,'Equivalencia BH-BMPT'!$D$27,IF(J55=27,'Equivalencia BH-BMPT'!$D$28,IF(J55=28,'Equivalencia BH-BMPT'!$D$29,IF(J55=29,'Equivalencia BH-BMPT'!$D$30,IF(J55=30,'Equivalencia BH-BMPT'!$D$31,IF(J55=31,'Equivalencia BH-BMPT'!$D$32,IF(J55=32,'Equivalencia BH-BMPT'!$D$33,IF(J55=33,'Equivalencia BH-BMPT'!$D$34,IF(J55=34,'Equivalencia BH-BMPT'!$D$35,IF(J55=35,'Equivalencia BH-BMPT'!$D$36,IF(J55=36,'Equivalencia BH-BMPT'!$D$37,IF(J55=37,'Equivalencia BH-BMPT'!$D$38,IF(J55=38,'Equivalencia BH-BMPT'!#REF!,IF(J55=39,'Equivalencia BH-BMPT'!$D$40,IF(J55=40,'Equivalencia BH-BMPT'!$D$41,IF(J55=41,'Equivalencia BH-BMPT'!$D$42,IF(J55=42,'Equivalencia BH-BMPT'!$D$43,IF(J55=43,'Equivalencia BH-BMPT'!$D$44,IF(J55=44,'Equivalencia BH-BMPT'!$D$45,IF(J55=45,'Equivalencia BH-BMPT'!$D$46,"No ha seleccionado un número de programa")))))))))))))))))))))))))))))))))))))))))))))</f>
        <v>No ha seleccionado un número de programa</v>
      </c>
      <c r="L55" s="29" t="s">
        <v>973</v>
      </c>
      <c r="M55" s="92">
        <v>79741158</v>
      </c>
      <c r="N55" s="92" t="s">
        <v>668</v>
      </c>
      <c r="O55" s="129">
        <v>35700000</v>
      </c>
      <c r="P55" s="71"/>
      <c r="Q55" s="15"/>
      <c r="R55" s="92" t="s">
        <v>1005</v>
      </c>
      <c r="S55" s="153">
        <v>0</v>
      </c>
      <c r="T55" s="15">
        <f t="shared" si="1"/>
        <v>35700000</v>
      </c>
      <c r="U55" s="257">
        <f>2380000+5100000+5100000+5100000+5100000+5100000+5100000+2720000</f>
        <v>35700000</v>
      </c>
      <c r="V55" s="213">
        <v>43126</v>
      </c>
      <c r="W55" s="239">
        <v>43126</v>
      </c>
      <c r="X55" s="239">
        <v>43337</v>
      </c>
      <c r="Y55" s="264">
        <f t="shared" si="0"/>
        <v>211</v>
      </c>
      <c r="Z55" s="3"/>
      <c r="AA55" s="26"/>
      <c r="AB55" s="3"/>
      <c r="AC55" s="3"/>
      <c r="AD55" s="3" t="s">
        <v>1013</v>
      </c>
      <c r="AE55" s="3"/>
      <c r="AF55" s="27">
        <f t="shared" si="2"/>
        <v>1</v>
      </c>
      <c r="AG55" s="28"/>
      <c r="AH55" s="28"/>
    </row>
    <row r="56" spans="1:34" ht="44.25" customHeight="1" thickBot="1" x14ac:dyDescent="0.3">
      <c r="A56" s="92" t="s">
        <v>424</v>
      </c>
      <c r="B56" s="3">
        <v>2018</v>
      </c>
      <c r="C56" s="72" t="s">
        <v>588</v>
      </c>
      <c r="D56" s="3">
        <v>5</v>
      </c>
      <c r="E56" s="2" t="str">
        <f>IF(D56=1,'Tipo '!$B$2,IF(D56=2,'Tipo '!$B$3,IF(D56=3,'Tipo '!$B$4,IF(D56=4,'Tipo '!$B$5,IF(D56=5,'Tipo '!$B$6,IF(D56=6,'Tipo '!$B$7,IF(D56=7,'Tipo '!$B$8,IF(D56=8,'Tipo '!$B$9,IF(D56=9,'Tipo '!$B$10,IF(D56=10,'Tipo '!$B$11,IF(D56=11,'Tipo '!$B$12,IF(D56=12,'Tipo '!$B$13,IF(D56=13,'Tipo '!$B$14,IF(D56=14,'Tipo '!$B$15,IF(D56=15,'Tipo '!$B$16,IF(D56=16,'Tipo '!$B$17,IF(D56=17,'Tipo '!$B$18,IF(D56=18,'Tipo '!$B$19,IF(D56=19,'Tipo '!$B$20,IF(D56=20,'Tipo '!$B$21,"No ha seleccionado un tipo de contrato válido"))))))))))))))))))))</f>
        <v>CONTRATOS DE PRESTACIÓN DE SERVICIOS PROFESIONALES Y DE APOYO A LA GESTIÓN</v>
      </c>
      <c r="F56" s="90" t="s">
        <v>626</v>
      </c>
      <c r="G56" s="2"/>
      <c r="H56" s="148" t="s">
        <v>835</v>
      </c>
      <c r="I56" s="13" t="s">
        <v>162</v>
      </c>
      <c r="J56" s="3"/>
      <c r="K56" s="2" t="str">
        <f>IF(J56=1,'Equivalencia BH-BMPT'!$D$2,IF(J56=2,'Equivalencia BH-BMPT'!$D$3,IF(J56=3,'Equivalencia BH-BMPT'!$D$4,IF(J56=4,'Equivalencia BH-BMPT'!$D$5,IF(J56=5,'Equivalencia BH-BMPT'!$D$6,IF(J56=6,'Equivalencia BH-BMPT'!$D$7,IF(J56=7,'Equivalencia BH-BMPT'!$D$8,IF(J56=8,'Equivalencia BH-BMPT'!$D$9,IF(J56=9,'Equivalencia BH-BMPT'!$D$10,IF(J56=10,'Equivalencia BH-BMPT'!$D$11,IF(J56=11,'Equivalencia BH-BMPT'!$D$12,IF(J56=12,'Equivalencia BH-BMPT'!$D$13,IF(J56=13,'Equivalencia BH-BMPT'!$D$14,IF(J56=14,'Equivalencia BH-BMPT'!$D$15,IF(J56=15,'Equivalencia BH-BMPT'!$D$16,IF(J56=16,'Equivalencia BH-BMPT'!$D$17,IF(J56=17,'Equivalencia BH-BMPT'!$D$18,IF(J56=18,'Equivalencia BH-BMPT'!$D$19,IF(J56=19,'Equivalencia BH-BMPT'!$D$20,IF(J56=20,'Equivalencia BH-BMPT'!$D$21,IF(J56=21,'Equivalencia BH-BMPT'!$D$22,IF(J56=22,'Equivalencia BH-BMPT'!$D$23,IF(J56=23,'Equivalencia BH-BMPT'!#REF!,IF(J56=24,'Equivalencia BH-BMPT'!$D$25,IF(J56=25,'Equivalencia BH-BMPT'!$D$26,IF(J56=26,'Equivalencia BH-BMPT'!$D$27,IF(J56=27,'Equivalencia BH-BMPT'!$D$28,IF(J56=28,'Equivalencia BH-BMPT'!$D$29,IF(J56=29,'Equivalencia BH-BMPT'!$D$30,IF(J56=30,'Equivalencia BH-BMPT'!$D$31,IF(J56=31,'Equivalencia BH-BMPT'!$D$32,IF(J56=32,'Equivalencia BH-BMPT'!$D$33,IF(J56=33,'Equivalencia BH-BMPT'!$D$34,IF(J56=34,'Equivalencia BH-BMPT'!$D$35,IF(J56=35,'Equivalencia BH-BMPT'!$D$36,IF(J56=36,'Equivalencia BH-BMPT'!$D$37,IF(J56=37,'Equivalencia BH-BMPT'!$D$38,IF(J56=38,'Equivalencia BH-BMPT'!#REF!,IF(J56=39,'Equivalencia BH-BMPT'!$D$40,IF(J56=40,'Equivalencia BH-BMPT'!$D$41,IF(J56=41,'Equivalencia BH-BMPT'!$D$42,IF(J56=42,'Equivalencia BH-BMPT'!$D$43,IF(J56=43,'Equivalencia BH-BMPT'!$D$44,IF(J56=44,'Equivalencia BH-BMPT'!$D$45,IF(J56=45,'Equivalencia BH-BMPT'!$D$46,"No ha seleccionado un número de programa")))))))))))))))))))))))))))))))))))))))))))))</f>
        <v>No ha seleccionado un número de programa</v>
      </c>
      <c r="L56" s="29" t="s">
        <v>973</v>
      </c>
      <c r="M56" s="92">
        <v>1032376529</v>
      </c>
      <c r="N56" s="92" t="s">
        <v>669</v>
      </c>
      <c r="O56" s="129">
        <v>31500000</v>
      </c>
      <c r="P56" s="71"/>
      <c r="Q56" s="15"/>
      <c r="R56" s="92" t="s">
        <v>1005</v>
      </c>
      <c r="S56" s="153">
        <v>0</v>
      </c>
      <c r="T56" s="15">
        <f t="shared" si="1"/>
        <v>31500000</v>
      </c>
      <c r="U56" s="257">
        <f>1650000+4500000+4500000+4500000+4500000+4500000+4500000+2850000</f>
        <v>31500000</v>
      </c>
      <c r="V56" s="213">
        <v>43126</v>
      </c>
      <c r="W56" s="239">
        <v>43129</v>
      </c>
      <c r="X56" s="239">
        <v>43340</v>
      </c>
      <c r="Y56" s="264">
        <f t="shared" si="0"/>
        <v>211</v>
      </c>
      <c r="Z56" s="3"/>
      <c r="AA56" s="26"/>
      <c r="AB56" s="3"/>
      <c r="AC56" s="3"/>
      <c r="AD56" s="3" t="s">
        <v>1013</v>
      </c>
      <c r="AE56" s="3"/>
      <c r="AF56" s="27">
        <f t="shared" si="2"/>
        <v>1</v>
      </c>
      <c r="AG56" s="28"/>
      <c r="AH56" s="28"/>
    </row>
    <row r="57" spans="1:34" ht="44.25" customHeight="1" thickBot="1" x14ac:dyDescent="0.3">
      <c r="A57" s="93" t="s">
        <v>425</v>
      </c>
      <c r="B57" s="3">
        <v>2018</v>
      </c>
      <c r="C57" s="76" t="s">
        <v>588</v>
      </c>
      <c r="D57" s="3">
        <v>5</v>
      </c>
      <c r="E57" s="2" t="str">
        <f>IF(D57=1,'Tipo '!$B$2,IF(D57=2,'Tipo '!$B$3,IF(D57=3,'Tipo '!$B$4,IF(D57=4,'Tipo '!$B$5,IF(D57=5,'Tipo '!$B$6,IF(D57=6,'Tipo '!$B$7,IF(D57=7,'Tipo '!$B$8,IF(D57=8,'Tipo '!$B$9,IF(D57=9,'Tipo '!$B$10,IF(D57=10,'Tipo '!$B$11,IF(D57=11,'Tipo '!$B$12,IF(D57=12,'Tipo '!$B$13,IF(D57=13,'Tipo '!$B$14,IF(D57=14,'Tipo '!$B$15,IF(D57=15,'Tipo '!$B$16,IF(D57=16,'Tipo '!$B$17,IF(D57=17,'Tipo '!$B$18,IF(D57=18,'Tipo '!$B$19,IF(D57=19,'Tipo '!$B$20,IF(D57=20,'Tipo '!$B$21,"No ha seleccionado un tipo de contrato válido"))))))))))))))))))))</f>
        <v>CONTRATOS DE PRESTACIÓN DE SERVICIOS PROFESIONALES Y DE APOYO A LA GESTIÓN</v>
      </c>
      <c r="F57" s="90" t="s">
        <v>626</v>
      </c>
      <c r="G57" s="2"/>
      <c r="H57" s="149" t="s">
        <v>836</v>
      </c>
      <c r="I57" s="13" t="s">
        <v>162</v>
      </c>
      <c r="J57" s="3"/>
      <c r="K57" s="2" t="str">
        <f>IF(J57=1,'Equivalencia BH-BMPT'!$D$2,IF(J57=2,'Equivalencia BH-BMPT'!$D$3,IF(J57=3,'Equivalencia BH-BMPT'!$D$4,IF(J57=4,'Equivalencia BH-BMPT'!$D$5,IF(J57=5,'Equivalencia BH-BMPT'!$D$6,IF(J57=6,'Equivalencia BH-BMPT'!$D$7,IF(J57=7,'Equivalencia BH-BMPT'!$D$8,IF(J57=8,'Equivalencia BH-BMPT'!$D$9,IF(J57=9,'Equivalencia BH-BMPT'!$D$10,IF(J57=10,'Equivalencia BH-BMPT'!$D$11,IF(J57=11,'Equivalencia BH-BMPT'!$D$12,IF(J57=12,'Equivalencia BH-BMPT'!$D$13,IF(J57=13,'Equivalencia BH-BMPT'!$D$14,IF(J57=14,'Equivalencia BH-BMPT'!$D$15,IF(J57=15,'Equivalencia BH-BMPT'!$D$16,IF(J57=16,'Equivalencia BH-BMPT'!$D$17,IF(J57=17,'Equivalencia BH-BMPT'!$D$18,IF(J57=18,'Equivalencia BH-BMPT'!$D$19,IF(J57=19,'Equivalencia BH-BMPT'!$D$20,IF(J57=20,'Equivalencia BH-BMPT'!$D$21,IF(J57=21,'Equivalencia BH-BMPT'!$D$22,IF(J57=22,'Equivalencia BH-BMPT'!$D$23,IF(J57=23,'Equivalencia BH-BMPT'!#REF!,IF(J57=24,'Equivalencia BH-BMPT'!$D$25,IF(J57=25,'Equivalencia BH-BMPT'!$D$26,IF(J57=26,'Equivalencia BH-BMPT'!$D$27,IF(J57=27,'Equivalencia BH-BMPT'!$D$28,IF(J57=28,'Equivalencia BH-BMPT'!$D$29,IF(J57=29,'Equivalencia BH-BMPT'!$D$30,IF(J57=30,'Equivalencia BH-BMPT'!$D$31,IF(J57=31,'Equivalencia BH-BMPT'!$D$32,IF(J57=32,'Equivalencia BH-BMPT'!$D$33,IF(J57=33,'Equivalencia BH-BMPT'!$D$34,IF(J57=34,'Equivalencia BH-BMPT'!$D$35,IF(J57=35,'Equivalencia BH-BMPT'!$D$36,IF(J57=36,'Equivalencia BH-BMPT'!$D$37,IF(J57=37,'Equivalencia BH-BMPT'!$D$38,IF(J57=38,'Equivalencia BH-BMPT'!#REF!,IF(J57=39,'Equivalencia BH-BMPT'!$D$40,IF(J57=40,'Equivalencia BH-BMPT'!$D$41,IF(J57=41,'Equivalencia BH-BMPT'!$D$42,IF(J57=42,'Equivalencia BH-BMPT'!$D$43,IF(J57=43,'Equivalencia BH-BMPT'!$D$44,IF(J57=44,'Equivalencia BH-BMPT'!$D$45,IF(J57=45,'Equivalencia BH-BMPT'!$D$46,"No ha seleccionado un número de programa")))))))))))))))))))))))))))))))))))))))))))))</f>
        <v>No ha seleccionado un número de programa</v>
      </c>
      <c r="L57" s="29" t="s">
        <v>973</v>
      </c>
      <c r="M57" s="180">
        <v>1032403662</v>
      </c>
      <c r="N57" s="98" t="s">
        <v>670</v>
      </c>
      <c r="O57" s="130">
        <v>31500000</v>
      </c>
      <c r="P57" s="71"/>
      <c r="Q57" s="15"/>
      <c r="R57" s="93">
        <v>1</v>
      </c>
      <c r="S57" s="202">
        <v>15750000</v>
      </c>
      <c r="T57" s="15">
        <f t="shared" si="1"/>
        <v>47250000</v>
      </c>
      <c r="U57" s="265">
        <v>42000000</v>
      </c>
      <c r="V57" s="214">
        <v>43126</v>
      </c>
      <c r="W57" s="240">
        <v>43129</v>
      </c>
      <c r="X57" s="240">
        <v>43340</v>
      </c>
      <c r="Y57" s="264">
        <f t="shared" si="0"/>
        <v>211</v>
      </c>
      <c r="Z57" s="3"/>
      <c r="AA57" s="26"/>
      <c r="AB57" s="3"/>
      <c r="AC57" s="3"/>
      <c r="AD57" s="3" t="s">
        <v>1013</v>
      </c>
      <c r="AE57" s="3"/>
      <c r="AF57" s="27">
        <f t="shared" si="2"/>
        <v>0.88888888888888884</v>
      </c>
      <c r="AG57" s="28"/>
      <c r="AH57" s="28"/>
    </row>
    <row r="58" spans="1:34" ht="44.25" customHeight="1" thickBot="1" x14ac:dyDescent="0.3">
      <c r="A58" s="91" t="s">
        <v>426</v>
      </c>
      <c r="B58" s="3">
        <v>2018</v>
      </c>
      <c r="C58" s="77" t="s">
        <v>593</v>
      </c>
      <c r="D58" s="3">
        <v>5</v>
      </c>
      <c r="E58" s="2" t="str">
        <f>IF(D58=1,'Tipo '!$B$2,IF(D58=2,'Tipo '!$B$3,IF(D58=3,'Tipo '!$B$4,IF(D58=4,'Tipo '!$B$5,IF(D58=5,'Tipo '!$B$6,IF(D58=6,'Tipo '!$B$7,IF(D58=7,'Tipo '!$B$8,IF(D58=8,'Tipo '!$B$9,IF(D58=9,'Tipo '!$B$10,IF(D58=10,'Tipo '!$B$11,IF(D58=11,'Tipo '!$B$12,IF(D58=12,'Tipo '!$B$13,IF(D58=13,'Tipo '!$B$14,IF(D58=14,'Tipo '!$B$15,IF(D58=15,'Tipo '!$B$16,IF(D58=16,'Tipo '!$B$17,IF(D58=17,'Tipo '!$B$18,IF(D58=18,'Tipo '!$B$19,IF(D58=19,'Tipo '!$B$20,IF(D58=20,'Tipo '!$B$21,"No ha seleccionado un tipo de contrato válido"))))))))))))))))))))</f>
        <v>CONTRATOS DE PRESTACIÓN DE SERVICIOS PROFESIONALES Y DE APOYO A LA GESTIÓN</v>
      </c>
      <c r="F58" s="90" t="s">
        <v>626</v>
      </c>
      <c r="G58" s="2"/>
      <c r="H58" s="147" t="s">
        <v>837</v>
      </c>
      <c r="I58" s="13" t="s">
        <v>162</v>
      </c>
      <c r="J58" s="3"/>
      <c r="K58" s="2" t="str">
        <f>IF(J58=1,'Equivalencia BH-BMPT'!$D$2,IF(J58=2,'Equivalencia BH-BMPT'!$D$3,IF(J58=3,'Equivalencia BH-BMPT'!$D$4,IF(J58=4,'Equivalencia BH-BMPT'!$D$5,IF(J58=5,'Equivalencia BH-BMPT'!$D$6,IF(J58=6,'Equivalencia BH-BMPT'!$D$7,IF(J58=7,'Equivalencia BH-BMPT'!$D$8,IF(J58=8,'Equivalencia BH-BMPT'!$D$9,IF(J58=9,'Equivalencia BH-BMPT'!$D$10,IF(J58=10,'Equivalencia BH-BMPT'!$D$11,IF(J58=11,'Equivalencia BH-BMPT'!$D$12,IF(J58=12,'Equivalencia BH-BMPT'!$D$13,IF(J58=13,'Equivalencia BH-BMPT'!$D$14,IF(J58=14,'Equivalencia BH-BMPT'!$D$15,IF(J58=15,'Equivalencia BH-BMPT'!$D$16,IF(J58=16,'Equivalencia BH-BMPT'!$D$17,IF(J58=17,'Equivalencia BH-BMPT'!$D$18,IF(J58=18,'Equivalencia BH-BMPT'!$D$19,IF(J58=19,'Equivalencia BH-BMPT'!$D$20,IF(J58=20,'Equivalencia BH-BMPT'!$D$21,IF(J58=21,'Equivalencia BH-BMPT'!$D$22,IF(J58=22,'Equivalencia BH-BMPT'!$D$23,IF(J58=23,'Equivalencia BH-BMPT'!#REF!,IF(J58=24,'Equivalencia BH-BMPT'!$D$25,IF(J58=25,'Equivalencia BH-BMPT'!$D$26,IF(J58=26,'Equivalencia BH-BMPT'!$D$27,IF(J58=27,'Equivalencia BH-BMPT'!$D$28,IF(J58=28,'Equivalencia BH-BMPT'!$D$29,IF(J58=29,'Equivalencia BH-BMPT'!$D$30,IF(J58=30,'Equivalencia BH-BMPT'!$D$31,IF(J58=31,'Equivalencia BH-BMPT'!$D$32,IF(J58=32,'Equivalencia BH-BMPT'!$D$33,IF(J58=33,'Equivalencia BH-BMPT'!$D$34,IF(J58=34,'Equivalencia BH-BMPT'!$D$35,IF(J58=35,'Equivalencia BH-BMPT'!$D$36,IF(J58=36,'Equivalencia BH-BMPT'!$D$37,IF(J58=37,'Equivalencia BH-BMPT'!$D$38,IF(J58=38,'Equivalencia BH-BMPT'!#REF!,IF(J58=39,'Equivalencia BH-BMPT'!$D$40,IF(J58=40,'Equivalencia BH-BMPT'!$D$41,IF(J58=41,'Equivalencia BH-BMPT'!$D$42,IF(J58=42,'Equivalencia BH-BMPT'!$D$43,IF(J58=43,'Equivalencia BH-BMPT'!$D$44,IF(J58=44,'Equivalencia BH-BMPT'!$D$45,IF(J58=45,'Equivalencia BH-BMPT'!$D$46,"No ha seleccionado un número de programa")))))))))))))))))))))))))))))))))))))))))))))</f>
        <v>No ha seleccionado un número de programa</v>
      </c>
      <c r="L58" s="29" t="s">
        <v>973</v>
      </c>
      <c r="M58" s="91">
        <v>79876655</v>
      </c>
      <c r="N58" s="91" t="s">
        <v>671</v>
      </c>
      <c r="O58" s="128">
        <v>44000000</v>
      </c>
      <c r="P58" s="71"/>
      <c r="Q58" s="15"/>
      <c r="R58" s="91">
        <v>2</v>
      </c>
      <c r="S58" s="201">
        <v>18883330</v>
      </c>
      <c r="T58" s="15">
        <f t="shared" si="1"/>
        <v>62883330</v>
      </c>
      <c r="U58" s="265">
        <v>57016667</v>
      </c>
      <c r="V58" s="212">
        <v>43126</v>
      </c>
      <c r="W58" s="238">
        <v>43129</v>
      </c>
      <c r="X58" s="238">
        <v>43371</v>
      </c>
      <c r="Y58" s="264">
        <f t="shared" si="0"/>
        <v>242</v>
      </c>
      <c r="Z58" s="3"/>
      <c r="AA58" s="26"/>
      <c r="AB58" s="3"/>
      <c r="AC58" s="3"/>
      <c r="AD58" s="3" t="s">
        <v>1013</v>
      </c>
      <c r="AE58" s="3"/>
      <c r="AF58" s="27">
        <f t="shared" si="2"/>
        <v>0.90670559272226836</v>
      </c>
      <c r="AG58" s="28"/>
      <c r="AH58" s="28"/>
    </row>
    <row r="59" spans="1:34" ht="44.25" customHeight="1" thickBot="1" x14ac:dyDescent="0.3">
      <c r="A59" s="92" t="s">
        <v>427</v>
      </c>
      <c r="B59" s="3">
        <v>2018</v>
      </c>
      <c r="C59" s="72" t="s">
        <v>594</v>
      </c>
      <c r="D59" s="3">
        <v>5</v>
      </c>
      <c r="E59" s="2" t="str">
        <f>IF(D59=1,'Tipo '!$B$2,IF(D59=2,'Tipo '!$B$3,IF(D59=3,'Tipo '!$B$4,IF(D59=4,'Tipo '!$B$5,IF(D59=5,'Tipo '!$B$6,IF(D59=6,'Tipo '!$B$7,IF(D59=7,'Tipo '!$B$8,IF(D59=8,'Tipo '!$B$9,IF(D59=9,'Tipo '!$B$10,IF(D59=10,'Tipo '!$B$11,IF(D59=11,'Tipo '!$B$12,IF(D59=12,'Tipo '!$B$13,IF(D59=13,'Tipo '!$B$14,IF(D59=14,'Tipo '!$B$15,IF(D59=15,'Tipo '!$B$16,IF(D59=16,'Tipo '!$B$17,IF(D59=17,'Tipo '!$B$18,IF(D59=18,'Tipo '!$B$19,IF(D59=19,'Tipo '!$B$20,IF(D59=20,'Tipo '!$B$21,"No ha seleccionado un tipo de contrato válido"))))))))))))))))))))</f>
        <v>CONTRATOS DE PRESTACIÓN DE SERVICIOS PROFESIONALES Y DE APOYO A LA GESTIÓN</v>
      </c>
      <c r="F59" s="90" t="s">
        <v>626</v>
      </c>
      <c r="G59" s="2"/>
      <c r="H59" s="148" t="s">
        <v>838</v>
      </c>
      <c r="I59" s="13" t="s">
        <v>162</v>
      </c>
      <c r="J59" s="3"/>
      <c r="K59" s="2" t="str">
        <f>IF(J59=1,'Equivalencia BH-BMPT'!$D$2,IF(J59=2,'Equivalencia BH-BMPT'!$D$3,IF(J59=3,'Equivalencia BH-BMPT'!$D$4,IF(J59=4,'Equivalencia BH-BMPT'!$D$5,IF(J59=5,'Equivalencia BH-BMPT'!$D$6,IF(J59=6,'Equivalencia BH-BMPT'!$D$7,IF(J59=7,'Equivalencia BH-BMPT'!$D$8,IF(J59=8,'Equivalencia BH-BMPT'!$D$9,IF(J59=9,'Equivalencia BH-BMPT'!$D$10,IF(J59=10,'Equivalencia BH-BMPT'!$D$11,IF(J59=11,'Equivalencia BH-BMPT'!$D$12,IF(J59=12,'Equivalencia BH-BMPT'!$D$13,IF(J59=13,'Equivalencia BH-BMPT'!$D$14,IF(J59=14,'Equivalencia BH-BMPT'!$D$15,IF(J59=15,'Equivalencia BH-BMPT'!$D$16,IF(J59=16,'Equivalencia BH-BMPT'!$D$17,IF(J59=17,'Equivalencia BH-BMPT'!$D$18,IF(J59=18,'Equivalencia BH-BMPT'!$D$19,IF(J59=19,'Equivalencia BH-BMPT'!$D$20,IF(J59=20,'Equivalencia BH-BMPT'!$D$21,IF(J59=21,'Equivalencia BH-BMPT'!$D$22,IF(J59=22,'Equivalencia BH-BMPT'!$D$23,IF(J59=23,'Equivalencia BH-BMPT'!#REF!,IF(J59=24,'Equivalencia BH-BMPT'!$D$25,IF(J59=25,'Equivalencia BH-BMPT'!$D$26,IF(J59=26,'Equivalencia BH-BMPT'!$D$27,IF(J59=27,'Equivalencia BH-BMPT'!$D$28,IF(J59=28,'Equivalencia BH-BMPT'!$D$29,IF(J59=29,'Equivalencia BH-BMPT'!$D$30,IF(J59=30,'Equivalencia BH-BMPT'!$D$31,IF(J59=31,'Equivalencia BH-BMPT'!$D$32,IF(J59=32,'Equivalencia BH-BMPT'!$D$33,IF(J59=33,'Equivalencia BH-BMPT'!$D$34,IF(J59=34,'Equivalencia BH-BMPT'!$D$35,IF(J59=35,'Equivalencia BH-BMPT'!$D$36,IF(J59=36,'Equivalencia BH-BMPT'!$D$37,IF(J59=37,'Equivalencia BH-BMPT'!$D$38,IF(J59=38,'Equivalencia BH-BMPT'!#REF!,IF(J59=39,'Equivalencia BH-BMPT'!$D$40,IF(J59=40,'Equivalencia BH-BMPT'!$D$41,IF(J59=41,'Equivalencia BH-BMPT'!$D$42,IF(J59=42,'Equivalencia BH-BMPT'!$D$43,IF(J59=43,'Equivalencia BH-BMPT'!$D$44,IF(J59=44,'Equivalencia BH-BMPT'!$D$45,IF(J59=45,'Equivalencia BH-BMPT'!$D$46,"No ha seleccionado un número de programa")))))))))))))))))))))))))))))))))))))))))))))</f>
        <v>No ha seleccionado un número de programa</v>
      </c>
      <c r="L59" s="29" t="s">
        <v>973</v>
      </c>
      <c r="M59" s="92">
        <v>11413462</v>
      </c>
      <c r="N59" s="92" t="s">
        <v>672</v>
      </c>
      <c r="O59" s="129">
        <v>30100000</v>
      </c>
      <c r="P59" s="71"/>
      <c r="Q59" s="15"/>
      <c r="R59" s="92" t="s">
        <v>1005</v>
      </c>
      <c r="S59" s="153">
        <v>0</v>
      </c>
      <c r="T59" s="15">
        <f t="shared" si="1"/>
        <v>30100000</v>
      </c>
      <c r="U59" s="257">
        <f>1576667+4300000+4300000+4300000+4300000+4300000+4300000</f>
        <v>27376667</v>
      </c>
      <c r="V59" s="213">
        <v>43126</v>
      </c>
      <c r="W59" s="239">
        <v>43129</v>
      </c>
      <c r="X59" s="239">
        <v>43340</v>
      </c>
      <c r="Y59" s="264">
        <f t="shared" si="0"/>
        <v>211</v>
      </c>
      <c r="Z59" s="3"/>
      <c r="AA59" s="26"/>
      <c r="AB59" s="3"/>
      <c r="AC59" s="3"/>
      <c r="AD59" s="3" t="s">
        <v>1013</v>
      </c>
      <c r="AE59" s="3"/>
      <c r="AF59" s="27">
        <f t="shared" si="2"/>
        <v>0.90952382059800663</v>
      </c>
      <c r="AG59" s="28"/>
      <c r="AH59" s="28"/>
    </row>
    <row r="60" spans="1:34" ht="44.25" customHeight="1" thickBot="1" x14ac:dyDescent="0.3">
      <c r="A60" s="91" t="s">
        <v>428</v>
      </c>
      <c r="B60" s="3">
        <v>2018</v>
      </c>
      <c r="C60" s="77" t="s">
        <v>595</v>
      </c>
      <c r="D60" s="3">
        <v>5</v>
      </c>
      <c r="E60" s="2" t="str">
        <f>IF(D60=1,'Tipo '!$B$2,IF(D60=2,'Tipo '!$B$3,IF(D60=3,'Tipo '!$B$4,IF(D60=4,'Tipo '!$B$5,IF(D60=5,'Tipo '!$B$6,IF(D60=6,'Tipo '!$B$7,IF(D60=7,'Tipo '!$B$8,IF(D60=8,'Tipo '!$B$9,IF(D60=9,'Tipo '!$B$10,IF(D60=10,'Tipo '!$B$11,IF(D60=11,'Tipo '!$B$12,IF(D60=12,'Tipo '!$B$13,IF(D60=13,'Tipo '!$B$14,IF(D60=14,'Tipo '!$B$15,IF(D60=15,'Tipo '!$B$16,IF(D60=16,'Tipo '!$B$17,IF(D60=17,'Tipo '!$B$18,IF(D60=18,'Tipo '!$B$19,IF(D60=19,'Tipo '!$B$20,IF(D60=20,'Tipo '!$B$21,"No ha seleccionado un tipo de contrato válido"))))))))))))))))))))</f>
        <v>CONTRATOS DE PRESTACIÓN DE SERVICIOS PROFESIONALES Y DE APOYO A LA GESTIÓN</v>
      </c>
      <c r="F60" s="90" t="s">
        <v>626</v>
      </c>
      <c r="G60" s="2"/>
      <c r="H60" s="147" t="s">
        <v>839</v>
      </c>
      <c r="I60" s="13" t="s">
        <v>162</v>
      </c>
      <c r="J60" s="3"/>
      <c r="K60" s="2" t="str">
        <f>IF(J60=1,'Equivalencia BH-BMPT'!$D$2,IF(J60=2,'Equivalencia BH-BMPT'!$D$3,IF(J60=3,'Equivalencia BH-BMPT'!$D$4,IF(J60=4,'Equivalencia BH-BMPT'!$D$5,IF(J60=5,'Equivalencia BH-BMPT'!$D$6,IF(J60=6,'Equivalencia BH-BMPT'!$D$7,IF(J60=7,'Equivalencia BH-BMPT'!$D$8,IF(J60=8,'Equivalencia BH-BMPT'!$D$9,IF(J60=9,'Equivalencia BH-BMPT'!$D$10,IF(J60=10,'Equivalencia BH-BMPT'!$D$11,IF(J60=11,'Equivalencia BH-BMPT'!$D$12,IF(J60=12,'Equivalencia BH-BMPT'!$D$13,IF(J60=13,'Equivalencia BH-BMPT'!$D$14,IF(J60=14,'Equivalencia BH-BMPT'!$D$15,IF(J60=15,'Equivalencia BH-BMPT'!$D$16,IF(J60=16,'Equivalencia BH-BMPT'!$D$17,IF(J60=17,'Equivalencia BH-BMPT'!$D$18,IF(J60=18,'Equivalencia BH-BMPT'!$D$19,IF(J60=19,'Equivalencia BH-BMPT'!$D$20,IF(J60=20,'Equivalencia BH-BMPT'!$D$21,IF(J60=21,'Equivalencia BH-BMPT'!$D$22,IF(J60=22,'Equivalencia BH-BMPT'!$D$23,IF(J60=23,'Equivalencia BH-BMPT'!#REF!,IF(J60=24,'Equivalencia BH-BMPT'!$D$25,IF(J60=25,'Equivalencia BH-BMPT'!$D$26,IF(J60=26,'Equivalencia BH-BMPT'!$D$27,IF(J60=27,'Equivalencia BH-BMPT'!$D$28,IF(J60=28,'Equivalencia BH-BMPT'!$D$29,IF(J60=29,'Equivalencia BH-BMPT'!$D$30,IF(J60=30,'Equivalencia BH-BMPT'!$D$31,IF(J60=31,'Equivalencia BH-BMPT'!$D$32,IF(J60=32,'Equivalencia BH-BMPT'!$D$33,IF(J60=33,'Equivalencia BH-BMPT'!$D$34,IF(J60=34,'Equivalencia BH-BMPT'!$D$35,IF(J60=35,'Equivalencia BH-BMPT'!$D$36,IF(J60=36,'Equivalencia BH-BMPT'!$D$37,IF(J60=37,'Equivalencia BH-BMPT'!$D$38,IF(J60=38,'Equivalencia BH-BMPT'!#REF!,IF(J60=39,'Equivalencia BH-BMPT'!$D$40,IF(J60=40,'Equivalencia BH-BMPT'!$D$41,IF(J60=41,'Equivalencia BH-BMPT'!$D$42,IF(J60=42,'Equivalencia BH-BMPT'!$D$43,IF(J60=43,'Equivalencia BH-BMPT'!$D$44,IF(J60=44,'Equivalencia BH-BMPT'!$D$45,IF(J60=45,'Equivalencia BH-BMPT'!$D$46,"No ha seleccionado un número de programa")))))))))))))))))))))))))))))))))))))))))))))</f>
        <v>No ha seleccionado un número de programa</v>
      </c>
      <c r="L60" s="29" t="s">
        <v>1063</v>
      </c>
      <c r="M60" s="91">
        <v>51713042</v>
      </c>
      <c r="N60" s="91" t="s">
        <v>673</v>
      </c>
      <c r="O60" s="128">
        <v>35700000</v>
      </c>
      <c r="P60" s="71"/>
      <c r="Q60" s="15"/>
      <c r="R60" s="91">
        <v>1</v>
      </c>
      <c r="S60" s="201">
        <v>17850000</v>
      </c>
      <c r="T60" s="15">
        <f>O60+Q60+S60</f>
        <v>53550000</v>
      </c>
      <c r="U60" s="15">
        <v>53550000</v>
      </c>
      <c r="V60" s="212">
        <v>43126</v>
      </c>
      <c r="W60" s="238">
        <v>43129</v>
      </c>
      <c r="X60" s="238">
        <v>43340</v>
      </c>
      <c r="Y60" s="264">
        <f t="shared" si="0"/>
        <v>211</v>
      </c>
      <c r="Z60" s="3"/>
      <c r="AA60" s="26"/>
      <c r="AB60" s="3"/>
      <c r="AC60" s="3"/>
      <c r="AD60" s="3" t="s">
        <v>1013</v>
      </c>
      <c r="AE60" s="3"/>
      <c r="AF60" s="27">
        <f t="shared" si="2"/>
        <v>1</v>
      </c>
      <c r="AG60" s="28"/>
      <c r="AH60" s="28"/>
    </row>
    <row r="61" spans="1:34" ht="44.25" customHeight="1" thickBot="1" x14ac:dyDescent="0.3">
      <c r="A61" s="92" t="s">
        <v>429</v>
      </c>
      <c r="B61" s="3">
        <v>2018</v>
      </c>
      <c r="C61" s="72" t="s">
        <v>596</v>
      </c>
      <c r="D61" s="3">
        <v>5</v>
      </c>
      <c r="E61" s="2" t="str">
        <f>IF(D61=1,'Tipo '!$B$2,IF(D61=2,'Tipo '!$B$3,IF(D61=3,'Tipo '!$B$4,IF(D61=4,'Tipo '!$B$5,IF(D61=5,'Tipo '!$B$6,IF(D61=6,'Tipo '!$B$7,IF(D61=7,'Tipo '!$B$8,IF(D61=8,'Tipo '!$B$9,IF(D61=9,'Tipo '!$B$10,IF(D61=10,'Tipo '!$B$11,IF(D61=11,'Tipo '!$B$12,IF(D61=12,'Tipo '!$B$13,IF(D61=13,'Tipo '!$B$14,IF(D61=14,'Tipo '!$B$15,IF(D61=15,'Tipo '!$B$16,IF(D61=16,'Tipo '!$B$17,IF(D61=17,'Tipo '!$B$18,IF(D61=18,'Tipo '!$B$19,IF(D61=19,'Tipo '!$B$20,IF(D61=20,'Tipo '!$B$21,"No ha seleccionado un tipo de contrato válido"))))))))))))))))))))</f>
        <v>CONTRATOS DE PRESTACIÓN DE SERVICIOS PROFESIONALES Y DE APOYO A LA GESTIÓN</v>
      </c>
      <c r="F61" s="90" t="s">
        <v>626</v>
      </c>
      <c r="G61" s="2"/>
      <c r="H61" s="148" t="s">
        <v>840</v>
      </c>
      <c r="I61" s="13" t="s">
        <v>162</v>
      </c>
      <c r="J61" s="3"/>
      <c r="K61" s="2" t="str">
        <f>IF(J61=1,'Equivalencia BH-BMPT'!$D$2,IF(J61=2,'Equivalencia BH-BMPT'!$D$3,IF(J61=3,'Equivalencia BH-BMPT'!$D$4,IF(J61=4,'Equivalencia BH-BMPT'!$D$5,IF(J61=5,'Equivalencia BH-BMPT'!$D$6,IF(J61=6,'Equivalencia BH-BMPT'!$D$7,IF(J61=7,'Equivalencia BH-BMPT'!$D$8,IF(J61=8,'Equivalencia BH-BMPT'!$D$9,IF(J61=9,'Equivalencia BH-BMPT'!$D$10,IF(J61=10,'Equivalencia BH-BMPT'!$D$11,IF(J61=11,'Equivalencia BH-BMPT'!$D$12,IF(J61=12,'Equivalencia BH-BMPT'!$D$13,IF(J61=13,'Equivalencia BH-BMPT'!$D$14,IF(J61=14,'Equivalencia BH-BMPT'!$D$15,IF(J61=15,'Equivalencia BH-BMPT'!$D$16,IF(J61=16,'Equivalencia BH-BMPT'!$D$17,IF(J61=17,'Equivalencia BH-BMPT'!$D$18,IF(J61=18,'Equivalencia BH-BMPT'!$D$19,IF(J61=19,'Equivalencia BH-BMPT'!$D$20,IF(J61=20,'Equivalencia BH-BMPT'!$D$21,IF(J61=21,'Equivalencia BH-BMPT'!$D$22,IF(J61=22,'Equivalencia BH-BMPT'!$D$23,IF(J61=23,'Equivalencia BH-BMPT'!#REF!,IF(J61=24,'Equivalencia BH-BMPT'!$D$25,IF(J61=25,'Equivalencia BH-BMPT'!$D$26,IF(J61=26,'Equivalencia BH-BMPT'!$D$27,IF(J61=27,'Equivalencia BH-BMPT'!$D$28,IF(J61=28,'Equivalencia BH-BMPT'!$D$29,IF(J61=29,'Equivalencia BH-BMPT'!$D$30,IF(J61=30,'Equivalencia BH-BMPT'!$D$31,IF(J61=31,'Equivalencia BH-BMPT'!$D$32,IF(J61=32,'Equivalencia BH-BMPT'!$D$33,IF(J61=33,'Equivalencia BH-BMPT'!$D$34,IF(J61=34,'Equivalencia BH-BMPT'!$D$35,IF(J61=35,'Equivalencia BH-BMPT'!$D$36,IF(J61=36,'Equivalencia BH-BMPT'!$D$37,IF(J61=37,'Equivalencia BH-BMPT'!$D$38,IF(J61=38,'Equivalencia BH-BMPT'!#REF!,IF(J61=39,'Equivalencia BH-BMPT'!$D$40,IF(J61=40,'Equivalencia BH-BMPT'!$D$41,IF(J61=41,'Equivalencia BH-BMPT'!$D$42,IF(J61=42,'Equivalencia BH-BMPT'!$D$43,IF(J61=43,'Equivalencia BH-BMPT'!$D$44,IF(J61=44,'Equivalencia BH-BMPT'!$D$45,IF(J61=45,'Equivalencia BH-BMPT'!$D$46,"No ha seleccionado un número de programa")))))))))))))))))))))))))))))))))))))))))))))</f>
        <v>No ha seleccionado un número de programa</v>
      </c>
      <c r="L61" s="29" t="s">
        <v>973</v>
      </c>
      <c r="M61" s="92">
        <v>1019028211</v>
      </c>
      <c r="N61" s="92" t="s">
        <v>674</v>
      </c>
      <c r="O61" s="129">
        <v>39600000</v>
      </c>
      <c r="P61" s="71"/>
      <c r="Q61" s="15"/>
      <c r="R61" s="92" t="s">
        <v>1005</v>
      </c>
      <c r="S61" s="153">
        <v>0</v>
      </c>
      <c r="T61" s="15">
        <f t="shared" si="1"/>
        <v>39600000</v>
      </c>
      <c r="U61" s="257">
        <f>1815000+4950000+4950000+4950000+4950000+4950000+4950000+4950000+3135000</f>
        <v>39600000</v>
      </c>
      <c r="V61" s="213">
        <v>43126</v>
      </c>
      <c r="W61" s="239">
        <v>43129</v>
      </c>
      <c r="X61" s="239">
        <v>43371</v>
      </c>
      <c r="Y61" s="264">
        <f t="shared" si="0"/>
        <v>242</v>
      </c>
      <c r="Z61" s="3"/>
      <c r="AA61" s="26"/>
      <c r="AB61" s="3"/>
      <c r="AC61" s="3"/>
      <c r="AD61" s="3" t="s">
        <v>1013</v>
      </c>
      <c r="AE61" s="3"/>
      <c r="AF61" s="27">
        <f t="shared" si="2"/>
        <v>1</v>
      </c>
      <c r="AG61" s="28"/>
      <c r="AH61" s="28"/>
    </row>
    <row r="62" spans="1:34" ht="44.25" customHeight="1" thickBot="1" x14ac:dyDescent="0.3">
      <c r="A62" s="92" t="s">
        <v>430</v>
      </c>
      <c r="B62" s="3">
        <v>2018</v>
      </c>
      <c r="C62" s="72" t="s">
        <v>597</v>
      </c>
      <c r="D62" s="3">
        <v>5</v>
      </c>
      <c r="E62" s="2" t="str">
        <f>IF(D62=1,'Tipo '!$B$2,IF(D62=2,'Tipo '!$B$3,IF(D62=3,'Tipo '!$B$4,IF(D62=4,'Tipo '!$B$5,IF(D62=5,'Tipo '!$B$6,IF(D62=6,'Tipo '!$B$7,IF(D62=7,'Tipo '!$B$8,IF(D62=8,'Tipo '!$B$9,IF(D62=9,'Tipo '!$B$10,IF(D62=10,'Tipo '!$B$11,IF(D62=11,'Tipo '!$B$12,IF(D62=12,'Tipo '!$B$13,IF(D62=13,'Tipo '!$B$14,IF(D62=14,'Tipo '!$B$15,IF(D62=15,'Tipo '!$B$16,IF(D62=16,'Tipo '!$B$17,IF(D62=17,'Tipo '!$B$18,IF(D62=18,'Tipo '!$B$19,IF(D62=19,'Tipo '!$B$20,IF(D62=20,'Tipo '!$B$21,"No ha seleccionado un tipo de contrato válido"))))))))))))))))))))</f>
        <v>CONTRATOS DE PRESTACIÓN DE SERVICIOS PROFESIONALES Y DE APOYO A LA GESTIÓN</v>
      </c>
      <c r="F62" s="90" t="s">
        <v>626</v>
      </c>
      <c r="G62" s="2"/>
      <c r="H62" s="148" t="s">
        <v>841</v>
      </c>
      <c r="I62" s="13" t="s">
        <v>162</v>
      </c>
      <c r="J62" s="3"/>
      <c r="K62" s="2" t="str">
        <f>IF(J62=1,'Equivalencia BH-BMPT'!$D$2,IF(J62=2,'Equivalencia BH-BMPT'!$D$3,IF(J62=3,'Equivalencia BH-BMPT'!$D$4,IF(J62=4,'Equivalencia BH-BMPT'!$D$5,IF(J62=5,'Equivalencia BH-BMPT'!$D$6,IF(J62=6,'Equivalencia BH-BMPT'!$D$7,IF(J62=7,'Equivalencia BH-BMPT'!$D$8,IF(J62=8,'Equivalencia BH-BMPT'!$D$9,IF(J62=9,'Equivalencia BH-BMPT'!$D$10,IF(J62=10,'Equivalencia BH-BMPT'!$D$11,IF(J62=11,'Equivalencia BH-BMPT'!$D$12,IF(J62=12,'Equivalencia BH-BMPT'!$D$13,IF(J62=13,'Equivalencia BH-BMPT'!$D$14,IF(J62=14,'Equivalencia BH-BMPT'!$D$15,IF(J62=15,'Equivalencia BH-BMPT'!$D$16,IF(J62=16,'Equivalencia BH-BMPT'!$D$17,IF(J62=17,'Equivalencia BH-BMPT'!$D$18,IF(J62=18,'Equivalencia BH-BMPT'!$D$19,IF(J62=19,'Equivalencia BH-BMPT'!$D$20,IF(J62=20,'Equivalencia BH-BMPT'!$D$21,IF(J62=21,'Equivalencia BH-BMPT'!$D$22,IF(J62=22,'Equivalencia BH-BMPT'!$D$23,IF(J62=23,'Equivalencia BH-BMPT'!#REF!,IF(J62=24,'Equivalencia BH-BMPT'!$D$25,IF(J62=25,'Equivalencia BH-BMPT'!$D$26,IF(J62=26,'Equivalencia BH-BMPT'!$D$27,IF(J62=27,'Equivalencia BH-BMPT'!$D$28,IF(J62=28,'Equivalencia BH-BMPT'!$D$29,IF(J62=29,'Equivalencia BH-BMPT'!$D$30,IF(J62=30,'Equivalencia BH-BMPT'!$D$31,IF(J62=31,'Equivalencia BH-BMPT'!$D$32,IF(J62=32,'Equivalencia BH-BMPT'!$D$33,IF(J62=33,'Equivalencia BH-BMPT'!$D$34,IF(J62=34,'Equivalencia BH-BMPT'!$D$35,IF(J62=35,'Equivalencia BH-BMPT'!$D$36,IF(J62=36,'Equivalencia BH-BMPT'!$D$37,IF(J62=37,'Equivalencia BH-BMPT'!$D$38,IF(J62=38,'Equivalencia BH-BMPT'!#REF!,IF(J62=39,'Equivalencia BH-BMPT'!$D$40,IF(J62=40,'Equivalencia BH-BMPT'!$D$41,IF(J62=41,'Equivalencia BH-BMPT'!$D$42,IF(J62=42,'Equivalencia BH-BMPT'!$D$43,IF(J62=43,'Equivalencia BH-BMPT'!$D$44,IF(J62=44,'Equivalencia BH-BMPT'!$D$45,IF(J62=45,'Equivalencia BH-BMPT'!$D$46,"No ha seleccionado un número de programa")))))))))))))))))))))))))))))))))))))))))))))</f>
        <v>No ha seleccionado un número de programa</v>
      </c>
      <c r="L62" s="175" t="s">
        <v>979</v>
      </c>
      <c r="M62" s="92">
        <v>1047430364</v>
      </c>
      <c r="N62" s="92" t="s">
        <v>675</v>
      </c>
      <c r="O62" s="129">
        <v>54450000</v>
      </c>
      <c r="P62" s="71"/>
      <c r="Q62" s="15"/>
      <c r="R62" s="92" t="s">
        <v>1005</v>
      </c>
      <c r="S62" s="153">
        <v>0</v>
      </c>
      <c r="T62" s="15">
        <f t="shared" si="1"/>
        <v>54450000</v>
      </c>
      <c r="U62" s="257">
        <f>1815000+4950000+4950000+4950000+4950000+4950000+4950000+4950000+4950000+4950000+4950000</f>
        <v>51315000</v>
      </c>
      <c r="V62" s="213">
        <v>43126</v>
      </c>
      <c r="W62" s="239">
        <v>43129</v>
      </c>
      <c r="X62" s="239">
        <v>43462</v>
      </c>
      <c r="Y62" s="264">
        <f t="shared" si="0"/>
        <v>333</v>
      </c>
      <c r="Z62" s="3"/>
      <c r="AA62" s="26"/>
      <c r="AB62" s="3"/>
      <c r="AC62" s="3"/>
      <c r="AD62" s="3" t="s">
        <v>1013</v>
      </c>
      <c r="AE62" s="3"/>
      <c r="AF62" s="27">
        <f t="shared" si="2"/>
        <v>0.94242424242424239</v>
      </c>
      <c r="AG62" s="28"/>
      <c r="AH62" s="28"/>
    </row>
    <row r="63" spans="1:34" ht="44.25" customHeight="1" thickBot="1" x14ac:dyDescent="0.3">
      <c r="A63" s="92" t="s">
        <v>431</v>
      </c>
      <c r="B63" s="3">
        <v>2018</v>
      </c>
      <c r="C63" s="72" t="s">
        <v>597</v>
      </c>
      <c r="D63" s="3">
        <v>5</v>
      </c>
      <c r="E63" s="2" t="str">
        <f>IF(D63=1,'Tipo '!$B$2,IF(D63=2,'Tipo '!$B$3,IF(D63=3,'Tipo '!$B$4,IF(D63=4,'Tipo '!$B$5,IF(D63=5,'Tipo '!$B$6,IF(D63=6,'Tipo '!$B$7,IF(D63=7,'Tipo '!$B$8,IF(D63=8,'Tipo '!$B$9,IF(D63=9,'Tipo '!$B$10,IF(D63=10,'Tipo '!$B$11,IF(D63=11,'Tipo '!$B$12,IF(D63=12,'Tipo '!$B$13,IF(D63=13,'Tipo '!$B$14,IF(D63=14,'Tipo '!$B$15,IF(D63=15,'Tipo '!$B$16,IF(D63=16,'Tipo '!$B$17,IF(D63=17,'Tipo '!$B$18,IF(D63=18,'Tipo '!$B$19,IF(D63=19,'Tipo '!$B$20,IF(D63=20,'Tipo '!$B$21,"No ha seleccionado un tipo de contrato válido"))))))))))))))))))))</f>
        <v>CONTRATOS DE PRESTACIÓN DE SERVICIOS PROFESIONALES Y DE APOYO A LA GESTIÓN</v>
      </c>
      <c r="F63" s="90" t="s">
        <v>626</v>
      </c>
      <c r="G63" s="2"/>
      <c r="H63" s="148" t="s">
        <v>842</v>
      </c>
      <c r="I63" s="13" t="s">
        <v>162</v>
      </c>
      <c r="J63" s="3"/>
      <c r="K63" s="2" t="str">
        <f>IF(J63=1,'Equivalencia BH-BMPT'!$D$2,IF(J63=2,'Equivalencia BH-BMPT'!$D$3,IF(J63=3,'Equivalencia BH-BMPT'!$D$4,IF(J63=4,'Equivalencia BH-BMPT'!$D$5,IF(J63=5,'Equivalencia BH-BMPT'!$D$6,IF(J63=6,'Equivalencia BH-BMPT'!$D$7,IF(J63=7,'Equivalencia BH-BMPT'!$D$8,IF(J63=8,'Equivalencia BH-BMPT'!$D$9,IF(J63=9,'Equivalencia BH-BMPT'!$D$10,IF(J63=10,'Equivalencia BH-BMPT'!$D$11,IF(J63=11,'Equivalencia BH-BMPT'!$D$12,IF(J63=12,'Equivalencia BH-BMPT'!$D$13,IF(J63=13,'Equivalencia BH-BMPT'!$D$14,IF(J63=14,'Equivalencia BH-BMPT'!$D$15,IF(J63=15,'Equivalencia BH-BMPT'!$D$16,IF(J63=16,'Equivalencia BH-BMPT'!$D$17,IF(J63=17,'Equivalencia BH-BMPT'!$D$18,IF(J63=18,'Equivalencia BH-BMPT'!$D$19,IF(J63=19,'Equivalencia BH-BMPT'!$D$20,IF(J63=20,'Equivalencia BH-BMPT'!$D$21,IF(J63=21,'Equivalencia BH-BMPT'!$D$22,IF(J63=22,'Equivalencia BH-BMPT'!$D$23,IF(J63=23,'Equivalencia BH-BMPT'!#REF!,IF(J63=24,'Equivalencia BH-BMPT'!$D$25,IF(J63=25,'Equivalencia BH-BMPT'!$D$26,IF(J63=26,'Equivalencia BH-BMPT'!$D$27,IF(J63=27,'Equivalencia BH-BMPT'!$D$28,IF(J63=28,'Equivalencia BH-BMPT'!$D$29,IF(J63=29,'Equivalencia BH-BMPT'!$D$30,IF(J63=30,'Equivalencia BH-BMPT'!$D$31,IF(J63=31,'Equivalencia BH-BMPT'!$D$32,IF(J63=32,'Equivalencia BH-BMPT'!$D$33,IF(J63=33,'Equivalencia BH-BMPT'!$D$34,IF(J63=34,'Equivalencia BH-BMPT'!$D$35,IF(J63=35,'Equivalencia BH-BMPT'!$D$36,IF(J63=36,'Equivalencia BH-BMPT'!$D$37,IF(J63=37,'Equivalencia BH-BMPT'!$D$38,IF(J63=38,'Equivalencia BH-BMPT'!#REF!,IF(J63=39,'Equivalencia BH-BMPT'!$D$40,IF(J63=40,'Equivalencia BH-BMPT'!$D$41,IF(J63=41,'Equivalencia BH-BMPT'!$D$42,IF(J63=42,'Equivalencia BH-BMPT'!$D$43,IF(J63=43,'Equivalencia BH-BMPT'!$D$44,IF(J63=44,'Equivalencia BH-BMPT'!$D$45,IF(J63=45,'Equivalencia BH-BMPT'!$D$46,"No ha seleccionado un número de programa")))))))))))))))))))))))))))))))))))))))))))))</f>
        <v>No ha seleccionado un número de programa</v>
      </c>
      <c r="L63" s="175" t="s">
        <v>979</v>
      </c>
      <c r="M63" s="181">
        <v>91111651</v>
      </c>
      <c r="N63" s="115" t="s">
        <v>676</v>
      </c>
      <c r="O63" s="129">
        <v>54450000</v>
      </c>
      <c r="P63" s="71"/>
      <c r="Q63" s="15"/>
      <c r="R63" s="92" t="s">
        <v>1008</v>
      </c>
      <c r="S63" s="153">
        <v>0</v>
      </c>
      <c r="T63" s="15">
        <f t="shared" si="1"/>
        <v>54450000</v>
      </c>
      <c r="U63" s="257">
        <f>1815000+4950000+2805000+4950000+4950000+4950000+4950000+2310000+2640000+4950000+4950000+4950000</f>
        <v>49170000</v>
      </c>
      <c r="V63" s="213">
        <v>43126</v>
      </c>
      <c r="W63" s="239">
        <v>43129</v>
      </c>
      <c r="X63" s="239">
        <v>43462</v>
      </c>
      <c r="Y63" s="264">
        <f t="shared" si="0"/>
        <v>333</v>
      </c>
      <c r="Z63" s="3"/>
      <c r="AA63" s="26"/>
      <c r="AB63" s="3"/>
      <c r="AC63" s="3"/>
      <c r="AD63" s="3" t="s">
        <v>1013</v>
      </c>
      <c r="AE63" s="3"/>
      <c r="AF63" s="27">
        <f t="shared" si="2"/>
        <v>0.90303030303030307</v>
      </c>
      <c r="AG63" s="28"/>
      <c r="AH63" s="28"/>
    </row>
    <row r="64" spans="1:34" ht="44.25" customHeight="1" thickBot="1" x14ac:dyDescent="0.3">
      <c r="A64" s="92" t="s">
        <v>432</v>
      </c>
      <c r="B64" s="3">
        <v>2018</v>
      </c>
      <c r="C64" s="72" t="s">
        <v>598</v>
      </c>
      <c r="D64" s="3">
        <v>5</v>
      </c>
      <c r="E64" s="2" t="str">
        <f>IF(D64=1,'Tipo '!$B$2,IF(D64=2,'Tipo '!$B$3,IF(D64=3,'Tipo '!$B$4,IF(D64=4,'Tipo '!$B$5,IF(D64=5,'Tipo '!$B$6,IF(D64=6,'Tipo '!$B$7,IF(D64=7,'Tipo '!$B$8,IF(D64=8,'Tipo '!$B$9,IF(D64=9,'Tipo '!$B$10,IF(D64=10,'Tipo '!$B$11,IF(D64=11,'Tipo '!$B$12,IF(D64=12,'Tipo '!$B$13,IF(D64=13,'Tipo '!$B$14,IF(D64=14,'Tipo '!$B$15,IF(D64=15,'Tipo '!$B$16,IF(D64=16,'Tipo '!$B$17,IF(D64=17,'Tipo '!$B$18,IF(D64=18,'Tipo '!$B$19,IF(D64=19,'Tipo '!$B$20,IF(D64=20,'Tipo '!$B$21,"No ha seleccionado un tipo de contrato válido"))))))))))))))))))))</f>
        <v>CONTRATOS DE PRESTACIÓN DE SERVICIOS PROFESIONALES Y DE APOYO A LA GESTIÓN</v>
      </c>
      <c r="F64" s="90" t="s">
        <v>626</v>
      </c>
      <c r="G64" s="2"/>
      <c r="H64" s="148" t="s">
        <v>843</v>
      </c>
      <c r="I64" s="13" t="s">
        <v>162</v>
      </c>
      <c r="J64" s="3"/>
      <c r="K64" s="2" t="str">
        <f>IF(J64=1,'Equivalencia BH-BMPT'!$D$2,IF(J64=2,'Equivalencia BH-BMPT'!$D$3,IF(J64=3,'Equivalencia BH-BMPT'!$D$4,IF(J64=4,'Equivalencia BH-BMPT'!$D$5,IF(J64=5,'Equivalencia BH-BMPT'!$D$6,IF(J64=6,'Equivalencia BH-BMPT'!$D$7,IF(J64=7,'Equivalencia BH-BMPT'!$D$8,IF(J64=8,'Equivalencia BH-BMPT'!$D$9,IF(J64=9,'Equivalencia BH-BMPT'!$D$10,IF(J64=10,'Equivalencia BH-BMPT'!$D$11,IF(J64=11,'Equivalencia BH-BMPT'!$D$12,IF(J64=12,'Equivalencia BH-BMPT'!$D$13,IF(J64=13,'Equivalencia BH-BMPT'!$D$14,IF(J64=14,'Equivalencia BH-BMPT'!$D$15,IF(J64=15,'Equivalencia BH-BMPT'!$D$16,IF(J64=16,'Equivalencia BH-BMPT'!$D$17,IF(J64=17,'Equivalencia BH-BMPT'!$D$18,IF(J64=18,'Equivalencia BH-BMPT'!$D$19,IF(J64=19,'Equivalencia BH-BMPT'!$D$20,IF(J64=20,'Equivalencia BH-BMPT'!$D$21,IF(J64=21,'Equivalencia BH-BMPT'!$D$22,IF(J64=22,'Equivalencia BH-BMPT'!$D$23,IF(J64=23,'Equivalencia BH-BMPT'!#REF!,IF(J64=24,'Equivalencia BH-BMPT'!$D$25,IF(J64=25,'Equivalencia BH-BMPT'!$D$26,IF(J64=26,'Equivalencia BH-BMPT'!$D$27,IF(J64=27,'Equivalencia BH-BMPT'!$D$28,IF(J64=28,'Equivalencia BH-BMPT'!$D$29,IF(J64=29,'Equivalencia BH-BMPT'!$D$30,IF(J64=30,'Equivalencia BH-BMPT'!$D$31,IF(J64=31,'Equivalencia BH-BMPT'!$D$32,IF(J64=32,'Equivalencia BH-BMPT'!$D$33,IF(J64=33,'Equivalencia BH-BMPT'!$D$34,IF(J64=34,'Equivalencia BH-BMPT'!$D$35,IF(J64=35,'Equivalencia BH-BMPT'!$D$36,IF(J64=36,'Equivalencia BH-BMPT'!$D$37,IF(J64=37,'Equivalencia BH-BMPT'!$D$38,IF(J64=38,'Equivalencia BH-BMPT'!#REF!,IF(J64=39,'Equivalencia BH-BMPT'!$D$40,IF(J64=40,'Equivalencia BH-BMPT'!$D$41,IF(J64=41,'Equivalencia BH-BMPT'!$D$42,IF(J64=42,'Equivalencia BH-BMPT'!$D$43,IF(J64=43,'Equivalencia BH-BMPT'!$D$44,IF(J64=44,'Equivalencia BH-BMPT'!$D$45,IF(J64=45,'Equivalencia BH-BMPT'!$D$46,"No ha seleccionado un número de programa")))))))))))))))))))))))))))))))))))))))))))))</f>
        <v>No ha seleccionado un número de programa</v>
      </c>
      <c r="L64" s="29" t="s">
        <v>973</v>
      </c>
      <c r="M64" s="92">
        <v>1067869494</v>
      </c>
      <c r="N64" s="92" t="s">
        <v>677</v>
      </c>
      <c r="O64" s="129">
        <v>17599999</v>
      </c>
      <c r="P64" s="71"/>
      <c r="Q64" s="15"/>
      <c r="R64" s="92" t="s">
        <v>1005</v>
      </c>
      <c r="S64" s="153">
        <v>0</v>
      </c>
      <c r="T64" s="15">
        <f t="shared" si="1"/>
        <v>17599999</v>
      </c>
      <c r="U64" s="257">
        <f>733333+2200000+2200000+2200000+2200000+2200000+2200000+2200000+1466666</f>
        <v>17599999</v>
      </c>
      <c r="V64" s="213">
        <v>43126</v>
      </c>
      <c r="W64" s="239">
        <v>43130</v>
      </c>
      <c r="X64" s="239">
        <v>43372</v>
      </c>
      <c r="Y64" s="264">
        <f t="shared" si="0"/>
        <v>242</v>
      </c>
      <c r="Z64" s="3"/>
      <c r="AA64" s="26"/>
      <c r="AB64" s="3"/>
      <c r="AC64" s="3"/>
      <c r="AD64" s="3" t="s">
        <v>1013</v>
      </c>
      <c r="AE64" s="3"/>
      <c r="AF64" s="27">
        <f t="shared" si="2"/>
        <v>1</v>
      </c>
      <c r="AG64" s="28"/>
      <c r="AH64" s="28"/>
    </row>
    <row r="65" spans="1:34" ht="44.25" customHeight="1" thickBot="1" x14ac:dyDescent="0.3">
      <c r="A65" s="91" t="s">
        <v>433</v>
      </c>
      <c r="B65" s="3">
        <v>2018</v>
      </c>
      <c r="C65" s="77" t="s">
        <v>599</v>
      </c>
      <c r="D65" s="3">
        <v>5</v>
      </c>
      <c r="E65" s="2" t="str">
        <f>IF(D65=1,'Tipo '!$B$2,IF(D65=2,'Tipo '!$B$3,IF(D65=3,'Tipo '!$B$4,IF(D65=4,'Tipo '!$B$5,IF(D65=5,'Tipo '!$B$6,IF(D65=6,'Tipo '!$B$7,IF(D65=7,'Tipo '!$B$8,IF(D65=8,'Tipo '!$B$9,IF(D65=9,'Tipo '!$B$10,IF(D65=10,'Tipo '!$B$11,IF(D65=11,'Tipo '!$B$12,IF(D65=12,'Tipo '!$B$13,IF(D65=13,'Tipo '!$B$14,IF(D65=14,'Tipo '!$B$15,IF(D65=15,'Tipo '!$B$16,IF(D65=16,'Tipo '!$B$17,IF(D65=17,'Tipo '!$B$18,IF(D65=18,'Tipo '!$B$19,IF(D65=19,'Tipo '!$B$20,IF(D65=20,'Tipo '!$B$21,"No ha seleccionado un tipo de contrato válido"))))))))))))))))))))</f>
        <v>CONTRATOS DE PRESTACIÓN DE SERVICIOS PROFESIONALES Y DE APOYO A LA GESTIÓN</v>
      </c>
      <c r="F65" s="90" t="s">
        <v>626</v>
      </c>
      <c r="G65" s="2"/>
      <c r="H65" s="147" t="s">
        <v>844</v>
      </c>
      <c r="I65" s="13" t="s">
        <v>162</v>
      </c>
      <c r="J65" s="3"/>
      <c r="K65" s="2" t="str">
        <f>IF(J65=1,'Equivalencia BH-BMPT'!$D$2,IF(J65=2,'Equivalencia BH-BMPT'!$D$3,IF(J65=3,'Equivalencia BH-BMPT'!$D$4,IF(J65=4,'Equivalencia BH-BMPT'!$D$5,IF(J65=5,'Equivalencia BH-BMPT'!$D$6,IF(J65=6,'Equivalencia BH-BMPT'!$D$7,IF(J65=7,'Equivalencia BH-BMPT'!$D$8,IF(J65=8,'Equivalencia BH-BMPT'!$D$9,IF(J65=9,'Equivalencia BH-BMPT'!$D$10,IF(J65=10,'Equivalencia BH-BMPT'!$D$11,IF(J65=11,'Equivalencia BH-BMPT'!$D$12,IF(J65=12,'Equivalencia BH-BMPT'!$D$13,IF(J65=13,'Equivalencia BH-BMPT'!$D$14,IF(J65=14,'Equivalencia BH-BMPT'!$D$15,IF(J65=15,'Equivalencia BH-BMPT'!$D$16,IF(J65=16,'Equivalencia BH-BMPT'!$D$17,IF(J65=17,'Equivalencia BH-BMPT'!$D$18,IF(J65=18,'Equivalencia BH-BMPT'!$D$19,IF(J65=19,'Equivalencia BH-BMPT'!$D$20,IF(J65=20,'Equivalencia BH-BMPT'!$D$21,IF(J65=21,'Equivalencia BH-BMPT'!$D$22,IF(J65=22,'Equivalencia BH-BMPT'!$D$23,IF(J65=23,'Equivalencia BH-BMPT'!#REF!,IF(J65=24,'Equivalencia BH-BMPT'!$D$25,IF(J65=25,'Equivalencia BH-BMPT'!$D$26,IF(J65=26,'Equivalencia BH-BMPT'!$D$27,IF(J65=27,'Equivalencia BH-BMPT'!$D$28,IF(J65=28,'Equivalencia BH-BMPT'!$D$29,IF(J65=29,'Equivalencia BH-BMPT'!$D$30,IF(J65=30,'Equivalencia BH-BMPT'!$D$31,IF(J65=31,'Equivalencia BH-BMPT'!$D$32,IF(J65=32,'Equivalencia BH-BMPT'!$D$33,IF(J65=33,'Equivalencia BH-BMPT'!$D$34,IF(J65=34,'Equivalencia BH-BMPT'!$D$35,IF(J65=35,'Equivalencia BH-BMPT'!$D$36,IF(J65=36,'Equivalencia BH-BMPT'!$D$37,IF(J65=37,'Equivalencia BH-BMPT'!$D$38,IF(J65=38,'Equivalencia BH-BMPT'!#REF!,IF(J65=39,'Equivalencia BH-BMPT'!$D$40,IF(J65=40,'Equivalencia BH-BMPT'!$D$41,IF(J65=41,'Equivalencia BH-BMPT'!$D$42,IF(J65=42,'Equivalencia BH-BMPT'!$D$43,IF(J65=43,'Equivalencia BH-BMPT'!$D$44,IF(J65=44,'Equivalencia BH-BMPT'!$D$45,IF(J65=45,'Equivalencia BH-BMPT'!$D$46,"No ha seleccionado un número de programa")))))))))))))))))))))))))))))))))))))))))))))</f>
        <v>No ha seleccionado un número de programa</v>
      </c>
      <c r="L65" s="29" t="s">
        <v>1063</v>
      </c>
      <c r="M65" s="91">
        <v>41708200</v>
      </c>
      <c r="N65" s="91" t="s">
        <v>678</v>
      </c>
      <c r="O65" s="128">
        <v>25600000</v>
      </c>
      <c r="P65" s="71"/>
      <c r="Q65" s="15"/>
      <c r="R65" s="91">
        <v>1</v>
      </c>
      <c r="S65" s="201">
        <v>9813334</v>
      </c>
      <c r="T65" s="15">
        <f t="shared" si="1"/>
        <v>35413334</v>
      </c>
      <c r="U65" s="265">
        <v>33173333</v>
      </c>
      <c r="V65" s="212">
        <v>43126</v>
      </c>
      <c r="W65" s="238">
        <v>43129</v>
      </c>
      <c r="X65" s="238">
        <v>43371</v>
      </c>
      <c r="Y65" s="264">
        <f t="shared" si="0"/>
        <v>242</v>
      </c>
      <c r="Z65" s="3"/>
      <c r="AA65" s="26"/>
      <c r="AB65" s="3"/>
      <c r="AC65" s="3"/>
      <c r="AD65" s="3" t="s">
        <v>1013</v>
      </c>
      <c r="AE65" s="3"/>
      <c r="AF65" s="27">
        <f t="shared" si="2"/>
        <v>0.93674696090461296</v>
      </c>
      <c r="AG65" s="28"/>
      <c r="AH65" s="28"/>
    </row>
    <row r="66" spans="1:34" ht="44.25" customHeight="1" thickBot="1" x14ac:dyDescent="0.3">
      <c r="A66" s="91" t="s">
        <v>434</v>
      </c>
      <c r="B66" s="3">
        <v>2018</v>
      </c>
      <c r="C66" s="77" t="s">
        <v>600</v>
      </c>
      <c r="D66" s="3">
        <v>5</v>
      </c>
      <c r="E66" s="2" t="str">
        <f>IF(D66=1,'Tipo '!$B$2,IF(D66=2,'Tipo '!$B$3,IF(D66=3,'Tipo '!$B$4,IF(D66=4,'Tipo '!$B$5,IF(D66=5,'Tipo '!$B$6,IF(D66=6,'Tipo '!$B$7,IF(D66=7,'Tipo '!$B$8,IF(D66=8,'Tipo '!$B$9,IF(D66=9,'Tipo '!$B$10,IF(D66=10,'Tipo '!$B$11,IF(D66=11,'Tipo '!$B$12,IF(D66=12,'Tipo '!$B$13,IF(D66=13,'Tipo '!$B$14,IF(D66=14,'Tipo '!$B$15,IF(D66=15,'Tipo '!$B$16,IF(D66=16,'Tipo '!$B$17,IF(D66=17,'Tipo '!$B$18,IF(D66=18,'Tipo '!$B$19,IF(D66=19,'Tipo '!$B$20,IF(D66=20,'Tipo '!$B$21,"No ha seleccionado un tipo de contrato válido"))))))))))))))))))))</f>
        <v>CONTRATOS DE PRESTACIÓN DE SERVICIOS PROFESIONALES Y DE APOYO A LA GESTIÓN</v>
      </c>
      <c r="F66" s="90" t="s">
        <v>626</v>
      </c>
      <c r="G66" s="2"/>
      <c r="H66" s="147" t="s">
        <v>845</v>
      </c>
      <c r="I66" s="13" t="s">
        <v>162</v>
      </c>
      <c r="J66" s="3"/>
      <c r="K66" s="2" t="str">
        <f>IF(J66=1,'Equivalencia BH-BMPT'!$D$2,IF(J66=2,'Equivalencia BH-BMPT'!$D$3,IF(J66=3,'Equivalencia BH-BMPT'!$D$4,IF(J66=4,'Equivalencia BH-BMPT'!$D$5,IF(J66=5,'Equivalencia BH-BMPT'!$D$6,IF(J66=6,'Equivalencia BH-BMPT'!$D$7,IF(J66=7,'Equivalencia BH-BMPT'!$D$8,IF(J66=8,'Equivalencia BH-BMPT'!$D$9,IF(J66=9,'Equivalencia BH-BMPT'!$D$10,IF(J66=10,'Equivalencia BH-BMPT'!$D$11,IF(J66=11,'Equivalencia BH-BMPT'!$D$12,IF(J66=12,'Equivalencia BH-BMPT'!$D$13,IF(J66=13,'Equivalencia BH-BMPT'!$D$14,IF(J66=14,'Equivalencia BH-BMPT'!$D$15,IF(J66=15,'Equivalencia BH-BMPT'!$D$16,IF(J66=16,'Equivalencia BH-BMPT'!$D$17,IF(J66=17,'Equivalencia BH-BMPT'!$D$18,IF(J66=18,'Equivalencia BH-BMPT'!$D$19,IF(J66=19,'Equivalencia BH-BMPT'!$D$20,IF(J66=20,'Equivalencia BH-BMPT'!$D$21,IF(J66=21,'Equivalencia BH-BMPT'!$D$22,IF(J66=22,'Equivalencia BH-BMPT'!$D$23,IF(J66=23,'Equivalencia BH-BMPT'!#REF!,IF(J66=24,'Equivalencia BH-BMPT'!$D$25,IF(J66=25,'Equivalencia BH-BMPT'!$D$26,IF(J66=26,'Equivalencia BH-BMPT'!$D$27,IF(J66=27,'Equivalencia BH-BMPT'!$D$28,IF(J66=28,'Equivalencia BH-BMPT'!$D$29,IF(J66=29,'Equivalencia BH-BMPT'!$D$30,IF(J66=30,'Equivalencia BH-BMPT'!$D$31,IF(J66=31,'Equivalencia BH-BMPT'!$D$32,IF(J66=32,'Equivalencia BH-BMPT'!$D$33,IF(J66=33,'Equivalencia BH-BMPT'!$D$34,IF(J66=34,'Equivalencia BH-BMPT'!$D$35,IF(J66=35,'Equivalencia BH-BMPT'!$D$36,IF(J66=36,'Equivalencia BH-BMPT'!$D$37,IF(J66=37,'Equivalencia BH-BMPT'!$D$38,IF(J66=38,'Equivalencia BH-BMPT'!#REF!,IF(J66=39,'Equivalencia BH-BMPT'!$D$40,IF(J66=40,'Equivalencia BH-BMPT'!$D$41,IF(J66=41,'Equivalencia BH-BMPT'!$D$42,IF(J66=42,'Equivalencia BH-BMPT'!$D$43,IF(J66=43,'Equivalencia BH-BMPT'!$D$44,IF(J66=44,'Equivalencia BH-BMPT'!$D$45,IF(J66=45,'Equivalencia BH-BMPT'!$D$46,"No ha seleccionado un número de programa")))))))))))))))))))))))))))))))))))))))))))))</f>
        <v>No ha seleccionado un número de programa</v>
      </c>
      <c r="L66" s="29" t="s">
        <v>973</v>
      </c>
      <c r="M66" s="91">
        <v>1032379593</v>
      </c>
      <c r="N66" s="91" t="s">
        <v>679</v>
      </c>
      <c r="O66" s="128">
        <v>52500000</v>
      </c>
      <c r="P66" s="71"/>
      <c r="Q66" s="15"/>
      <c r="R66" s="91">
        <v>1</v>
      </c>
      <c r="S66" s="201">
        <v>26250000</v>
      </c>
      <c r="T66" s="15">
        <f t="shared" si="1"/>
        <v>78750000</v>
      </c>
      <c r="U66" s="265">
        <v>78750000</v>
      </c>
      <c r="V66" s="212">
        <v>43126</v>
      </c>
      <c r="W66" s="238">
        <v>43129</v>
      </c>
      <c r="X66" s="238">
        <v>43340</v>
      </c>
      <c r="Y66" s="264">
        <f t="shared" si="0"/>
        <v>211</v>
      </c>
      <c r="Z66" s="3"/>
      <c r="AA66" s="26"/>
      <c r="AB66" s="3"/>
      <c r="AC66" s="3"/>
      <c r="AD66" s="3" t="s">
        <v>1013</v>
      </c>
      <c r="AE66" s="3"/>
      <c r="AF66" s="27">
        <f t="shared" si="2"/>
        <v>1</v>
      </c>
      <c r="AG66" s="28"/>
      <c r="AH66" s="28"/>
    </row>
    <row r="67" spans="1:34" ht="44.25" customHeight="1" thickBot="1" x14ac:dyDescent="0.3">
      <c r="A67" s="91" t="s">
        <v>435</v>
      </c>
      <c r="B67" s="3">
        <v>2018</v>
      </c>
      <c r="C67" s="77" t="s">
        <v>600</v>
      </c>
      <c r="D67" s="3">
        <v>5</v>
      </c>
      <c r="E67" s="2" t="str">
        <f>IF(D67=1,'Tipo '!$B$2,IF(D67=2,'Tipo '!$B$3,IF(D67=3,'Tipo '!$B$4,IF(D67=4,'Tipo '!$B$5,IF(D67=5,'Tipo '!$B$6,IF(D67=6,'Tipo '!$B$7,IF(D67=7,'Tipo '!$B$8,IF(D67=8,'Tipo '!$B$9,IF(D67=9,'Tipo '!$B$10,IF(D67=10,'Tipo '!$B$11,IF(D67=11,'Tipo '!$B$12,IF(D67=12,'Tipo '!$B$13,IF(D67=13,'Tipo '!$B$14,IF(D67=14,'Tipo '!$B$15,IF(D67=15,'Tipo '!$B$16,IF(D67=16,'Tipo '!$B$17,IF(D67=17,'Tipo '!$B$18,IF(D67=18,'Tipo '!$B$19,IF(D67=19,'Tipo '!$B$20,IF(D67=20,'Tipo '!$B$21,"No ha seleccionado un tipo de contrato válido"))))))))))))))))))))</f>
        <v>CONTRATOS DE PRESTACIÓN DE SERVICIOS PROFESIONALES Y DE APOYO A LA GESTIÓN</v>
      </c>
      <c r="F67" s="90" t="s">
        <v>626</v>
      </c>
      <c r="G67" s="2"/>
      <c r="H67" s="147" t="s">
        <v>846</v>
      </c>
      <c r="I67" s="13" t="s">
        <v>162</v>
      </c>
      <c r="J67" s="3"/>
      <c r="K67" s="2" t="str">
        <f>IF(J67=1,'Equivalencia BH-BMPT'!$D$2,IF(J67=2,'Equivalencia BH-BMPT'!$D$3,IF(J67=3,'Equivalencia BH-BMPT'!$D$4,IF(J67=4,'Equivalencia BH-BMPT'!$D$5,IF(J67=5,'Equivalencia BH-BMPT'!$D$6,IF(J67=6,'Equivalencia BH-BMPT'!$D$7,IF(J67=7,'Equivalencia BH-BMPT'!$D$8,IF(J67=8,'Equivalencia BH-BMPT'!$D$9,IF(J67=9,'Equivalencia BH-BMPT'!$D$10,IF(J67=10,'Equivalencia BH-BMPT'!$D$11,IF(J67=11,'Equivalencia BH-BMPT'!$D$12,IF(J67=12,'Equivalencia BH-BMPT'!$D$13,IF(J67=13,'Equivalencia BH-BMPT'!$D$14,IF(J67=14,'Equivalencia BH-BMPT'!$D$15,IF(J67=15,'Equivalencia BH-BMPT'!$D$16,IF(J67=16,'Equivalencia BH-BMPT'!$D$17,IF(J67=17,'Equivalencia BH-BMPT'!$D$18,IF(J67=18,'Equivalencia BH-BMPT'!$D$19,IF(J67=19,'Equivalencia BH-BMPT'!$D$20,IF(J67=20,'Equivalencia BH-BMPT'!$D$21,IF(J67=21,'Equivalencia BH-BMPT'!$D$22,IF(J67=22,'Equivalencia BH-BMPT'!$D$23,IF(J67=23,'Equivalencia BH-BMPT'!#REF!,IF(J67=24,'Equivalencia BH-BMPT'!$D$25,IF(J67=25,'Equivalencia BH-BMPT'!$D$26,IF(J67=26,'Equivalencia BH-BMPT'!$D$27,IF(J67=27,'Equivalencia BH-BMPT'!$D$28,IF(J67=28,'Equivalencia BH-BMPT'!$D$29,IF(J67=29,'Equivalencia BH-BMPT'!$D$30,IF(J67=30,'Equivalencia BH-BMPT'!$D$31,IF(J67=31,'Equivalencia BH-BMPT'!$D$32,IF(J67=32,'Equivalencia BH-BMPT'!$D$33,IF(J67=33,'Equivalencia BH-BMPT'!$D$34,IF(J67=34,'Equivalencia BH-BMPT'!$D$35,IF(J67=35,'Equivalencia BH-BMPT'!$D$36,IF(J67=36,'Equivalencia BH-BMPT'!$D$37,IF(J67=37,'Equivalencia BH-BMPT'!$D$38,IF(J67=38,'Equivalencia BH-BMPT'!#REF!,IF(J67=39,'Equivalencia BH-BMPT'!$D$40,IF(J67=40,'Equivalencia BH-BMPT'!$D$41,IF(J67=41,'Equivalencia BH-BMPT'!$D$42,IF(J67=42,'Equivalencia BH-BMPT'!$D$43,IF(J67=43,'Equivalencia BH-BMPT'!$D$44,IF(J67=44,'Equivalencia BH-BMPT'!$D$45,IF(J67=45,'Equivalencia BH-BMPT'!$D$46,"No ha seleccionado un número de programa")))))))))))))))))))))))))))))))))))))))))))))</f>
        <v>No ha seleccionado un número de programa</v>
      </c>
      <c r="L67" s="29" t="s">
        <v>973</v>
      </c>
      <c r="M67" s="91">
        <v>80119150</v>
      </c>
      <c r="N67" s="91" t="s">
        <v>680</v>
      </c>
      <c r="O67" s="128">
        <v>52500000</v>
      </c>
      <c r="P67" s="71"/>
      <c r="Q67" s="15"/>
      <c r="R67" s="91">
        <v>1</v>
      </c>
      <c r="S67" s="201">
        <v>26250000</v>
      </c>
      <c r="T67" s="15">
        <f t="shared" si="1"/>
        <v>78750000</v>
      </c>
      <c r="U67" s="265">
        <v>70250000</v>
      </c>
      <c r="V67" s="212">
        <v>43126</v>
      </c>
      <c r="W67" s="238">
        <v>43129</v>
      </c>
      <c r="X67" s="238">
        <v>43340</v>
      </c>
      <c r="Y67" s="264">
        <f t="shared" si="0"/>
        <v>211</v>
      </c>
      <c r="Z67" s="3"/>
      <c r="AA67" s="26"/>
      <c r="AB67" s="3"/>
      <c r="AC67" s="3"/>
      <c r="AD67" s="3" t="s">
        <v>1013</v>
      </c>
      <c r="AE67" s="3"/>
      <c r="AF67" s="27">
        <f t="shared" si="2"/>
        <v>0.89206349206349211</v>
      </c>
      <c r="AG67" s="28"/>
      <c r="AH67" s="28"/>
    </row>
    <row r="68" spans="1:34" ht="44.25" customHeight="1" thickBot="1" x14ac:dyDescent="0.3">
      <c r="A68" s="97" t="s">
        <v>436</v>
      </c>
      <c r="B68" s="3">
        <v>2018</v>
      </c>
      <c r="C68" s="74" t="s">
        <v>601</v>
      </c>
      <c r="D68" s="3">
        <v>5</v>
      </c>
      <c r="E68" s="2" t="str">
        <f>IF(D68=1,'Tipo '!$B$2,IF(D68=2,'Tipo '!$B$3,IF(D68=3,'Tipo '!$B$4,IF(D68=4,'Tipo '!$B$5,IF(D68=5,'Tipo '!$B$6,IF(D68=6,'Tipo '!$B$7,IF(D68=7,'Tipo '!$B$8,IF(D68=8,'Tipo '!$B$9,IF(D68=9,'Tipo '!$B$10,IF(D68=10,'Tipo '!$B$11,IF(D68=11,'Tipo '!$B$12,IF(D68=12,'Tipo '!$B$13,IF(D68=13,'Tipo '!$B$14,IF(D68=14,'Tipo '!$B$15,IF(D68=15,'Tipo '!$B$16,IF(D68=16,'Tipo '!$B$17,IF(D68=17,'Tipo '!$B$18,IF(D68=18,'Tipo '!$B$19,IF(D68=19,'Tipo '!$B$20,IF(D68=20,'Tipo '!$B$21,"No ha seleccionado un tipo de contrato válido"))))))))))))))))))))</f>
        <v>CONTRATOS DE PRESTACIÓN DE SERVICIOS PROFESIONALES Y DE APOYO A LA GESTIÓN</v>
      </c>
      <c r="F68" s="90" t="s">
        <v>626</v>
      </c>
      <c r="G68" s="2"/>
      <c r="H68" s="155" t="s">
        <v>847</v>
      </c>
      <c r="I68" s="13" t="s">
        <v>162</v>
      </c>
      <c r="J68" s="3"/>
      <c r="K68" s="2" t="str">
        <f>IF(J68=1,'Equivalencia BH-BMPT'!$D$2,IF(J68=2,'Equivalencia BH-BMPT'!$D$3,IF(J68=3,'Equivalencia BH-BMPT'!$D$4,IF(J68=4,'Equivalencia BH-BMPT'!$D$5,IF(J68=5,'Equivalencia BH-BMPT'!$D$6,IF(J68=6,'Equivalencia BH-BMPT'!$D$7,IF(J68=7,'Equivalencia BH-BMPT'!$D$8,IF(J68=8,'Equivalencia BH-BMPT'!$D$9,IF(J68=9,'Equivalencia BH-BMPT'!$D$10,IF(J68=10,'Equivalencia BH-BMPT'!$D$11,IF(J68=11,'Equivalencia BH-BMPT'!$D$12,IF(J68=12,'Equivalencia BH-BMPT'!$D$13,IF(J68=13,'Equivalencia BH-BMPT'!$D$14,IF(J68=14,'Equivalencia BH-BMPT'!$D$15,IF(J68=15,'Equivalencia BH-BMPT'!$D$16,IF(J68=16,'Equivalencia BH-BMPT'!$D$17,IF(J68=17,'Equivalencia BH-BMPT'!$D$18,IF(J68=18,'Equivalencia BH-BMPT'!$D$19,IF(J68=19,'Equivalencia BH-BMPT'!$D$20,IF(J68=20,'Equivalencia BH-BMPT'!$D$21,IF(J68=21,'Equivalencia BH-BMPT'!$D$22,IF(J68=22,'Equivalencia BH-BMPT'!$D$23,IF(J68=23,'Equivalencia BH-BMPT'!#REF!,IF(J68=24,'Equivalencia BH-BMPT'!$D$25,IF(J68=25,'Equivalencia BH-BMPT'!$D$26,IF(J68=26,'Equivalencia BH-BMPT'!$D$27,IF(J68=27,'Equivalencia BH-BMPT'!$D$28,IF(J68=28,'Equivalencia BH-BMPT'!$D$29,IF(J68=29,'Equivalencia BH-BMPT'!$D$30,IF(J68=30,'Equivalencia BH-BMPT'!$D$31,IF(J68=31,'Equivalencia BH-BMPT'!$D$32,IF(J68=32,'Equivalencia BH-BMPT'!$D$33,IF(J68=33,'Equivalencia BH-BMPT'!$D$34,IF(J68=34,'Equivalencia BH-BMPT'!$D$35,IF(J68=35,'Equivalencia BH-BMPT'!$D$36,IF(J68=36,'Equivalencia BH-BMPT'!$D$37,IF(J68=37,'Equivalencia BH-BMPT'!$D$38,IF(J68=38,'Equivalencia BH-BMPT'!#REF!,IF(J68=39,'Equivalencia BH-BMPT'!$D$40,IF(J68=40,'Equivalencia BH-BMPT'!$D$41,IF(J68=41,'Equivalencia BH-BMPT'!$D$42,IF(J68=42,'Equivalencia BH-BMPT'!$D$43,IF(J68=43,'Equivalencia BH-BMPT'!$D$44,IF(J68=44,'Equivalencia BH-BMPT'!$D$45,IF(J68=45,'Equivalencia BH-BMPT'!$D$46,"No ha seleccionado un número de programa")))))))))))))))))))))))))))))))))))))))))))))</f>
        <v>No ha seleccionado un número de programa</v>
      </c>
      <c r="L68" s="29" t="s">
        <v>973</v>
      </c>
      <c r="M68" s="97">
        <v>7315971</v>
      </c>
      <c r="N68" s="97" t="s">
        <v>681</v>
      </c>
      <c r="O68" s="133">
        <v>53200000</v>
      </c>
      <c r="P68" s="71"/>
      <c r="Q68" s="15"/>
      <c r="R68" s="97" t="s">
        <v>1005</v>
      </c>
      <c r="S68" s="174">
        <v>0</v>
      </c>
      <c r="T68" s="15">
        <f t="shared" si="1"/>
        <v>53200000</v>
      </c>
      <c r="U68" s="257">
        <v>53200000</v>
      </c>
      <c r="V68" s="217">
        <v>43126</v>
      </c>
      <c r="W68" s="243">
        <v>43129</v>
      </c>
      <c r="X68" s="243">
        <v>43371</v>
      </c>
      <c r="Y68" s="264">
        <f t="shared" si="0"/>
        <v>242</v>
      </c>
      <c r="Z68" s="3"/>
      <c r="AA68" s="26"/>
      <c r="AB68" s="3"/>
      <c r="AC68" s="3"/>
      <c r="AD68" s="3" t="s">
        <v>1013</v>
      </c>
      <c r="AE68" s="3"/>
      <c r="AF68" s="27">
        <f t="shared" si="2"/>
        <v>1</v>
      </c>
      <c r="AG68" s="28"/>
      <c r="AH68" s="28"/>
    </row>
    <row r="69" spans="1:34" ht="44.25" customHeight="1" thickBot="1" x14ac:dyDescent="0.3">
      <c r="A69" s="91" t="s">
        <v>437</v>
      </c>
      <c r="B69" s="3">
        <v>2018</v>
      </c>
      <c r="C69" s="77" t="s">
        <v>601</v>
      </c>
      <c r="D69" s="3">
        <v>5</v>
      </c>
      <c r="E69" s="2" t="str">
        <f>IF(D69=1,'Tipo '!$B$2,IF(D69=2,'Tipo '!$B$3,IF(D69=3,'Tipo '!$B$4,IF(D69=4,'Tipo '!$B$5,IF(D69=5,'Tipo '!$B$6,IF(D69=6,'Tipo '!$B$7,IF(D69=7,'Tipo '!$B$8,IF(D69=8,'Tipo '!$B$9,IF(D69=9,'Tipo '!$B$10,IF(D69=10,'Tipo '!$B$11,IF(D69=11,'Tipo '!$B$12,IF(D69=12,'Tipo '!$B$13,IF(D69=13,'Tipo '!$B$14,IF(D69=14,'Tipo '!$B$15,IF(D69=15,'Tipo '!$B$16,IF(D69=16,'Tipo '!$B$17,IF(D69=17,'Tipo '!$B$18,IF(D69=18,'Tipo '!$B$19,IF(D69=19,'Tipo '!$B$20,IF(D69=20,'Tipo '!$B$21,"No ha seleccionado un tipo de contrato válido"))))))))))))))))))))</f>
        <v>CONTRATOS DE PRESTACIÓN DE SERVICIOS PROFESIONALES Y DE APOYO A LA GESTIÓN</v>
      </c>
      <c r="F69" s="90" t="s">
        <v>626</v>
      </c>
      <c r="G69" s="2"/>
      <c r="H69" s="147" t="s">
        <v>848</v>
      </c>
      <c r="I69" s="13" t="s">
        <v>162</v>
      </c>
      <c r="J69" s="3"/>
      <c r="K69" s="2" t="str">
        <f>IF(J69=1,'Equivalencia BH-BMPT'!$D$2,IF(J69=2,'Equivalencia BH-BMPT'!$D$3,IF(J69=3,'Equivalencia BH-BMPT'!$D$4,IF(J69=4,'Equivalencia BH-BMPT'!$D$5,IF(J69=5,'Equivalencia BH-BMPT'!$D$6,IF(J69=6,'Equivalencia BH-BMPT'!$D$7,IF(J69=7,'Equivalencia BH-BMPT'!$D$8,IF(J69=8,'Equivalencia BH-BMPT'!$D$9,IF(J69=9,'Equivalencia BH-BMPT'!$D$10,IF(J69=10,'Equivalencia BH-BMPT'!$D$11,IF(J69=11,'Equivalencia BH-BMPT'!$D$12,IF(J69=12,'Equivalencia BH-BMPT'!$D$13,IF(J69=13,'Equivalencia BH-BMPT'!$D$14,IF(J69=14,'Equivalencia BH-BMPT'!$D$15,IF(J69=15,'Equivalencia BH-BMPT'!$D$16,IF(J69=16,'Equivalencia BH-BMPT'!$D$17,IF(J69=17,'Equivalencia BH-BMPT'!$D$18,IF(J69=18,'Equivalencia BH-BMPT'!$D$19,IF(J69=19,'Equivalencia BH-BMPT'!$D$20,IF(J69=20,'Equivalencia BH-BMPT'!$D$21,IF(J69=21,'Equivalencia BH-BMPT'!$D$22,IF(J69=22,'Equivalencia BH-BMPT'!$D$23,IF(J69=23,'Equivalencia BH-BMPT'!#REF!,IF(J69=24,'Equivalencia BH-BMPT'!$D$25,IF(J69=25,'Equivalencia BH-BMPT'!$D$26,IF(J69=26,'Equivalencia BH-BMPT'!$D$27,IF(J69=27,'Equivalencia BH-BMPT'!$D$28,IF(J69=28,'Equivalencia BH-BMPT'!$D$29,IF(J69=29,'Equivalencia BH-BMPT'!$D$30,IF(J69=30,'Equivalencia BH-BMPT'!$D$31,IF(J69=31,'Equivalencia BH-BMPT'!$D$32,IF(J69=32,'Equivalencia BH-BMPT'!$D$33,IF(J69=33,'Equivalencia BH-BMPT'!$D$34,IF(J69=34,'Equivalencia BH-BMPT'!$D$35,IF(J69=35,'Equivalencia BH-BMPT'!$D$36,IF(J69=36,'Equivalencia BH-BMPT'!$D$37,IF(J69=37,'Equivalencia BH-BMPT'!$D$38,IF(J69=38,'Equivalencia BH-BMPT'!#REF!,IF(J69=39,'Equivalencia BH-BMPT'!$D$40,IF(J69=40,'Equivalencia BH-BMPT'!$D$41,IF(J69=41,'Equivalencia BH-BMPT'!$D$42,IF(J69=42,'Equivalencia BH-BMPT'!$D$43,IF(J69=43,'Equivalencia BH-BMPT'!$D$44,IF(J69=44,'Equivalencia BH-BMPT'!$D$45,IF(J69=45,'Equivalencia BH-BMPT'!$D$46,"No ha seleccionado un número de programa")))))))))))))))))))))))))))))))))))))))))))))</f>
        <v>No ha seleccionado un número de programa</v>
      </c>
      <c r="L69" s="29" t="s">
        <v>973</v>
      </c>
      <c r="M69" s="91">
        <v>72345901</v>
      </c>
      <c r="N69" s="91" t="s">
        <v>682</v>
      </c>
      <c r="O69" s="128">
        <v>53200000</v>
      </c>
      <c r="P69" s="71"/>
      <c r="Q69" s="15"/>
      <c r="R69" s="91">
        <v>1</v>
      </c>
      <c r="S69" s="201">
        <v>19285000</v>
      </c>
      <c r="T69" s="15">
        <f t="shared" si="1"/>
        <v>72485000</v>
      </c>
      <c r="U69" s="265">
        <v>67608334</v>
      </c>
      <c r="V69" s="212">
        <v>43126</v>
      </c>
      <c r="W69" s="238">
        <v>43136</v>
      </c>
      <c r="X69" s="238">
        <v>43377</v>
      </c>
      <c r="Y69" s="264">
        <f t="shared" si="0"/>
        <v>241</v>
      </c>
      <c r="Z69" s="3"/>
      <c r="AA69" s="26"/>
      <c r="AB69" s="3"/>
      <c r="AC69" s="3"/>
      <c r="AD69" s="3" t="s">
        <v>1013</v>
      </c>
      <c r="AE69" s="3"/>
      <c r="AF69" s="27">
        <f t="shared" si="2"/>
        <v>0.93272172173553147</v>
      </c>
      <c r="AG69" s="28"/>
      <c r="AH69" s="28"/>
    </row>
    <row r="70" spans="1:34" ht="44.25" customHeight="1" thickBot="1" x14ac:dyDescent="0.3">
      <c r="A70" s="92" t="s">
        <v>438</v>
      </c>
      <c r="B70" s="3">
        <v>2018</v>
      </c>
      <c r="C70" s="72" t="s">
        <v>602</v>
      </c>
      <c r="D70" s="3">
        <v>5</v>
      </c>
      <c r="E70" s="2" t="str">
        <f>IF(D70=1,'Tipo '!$B$2,IF(D70=2,'Tipo '!$B$3,IF(D70=3,'Tipo '!$B$4,IF(D70=4,'Tipo '!$B$5,IF(D70=5,'Tipo '!$B$6,IF(D70=6,'Tipo '!$B$7,IF(D70=7,'Tipo '!$B$8,IF(D70=8,'Tipo '!$B$9,IF(D70=9,'Tipo '!$B$10,IF(D70=10,'Tipo '!$B$11,IF(D70=11,'Tipo '!$B$12,IF(D70=12,'Tipo '!$B$13,IF(D70=13,'Tipo '!$B$14,IF(D70=14,'Tipo '!$B$15,IF(D70=15,'Tipo '!$B$16,IF(D70=16,'Tipo '!$B$17,IF(D70=17,'Tipo '!$B$18,IF(D70=18,'Tipo '!$B$19,IF(D70=19,'Tipo '!$B$20,IF(D70=20,'Tipo '!$B$21,"No ha seleccionado un tipo de contrato válido"))))))))))))))))))))</f>
        <v>CONTRATOS DE PRESTACIÓN DE SERVICIOS PROFESIONALES Y DE APOYO A LA GESTIÓN</v>
      </c>
      <c r="F70" s="90" t="s">
        <v>626</v>
      </c>
      <c r="G70" s="2"/>
      <c r="H70" s="148" t="s">
        <v>849</v>
      </c>
      <c r="I70" s="13" t="s">
        <v>162</v>
      </c>
      <c r="J70" s="3"/>
      <c r="K70" s="2" t="str">
        <f>IF(J70=1,'Equivalencia BH-BMPT'!$D$2,IF(J70=2,'Equivalencia BH-BMPT'!$D$3,IF(J70=3,'Equivalencia BH-BMPT'!$D$4,IF(J70=4,'Equivalencia BH-BMPT'!$D$5,IF(J70=5,'Equivalencia BH-BMPT'!$D$6,IF(J70=6,'Equivalencia BH-BMPT'!$D$7,IF(J70=7,'Equivalencia BH-BMPT'!$D$8,IF(J70=8,'Equivalencia BH-BMPT'!$D$9,IF(J70=9,'Equivalencia BH-BMPT'!$D$10,IF(J70=10,'Equivalencia BH-BMPT'!$D$11,IF(J70=11,'Equivalencia BH-BMPT'!$D$12,IF(J70=12,'Equivalencia BH-BMPT'!$D$13,IF(J70=13,'Equivalencia BH-BMPT'!$D$14,IF(J70=14,'Equivalencia BH-BMPT'!$D$15,IF(J70=15,'Equivalencia BH-BMPT'!$D$16,IF(J70=16,'Equivalencia BH-BMPT'!$D$17,IF(J70=17,'Equivalencia BH-BMPT'!$D$18,IF(J70=18,'Equivalencia BH-BMPT'!$D$19,IF(J70=19,'Equivalencia BH-BMPT'!$D$20,IF(J70=20,'Equivalencia BH-BMPT'!$D$21,IF(J70=21,'Equivalencia BH-BMPT'!$D$22,IF(J70=22,'Equivalencia BH-BMPT'!$D$23,IF(J70=23,'Equivalencia BH-BMPT'!#REF!,IF(J70=24,'Equivalencia BH-BMPT'!$D$25,IF(J70=25,'Equivalencia BH-BMPT'!$D$26,IF(J70=26,'Equivalencia BH-BMPT'!$D$27,IF(J70=27,'Equivalencia BH-BMPT'!$D$28,IF(J70=28,'Equivalencia BH-BMPT'!$D$29,IF(J70=29,'Equivalencia BH-BMPT'!$D$30,IF(J70=30,'Equivalencia BH-BMPT'!$D$31,IF(J70=31,'Equivalencia BH-BMPT'!$D$32,IF(J70=32,'Equivalencia BH-BMPT'!$D$33,IF(J70=33,'Equivalencia BH-BMPT'!$D$34,IF(J70=34,'Equivalencia BH-BMPT'!$D$35,IF(J70=35,'Equivalencia BH-BMPT'!$D$36,IF(J70=36,'Equivalencia BH-BMPT'!$D$37,IF(J70=37,'Equivalencia BH-BMPT'!$D$38,IF(J70=38,'Equivalencia BH-BMPT'!#REF!,IF(J70=39,'Equivalencia BH-BMPT'!$D$40,IF(J70=40,'Equivalencia BH-BMPT'!$D$41,IF(J70=41,'Equivalencia BH-BMPT'!$D$42,IF(J70=42,'Equivalencia BH-BMPT'!$D$43,IF(J70=43,'Equivalencia BH-BMPT'!$D$44,IF(J70=44,'Equivalencia BH-BMPT'!$D$45,IF(J70=45,'Equivalencia BH-BMPT'!$D$46,"No ha seleccionado un número de programa")))))))))))))))))))))))))))))))))))))))))))))</f>
        <v>No ha seleccionado un número de programa</v>
      </c>
      <c r="L70" s="175" t="s">
        <v>979</v>
      </c>
      <c r="M70" s="92">
        <v>79625666</v>
      </c>
      <c r="N70" s="92" t="s">
        <v>683</v>
      </c>
      <c r="O70" s="129">
        <v>60500000</v>
      </c>
      <c r="P70" s="71"/>
      <c r="Q70" s="15"/>
      <c r="R70" s="92" t="s">
        <v>1005</v>
      </c>
      <c r="S70" s="153">
        <v>0</v>
      </c>
      <c r="T70" s="15">
        <f t="shared" si="1"/>
        <v>60500000</v>
      </c>
      <c r="U70" s="257">
        <v>56833333</v>
      </c>
      <c r="V70" s="213">
        <v>43126</v>
      </c>
      <c r="W70" s="239">
        <v>43130</v>
      </c>
      <c r="X70" s="239">
        <v>43463</v>
      </c>
      <c r="Y70" s="264">
        <f t="shared" si="0"/>
        <v>333</v>
      </c>
      <c r="Z70" s="3"/>
      <c r="AA70" s="26"/>
      <c r="AB70" s="3"/>
      <c r="AC70" s="3"/>
      <c r="AD70" s="3" t="s">
        <v>1013</v>
      </c>
      <c r="AE70" s="3"/>
      <c r="AF70" s="27">
        <f t="shared" si="2"/>
        <v>0.93939393388429748</v>
      </c>
      <c r="AG70" s="28"/>
      <c r="AH70" s="28"/>
    </row>
    <row r="71" spans="1:34" ht="44.25" customHeight="1" thickBot="1" x14ac:dyDescent="0.3">
      <c r="A71" s="91" t="s">
        <v>439</v>
      </c>
      <c r="B71" s="3">
        <v>2018</v>
      </c>
      <c r="C71" s="77" t="s">
        <v>603</v>
      </c>
      <c r="D71" s="3">
        <v>5</v>
      </c>
      <c r="E71" s="2" t="str">
        <f>IF(D71=1,'Tipo '!$B$2,IF(D71=2,'Tipo '!$B$3,IF(D71=3,'Tipo '!$B$4,IF(D71=4,'Tipo '!$B$5,IF(D71=5,'Tipo '!$B$6,IF(D71=6,'Tipo '!$B$7,IF(D71=7,'Tipo '!$B$8,IF(D71=8,'Tipo '!$B$9,IF(D71=9,'Tipo '!$B$10,IF(D71=10,'Tipo '!$B$11,IF(D71=11,'Tipo '!$B$12,IF(D71=12,'Tipo '!$B$13,IF(D71=13,'Tipo '!$B$14,IF(D71=14,'Tipo '!$B$15,IF(D71=15,'Tipo '!$B$16,IF(D71=16,'Tipo '!$B$17,IF(D71=17,'Tipo '!$B$18,IF(D71=18,'Tipo '!$B$19,IF(D71=19,'Tipo '!$B$20,IF(D71=20,'Tipo '!$B$21,"No ha seleccionado un tipo de contrato válido"))))))))))))))))))))</f>
        <v>CONTRATOS DE PRESTACIÓN DE SERVICIOS PROFESIONALES Y DE APOYO A LA GESTIÓN</v>
      </c>
      <c r="F71" s="90" t="s">
        <v>626</v>
      </c>
      <c r="G71" s="2"/>
      <c r="H71" s="147" t="s">
        <v>850</v>
      </c>
      <c r="I71" s="13" t="s">
        <v>162</v>
      </c>
      <c r="J71" s="3"/>
      <c r="K71" s="2" t="str">
        <f>IF(J71=1,'Equivalencia BH-BMPT'!$D$2,IF(J71=2,'Equivalencia BH-BMPT'!$D$3,IF(J71=3,'Equivalencia BH-BMPT'!$D$4,IF(J71=4,'Equivalencia BH-BMPT'!$D$5,IF(J71=5,'Equivalencia BH-BMPT'!$D$6,IF(J71=6,'Equivalencia BH-BMPT'!$D$7,IF(J71=7,'Equivalencia BH-BMPT'!$D$8,IF(J71=8,'Equivalencia BH-BMPT'!$D$9,IF(J71=9,'Equivalencia BH-BMPT'!$D$10,IF(J71=10,'Equivalencia BH-BMPT'!$D$11,IF(J71=11,'Equivalencia BH-BMPT'!$D$12,IF(J71=12,'Equivalencia BH-BMPT'!$D$13,IF(J71=13,'Equivalencia BH-BMPT'!$D$14,IF(J71=14,'Equivalencia BH-BMPT'!$D$15,IF(J71=15,'Equivalencia BH-BMPT'!$D$16,IF(J71=16,'Equivalencia BH-BMPT'!$D$17,IF(J71=17,'Equivalencia BH-BMPT'!$D$18,IF(J71=18,'Equivalencia BH-BMPT'!$D$19,IF(J71=19,'Equivalencia BH-BMPT'!$D$20,IF(J71=20,'Equivalencia BH-BMPT'!$D$21,IF(J71=21,'Equivalencia BH-BMPT'!$D$22,IF(J71=22,'Equivalencia BH-BMPT'!$D$23,IF(J71=23,'Equivalencia BH-BMPT'!#REF!,IF(J71=24,'Equivalencia BH-BMPT'!$D$25,IF(J71=25,'Equivalencia BH-BMPT'!$D$26,IF(J71=26,'Equivalencia BH-BMPT'!$D$27,IF(J71=27,'Equivalencia BH-BMPT'!$D$28,IF(J71=28,'Equivalencia BH-BMPT'!$D$29,IF(J71=29,'Equivalencia BH-BMPT'!$D$30,IF(J71=30,'Equivalencia BH-BMPT'!$D$31,IF(J71=31,'Equivalencia BH-BMPT'!$D$32,IF(J71=32,'Equivalencia BH-BMPT'!$D$33,IF(J71=33,'Equivalencia BH-BMPT'!$D$34,IF(J71=34,'Equivalencia BH-BMPT'!$D$35,IF(J71=35,'Equivalencia BH-BMPT'!$D$36,IF(J71=36,'Equivalencia BH-BMPT'!$D$37,IF(J71=37,'Equivalencia BH-BMPT'!$D$38,IF(J71=38,'Equivalencia BH-BMPT'!#REF!,IF(J71=39,'Equivalencia BH-BMPT'!$D$40,IF(J71=40,'Equivalencia BH-BMPT'!$D$41,IF(J71=41,'Equivalencia BH-BMPT'!$D$42,IF(J71=42,'Equivalencia BH-BMPT'!$D$43,IF(J71=43,'Equivalencia BH-BMPT'!$D$44,IF(J71=44,'Equivalencia BH-BMPT'!$D$45,IF(J71=45,'Equivalencia BH-BMPT'!$D$46,"No ha seleccionado un número de programa")))))))))))))))))))))))))))))))))))))))))))))</f>
        <v>No ha seleccionado un número de programa</v>
      </c>
      <c r="L71" s="29" t="s">
        <v>973</v>
      </c>
      <c r="M71" s="91">
        <v>52434625</v>
      </c>
      <c r="N71" s="91" t="s">
        <v>684</v>
      </c>
      <c r="O71" s="128">
        <v>34650000</v>
      </c>
      <c r="P71" s="71"/>
      <c r="Q71" s="15"/>
      <c r="R71" s="91">
        <v>1</v>
      </c>
      <c r="S71" s="201">
        <v>17325000</v>
      </c>
      <c r="T71" s="15">
        <f t="shared" si="1"/>
        <v>51975000</v>
      </c>
      <c r="U71" s="265">
        <v>51975000</v>
      </c>
      <c r="V71" s="212">
        <v>43126</v>
      </c>
      <c r="W71" s="238">
        <v>43129</v>
      </c>
      <c r="X71" s="238">
        <v>43340</v>
      </c>
      <c r="Y71" s="264">
        <f t="shared" si="0"/>
        <v>211</v>
      </c>
      <c r="Z71" s="3"/>
      <c r="AA71" s="26"/>
      <c r="AB71" s="3"/>
      <c r="AC71" s="3"/>
      <c r="AD71" s="3" t="s">
        <v>1013</v>
      </c>
      <c r="AE71" s="3"/>
      <c r="AF71" s="27">
        <f t="shared" si="2"/>
        <v>1</v>
      </c>
      <c r="AG71" s="28"/>
      <c r="AH71" s="28"/>
    </row>
    <row r="72" spans="1:34" ht="44.25" customHeight="1" thickBot="1" x14ac:dyDescent="0.3">
      <c r="A72" s="92" t="s">
        <v>440</v>
      </c>
      <c r="B72" s="3">
        <v>2018</v>
      </c>
      <c r="C72" s="72" t="s">
        <v>604</v>
      </c>
      <c r="D72" s="3">
        <v>5</v>
      </c>
      <c r="E72" s="2" t="str">
        <f>IF(D72=1,'Tipo '!$B$2,IF(D72=2,'Tipo '!$B$3,IF(D72=3,'Tipo '!$B$4,IF(D72=4,'Tipo '!$B$5,IF(D72=5,'Tipo '!$B$6,IF(D72=6,'Tipo '!$B$7,IF(D72=7,'Tipo '!$B$8,IF(D72=8,'Tipo '!$B$9,IF(D72=9,'Tipo '!$B$10,IF(D72=10,'Tipo '!$B$11,IF(D72=11,'Tipo '!$B$12,IF(D72=12,'Tipo '!$B$13,IF(D72=13,'Tipo '!$B$14,IF(D72=14,'Tipo '!$B$15,IF(D72=15,'Tipo '!$B$16,IF(D72=16,'Tipo '!$B$17,IF(D72=17,'Tipo '!$B$18,IF(D72=18,'Tipo '!$B$19,IF(D72=19,'Tipo '!$B$20,IF(D72=20,'Tipo '!$B$21,"No ha seleccionado un tipo de contrato válido"))))))))))))))))))))</f>
        <v>CONTRATOS DE PRESTACIÓN DE SERVICIOS PROFESIONALES Y DE APOYO A LA GESTIÓN</v>
      </c>
      <c r="F72" s="90" t="s">
        <v>626</v>
      </c>
      <c r="G72" s="2"/>
      <c r="H72" s="148" t="s">
        <v>851</v>
      </c>
      <c r="I72" s="13" t="s">
        <v>162</v>
      </c>
      <c r="J72" s="3"/>
      <c r="K72" s="2" t="str">
        <f>IF(J72=1,'Equivalencia BH-BMPT'!$D$2,IF(J72=2,'Equivalencia BH-BMPT'!$D$3,IF(J72=3,'Equivalencia BH-BMPT'!$D$4,IF(J72=4,'Equivalencia BH-BMPT'!$D$5,IF(J72=5,'Equivalencia BH-BMPT'!$D$6,IF(J72=6,'Equivalencia BH-BMPT'!$D$7,IF(J72=7,'Equivalencia BH-BMPT'!$D$8,IF(J72=8,'Equivalencia BH-BMPT'!$D$9,IF(J72=9,'Equivalencia BH-BMPT'!$D$10,IF(J72=10,'Equivalencia BH-BMPT'!$D$11,IF(J72=11,'Equivalencia BH-BMPT'!$D$12,IF(J72=12,'Equivalencia BH-BMPT'!$D$13,IF(J72=13,'Equivalencia BH-BMPT'!$D$14,IF(J72=14,'Equivalencia BH-BMPT'!$D$15,IF(J72=15,'Equivalencia BH-BMPT'!$D$16,IF(J72=16,'Equivalencia BH-BMPT'!$D$17,IF(J72=17,'Equivalencia BH-BMPT'!$D$18,IF(J72=18,'Equivalencia BH-BMPT'!$D$19,IF(J72=19,'Equivalencia BH-BMPT'!$D$20,IF(J72=20,'Equivalencia BH-BMPT'!$D$21,IF(J72=21,'Equivalencia BH-BMPT'!$D$22,IF(J72=22,'Equivalencia BH-BMPT'!$D$23,IF(J72=23,'Equivalencia BH-BMPT'!#REF!,IF(J72=24,'Equivalencia BH-BMPT'!$D$25,IF(J72=25,'Equivalencia BH-BMPT'!$D$26,IF(J72=26,'Equivalencia BH-BMPT'!$D$27,IF(J72=27,'Equivalencia BH-BMPT'!$D$28,IF(J72=28,'Equivalencia BH-BMPT'!$D$29,IF(J72=29,'Equivalencia BH-BMPT'!$D$30,IF(J72=30,'Equivalencia BH-BMPT'!$D$31,IF(J72=31,'Equivalencia BH-BMPT'!$D$32,IF(J72=32,'Equivalencia BH-BMPT'!$D$33,IF(J72=33,'Equivalencia BH-BMPT'!$D$34,IF(J72=34,'Equivalencia BH-BMPT'!$D$35,IF(J72=35,'Equivalencia BH-BMPT'!$D$36,IF(J72=36,'Equivalencia BH-BMPT'!$D$37,IF(J72=37,'Equivalencia BH-BMPT'!$D$38,IF(J72=38,'Equivalencia BH-BMPT'!#REF!,IF(J72=39,'Equivalencia BH-BMPT'!$D$40,IF(J72=40,'Equivalencia BH-BMPT'!$D$41,IF(J72=41,'Equivalencia BH-BMPT'!$D$42,IF(J72=42,'Equivalencia BH-BMPT'!$D$43,IF(J72=43,'Equivalencia BH-BMPT'!$D$44,IF(J72=44,'Equivalencia BH-BMPT'!$D$45,IF(J72=45,'Equivalencia BH-BMPT'!$D$46,"No ha seleccionado un número de programa")))))))))))))))))))))))))))))))))))))))))))))</f>
        <v>No ha seleccionado un número de programa</v>
      </c>
      <c r="L72" s="29" t="s">
        <v>973</v>
      </c>
      <c r="M72" s="92">
        <v>80037782</v>
      </c>
      <c r="N72" s="92" t="s">
        <v>685</v>
      </c>
      <c r="O72" s="129">
        <v>38500000</v>
      </c>
      <c r="P72" s="71"/>
      <c r="Q72" s="15"/>
      <c r="R72" s="92" t="s">
        <v>1005</v>
      </c>
      <c r="S72" s="153">
        <v>0</v>
      </c>
      <c r="T72" s="15">
        <f t="shared" si="1"/>
        <v>38500000</v>
      </c>
      <c r="U72" s="257">
        <v>35016667</v>
      </c>
      <c r="V72" s="213">
        <v>43126</v>
      </c>
      <c r="W72" s="239">
        <v>43129</v>
      </c>
      <c r="X72" s="239">
        <v>43340</v>
      </c>
      <c r="Y72" s="264">
        <f t="shared" si="0"/>
        <v>211</v>
      </c>
      <c r="Z72" s="3"/>
      <c r="AA72" s="26"/>
      <c r="AB72" s="3"/>
      <c r="AC72" s="3"/>
      <c r="AD72" s="3" t="s">
        <v>1013</v>
      </c>
      <c r="AE72" s="3"/>
      <c r="AF72" s="27">
        <f t="shared" si="2"/>
        <v>0.90952381818181816</v>
      </c>
      <c r="AG72" s="28"/>
      <c r="AH72" s="28"/>
    </row>
    <row r="73" spans="1:34" ht="44.25" customHeight="1" thickBot="1" x14ac:dyDescent="0.3">
      <c r="A73" s="91" t="s">
        <v>441</v>
      </c>
      <c r="B73" s="3">
        <v>2018</v>
      </c>
      <c r="C73" s="77" t="s">
        <v>593</v>
      </c>
      <c r="D73" s="3">
        <v>5</v>
      </c>
      <c r="E73" s="2" t="str">
        <f>IF(D73=1,'Tipo '!$B$2,IF(D73=2,'Tipo '!$B$3,IF(D73=3,'Tipo '!$B$4,IF(D73=4,'Tipo '!$B$5,IF(D73=5,'Tipo '!$B$6,IF(D73=6,'Tipo '!$B$7,IF(D73=7,'Tipo '!$B$8,IF(D73=8,'Tipo '!$B$9,IF(D73=9,'Tipo '!$B$10,IF(D73=10,'Tipo '!$B$11,IF(D73=11,'Tipo '!$B$12,IF(D73=12,'Tipo '!$B$13,IF(D73=13,'Tipo '!$B$14,IF(D73=14,'Tipo '!$B$15,IF(D73=15,'Tipo '!$B$16,IF(D73=16,'Tipo '!$B$17,IF(D73=17,'Tipo '!$B$18,IF(D73=18,'Tipo '!$B$19,IF(D73=19,'Tipo '!$B$20,IF(D73=20,'Tipo '!$B$21,"No ha seleccionado un tipo de contrato válido"))))))))))))))))))))</f>
        <v>CONTRATOS DE PRESTACIÓN DE SERVICIOS PROFESIONALES Y DE APOYO A LA GESTIÓN</v>
      </c>
      <c r="F73" s="90" t="s">
        <v>626</v>
      </c>
      <c r="G73" s="2"/>
      <c r="H73" s="147" t="s">
        <v>852</v>
      </c>
      <c r="I73" s="13" t="s">
        <v>162</v>
      </c>
      <c r="J73" s="3"/>
      <c r="K73" s="2" t="str">
        <f>IF(J73=1,'Equivalencia BH-BMPT'!$D$2,IF(J73=2,'Equivalencia BH-BMPT'!$D$3,IF(J73=3,'Equivalencia BH-BMPT'!$D$4,IF(J73=4,'Equivalencia BH-BMPT'!$D$5,IF(J73=5,'Equivalencia BH-BMPT'!$D$6,IF(J73=6,'Equivalencia BH-BMPT'!$D$7,IF(J73=7,'Equivalencia BH-BMPT'!$D$8,IF(J73=8,'Equivalencia BH-BMPT'!$D$9,IF(J73=9,'Equivalencia BH-BMPT'!$D$10,IF(J73=10,'Equivalencia BH-BMPT'!$D$11,IF(J73=11,'Equivalencia BH-BMPT'!$D$12,IF(J73=12,'Equivalencia BH-BMPT'!$D$13,IF(J73=13,'Equivalencia BH-BMPT'!$D$14,IF(J73=14,'Equivalencia BH-BMPT'!$D$15,IF(J73=15,'Equivalencia BH-BMPT'!$D$16,IF(J73=16,'Equivalencia BH-BMPT'!$D$17,IF(J73=17,'Equivalencia BH-BMPT'!$D$18,IF(J73=18,'Equivalencia BH-BMPT'!$D$19,IF(J73=19,'Equivalencia BH-BMPT'!$D$20,IF(J73=20,'Equivalencia BH-BMPT'!$D$21,IF(J73=21,'Equivalencia BH-BMPT'!$D$22,IF(J73=22,'Equivalencia BH-BMPT'!$D$23,IF(J73=23,'Equivalencia BH-BMPT'!#REF!,IF(J73=24,'Equivalencia BH-BMPT'!$D$25,IF(J73=25,'Equivalencia BH-BMPT'!$D$26,IF(J73=26,'Equivalencia BH-BMPT'!$D$27,IF(J73=27,'Equivalencia BH-BMPT'!$D$28,IF(J73=28,'Equivalencia BH-BMPT'!$D$29,IF(J73=29,'Equivalencia BH-BMPT'!$D$30,IF(J73=30,'Equivalencia BH-BMPT'!$D$31,IF(J73=31,'Equivalencia BH-BMPT'!$D$32,IF(J73=32,'Equivalencia BH-BMPT'!$D$33,IF(J73=33,'Equivalencia BH-BMPT'!$D$34,IF(J73=34,'Equivalencia BH-BMPT'!$D$35,IF(J73=35,'Equivalencia BH-BMPT'!$D$36,IF(J73=36,'Equivalencia BH-BMPT'!$D$37,IF(J73=37,'Equivalencia BH-BMPT'!$D$38,IF(J73=38,'Equivalencia BH-BMPT'!#REF!,IF(J73=39,'Equivalencia BH-BMPT'!$D$40,IF(J73=40,'Equivalencia BH-BMPT'!$D$41,IF(J73=41,'Equivalencia BH-BMPT'!$D$42,IF(J73=42,'Equivalencia BH-BMPT'!$D$43,IF(J73=43,'Equivalencia BH-BMPT'!$D$44,IF(J73=44,'Equivalencia BH-BMPT'!$D$45,IF(J73=45,'Equivalencia BH-BMPT'!$D$46,"No ha seleccionado un número de programa")))))))))))))))))))))))))))))))))))))))))))))</f>
        <v>No ha seleccionado un número de programa</v>
      </c>
      <c r="L73" s="29" t="s">
        <v>973</v>
      </c>
      <c r="M73" s="91">
        <v>1019039660</v>
      </c>
      <c r="N73" s="98" t="s">
        <v>686</v>
      </c>
      <c r="O73" s="128">
        <v>44000000</v>
      </c>
      <c r="P73" s="71"/>
      <c r="Q73" s="15"/>
      <c r="R73" s="91">
        <v>1</v>
      </c>
      <c r="S73" s="201">
        <v>16866667</v>
      </c>
      <c r="T73" s="15">
        <f t="shared" si="1"/>
        <v>60866667</v>
      </c>
      <c r="U73" s="265">
        <v>57016667</v>
      </c>
      <c r="V73" s="212">
        <v>43126</v>
      </c>
      <c r="W73" s="238">
        <v>43129</v>
      </c>
      <c r="X73" s="238">
        <v>43371</v>
      </c>
      <c r="Y73" s="264">
        <f t="shared" si="0"/>
        <v>242</v>
      </c>
      <c r="Z73" s="3"/>
      <c r="AA73" s="26"/>
      <c r="AB73" s="3"/>
      <c r="AC73" s="3"/>
      <c r="AD73" s="3" t="s">
        <v>1013</v>
      </c>
      <c r="AE73" s="3"/>
      <c r="AF73" s="27">
        <f t="shared" si="2"/>
        <v>0.93674698829820924</v>
      </c>
      <c r="AG73" s="28"/>
      <c r="AH73" s="28"/>
    </row>
    <row r="74" spans="1:34" ht="44.25" customHeight="1" thickBot="1" x14ac:dyDescent="0.3">
      <c r="A74" s="92" t="s">
        <v>442</v>
      </c>
      <c r="B74" s="3">
        <v>2018</v>
      </c>
      <c r="C74" s="72" t="s">
        <v>605</v>
      </c>
      <c r="D74" s="3">
        <v>5</v>
      </c>
      <c r="E74" s="2" t="str">
        <f>IF(D74=1,'Tipo '!$B$2,IF(D74=2,'Tipo '!$B$3,IF(D74=3,'Tipo '!$B$4,IF(D74=4,'Tipo '!$B$5,IF(D74=5,'Tipo '!$B$6,IF(D74=6,'Tipo '!$B$7,IF(D74=7,'Tipo '!$B$8,IF(D74=8,'Tipo '!$B$9,IF(D74=9,'Tipo '!$B$10,IF(D74=10,'Tipo '!$B$11,IF(D74=11,'Tipo '!$B$12,IF(D74=12,'Tipo '!$B$13,IF(D74=13,'Tipo '!$B$14,IF(D74=14,'Tipo '!$B$15,IF(D74=15,'Tipo '!$B$16,IF(D74=16,'Tipo '!$B$17,IF(D74=17,'Tipo '!$B$18,IF(D74=18,'Tipo '!$B$19,IF(D74=19,'Tipo '!$B$20,IF(D74=20,'Tipo '!$B$21,"No ha seleccionado un tipo de contrato válido"))))))))))))))))))))</f>
        <v>CONTRATOS DE PRESTACIÓN DE SERVICIOS PROFESIONALES Y DE APOYO A LA GESTIÓN</v>
      </c>
      <c r="F74" s="90" t="s">
        <v>626</v>
      </c>
      <c r="G74" s="2"/>
      <c r="H74" s="148" t="s">
        <v>853</v>
      </c>
      <c r="I74" s="13" t="s">
        <v>162</v>
      </c>
      <c r="J74" s="3"/>
      <c r="K74" s="2" t="str">
        <f>IF(J74=1,'Equivalencia BH-BMPT'!$D$2,IF(J74=2,'Equivalencia BH-BMPT'!$D$3,IF(J74=3,'Equivalencia BH-BMPT'!$D$4,IF(J74=4,'Equivalencia BH-BMPT'!$D$5,IF(J74=5,'Equivalencia BH-BMPT'!$D$6,IF(J74=6,'Equivalencia BH-BMPT'!$D$7,IF(J74=7,'Equivalencia BH-BMPT'!$D$8,IF(J74=8,'Equivalencia BH-BMPT'!$D$9,IF(J74=9,'Equivalencia BH-BMPT'!$D$10,IF(J74=10,'Equivalencia BH-BMPT'!$D$11,IF(J74=11,'Equivalencia BH-BMPT'!$D$12,IF(J74=12,'Equivalencia BH-BMPT'!$D$13,IF(J74=13,'Equivalencia BH-BMPT'!$D$14,IF(J74=14,'Equivalencia BH-BMPT'!$D$15,IF(J74=15,'Equivalencia BH-BMPT'!$D$16,IF(J74=16,'Equivalencia BH-BMPT'!$D$17,IF(J74=17,'Equivalencia BH-BMPT'!$D$18,IF(J74=18,'Equivalencia BH-BMPT'!$D$19,IF(J74=19,'Equivalencia BH-BMPT'!$D$20,IF(J74=20,'Equivalencia BH-BMPT'!$D$21,IF(J74=21,'Equivalencia BH-BMPT'!$D$22,IF(J74=22,'Equivalencia BH-BMPT'!$D$23,IF(J74=23,'Equivalencia BH-BMPT'!#REF!,IF(J74=24,'Equivalencia BH-BMPT'!$D$25,IF(J74=25,'Equivalencia BH-BMPT'!$D$26,IF(J74=26,'Equivalencia BH-BMPT'!$D$27,IF(J74=27,'Equivalencia BH-BMPT'!$D$28,IF(J74=28,'Equivalencia BH-BMPT'!$D$29,IF(J74=29,'Equivalencia BH-BMPT'!$D$30,IF(J74=30,'Equivalencia BH-BMPT'!$D$31,IF(J74=31,'Equivalencia BH-BMPT'!$D$32,IF(J74=32,'Equivalencia BH-BMPT'!$D$33,IF(J74=33,'Equivalencia BH-BMPT'!$D$34,IF(J74=34,'Equivalencia BH-BMPT'!$D$35,IF(J74=35,'Equivalencia BH-BMPT'!$D$36,IF(J74=36,'Equivalencia BH-BMPT'!$D$37,IF(J74=37,'Equivalencia BH-BMPT'!$D$38,IF(J74=38,'Equivalencia BH-BMPT'!#REF!,IF(J74=39,'Equivalencia BH-BMPT'!$D$40,IF(J74=40,'Equivalencia BH-BMPT'!$D$41,IF(J74=41,'Equivalencia BH-BMPT'!$D$42,IF(J74=42,'Equivalencia BH-BMPT'!$D$43,IF(J74=43,'Equivalencia BH-BMPT'!$D$44,IF(J74=44,'Equivalencia BH-BMPT'!$D$45,IF(J74=45,'Equivalencia BH-BMPT'!$D$46,"No ha seleccionado un número de programa")))))))))))))))))))))))))))))))))))))))))))))</f>
        <v>No ha seleccionado un número de programa</v>
      </c>
      <c r="L74" s="29" t="s">
        <v>973</v>
      </c>
      <c r="M74" s="92">
        <v>1023930613</v>
      </c>
      <c r="N74" s="92" t="s">
        <v>687</v>
      </c>
      <c r="O74" s="129">
        <v>36000000</v>
      </c>
      <c r="P74" s="71"/>
      <c r="Q74" s="15"/>
      <c r="R74" s="92" t="s">
        <v>1005</v>
      </c>
      <c r="S74" s="153">
        <v>0</v>
      </c>
      <c r="T74" s="15">
        <f t="shared" si="1"/>
        <v>36000000</v>
      </c>
      <c r="U74" s="257">
        <v>36000000</v>
      </c>
      <c r="V74" s="213">
        <v>43126</v>
      </c>
      <c r="W74" s="239">
        <v>43129</v>
      </c>
      <c r="X74" s="239">
        <v>43371</v>
      </c>
      <c r="Y74" s="264">
        <f t="shared" si="0"/>
        <v>242</v>
      </c>
      <c r="Z74" s="3"/>
      <c r="AA74" s="26"/>
      <c r="AB74" s="3"/>
      <c r="AC74" s="3"/>
      <c r="AD74" s="3" t="s">
        <v>1013</v>
      </c>
      <c r="AE74" s="3"/>
      <c r="AF74" s="27">
        <f t="shared" si="2"/>
        <v>1</v>
      </c>
      <c r="AG74" s="28"/>
      <c r="AH74" s="28"/>
    </row>
    <row r="75" spans="1:34" ht="44.25" customHeight="1" thickBot="1" x14ac:dyDescent="0.3">
      <c r="A75" s="91" t="s">
        <v>443</v>
      </c>
      <c r="B75" s="3">
        <v>2018</v>
      </c>
      <c r="C75" s="77" t="s">
        <v>606</v>
      </c>
      <c r="D75" s="3">
        <v>5</v>
      </c>
      <c r="E75" s="2" t="str">
        <f>IF(D75=1,'Tipo '!$B$2,IF(D75=2,'Tipo '!$B$3,IF(D75=3,'Tipo '!$B$4,IF(D75=4,'Tipo '!$B$5,IF(D75=5,'Tipo '!$B$6,IF(D75=6,'Tipo '!$B$7,IF(D75=7,'Tipo '!$B$8,IF(D75=8,'Tipo '!$B$9,IF(D75=9,'Tipo '!$B$10,IF(D75=10,'Tipo '!$B$11,IF(D75=11,'Tipo '!$B$12,IF(D75=12,'Tipo '!$B$13,IF(D75=13,'Tipo '!$B$14,IF(D75=14,'Tipo '!$B$15,IF(D75=15,'Tipo '!$B$16,IF(D75=16,'Tipo '!$B$17,IF(D75=17,'Tipo '!$B$18,IF(D75=18,'Tipo '!$B$19,IF(D75=19,'Tipo '!$B$20,IF(D75=20,'Tipo '!$B$21,"No ha seleccionado un tipo de contrato válido"))))))))))))))))))))</f>
        <v>CONTRATOS DE PRESTACIÓN DE SERVICIOS PROFESIONALES Y DE APOYO A LA GESTIÓN</v>
      </c>
      <c r="F75" s="90" t="s">
        <v>626</v>
      </c>
      <c r="G75" s="2"/>
      <c r="H75" s="156" t="s">
        <v>854</v>
      </c>
      <c r="I75" s="13" t="s">
        <v>162</v>
      </c>
      <c r="J75" s="3"/>
      <c r="K75" s="2" t="str">
        <f>IF(J75=1,'Equivalencia BH-BMPT'!$D$2,IF(J75=2,'Equivalencia BH-BMPT'!$D$3,IF(J75=3,'Equivalencia BH-BMPT'!$D$4,IF(J75=4,'Equivalencia BH-BMPT'!$D$5,IF(J75=5,'Equivalencia BH-BMPT'!$D$6,IF(J75=6,'Equivalencia BH-BMPT'!$D$7,IF(J75=7,'Equivalencia BH-BMPT'!$D$8,IF(J75=8,'Equivalencia BH-BMPT'!$D$9,IF(J75=9,'Equivalencia BH-BMPT'!$D$10,IF(J75=10,'Equivalencia BH-BMPT'!$D$11,IF(J75=11,'Equivalencia BH-BMPT'!$D$12,IF(J75=12,'Equivalencia BH-BMPT'!$D$13,IF(J75=13,'Equivalencia BH-BMPT'!$D$14,IF(J75=14,'Equivalencia BH-BMPT'!$D$15,IF(J75=15,'Equivalencia BH-BMPT'!$D$16,IF(J75=16,'Equivalencia BH-BMPT'!$D$17,IF(J75=17,'Equivalencia BH-BMPT'!$D$18,IF(J75=18,'Equivalencia BH-BMPT'!$D$19,IF(J75=19,'Equivalencia BH-BMPT'!$D$20,IF(J75=20,'Equivalencia BH-BMPT'!$D$21,IF(J75=21,'Equivalencia BH-BMPT'!$D$22,IF(J75=22,'Equivalencia BH-BMPT'!$D$23,IF(J75=23,'Equivalencia BH-BMPT'!#REF!,IF(J75=24,'Equivalencia BH-BMPT'!$D$25,IF(J75=25,'Equivalencia BH-BMPT'!$D$26,IF(J75=26,'Equivalencia BH-BMPT'!$D$27,IF(J75=27,'Equivalencia BH-BMPT'!$D$28,IF(J75=28,'Equivalencia BH-BMPT'!$D$29,IF(J75=29,'Equivalencia BH-BMPT'!$D$30,IF(J75=30,'Equivalencia BH-BMPT'!$D$31,IF(J75=31,'Equivalencia BH-BMPT'!$D$32,IF(J75=32,'Equivalencia BH-BMPT'!$D$33,IF(J75=33,'Equivalencia BH-BMPT'!$D$34,IF(J75=34,'Equivalencia BH-BMPT'!$D$35,IF(J75=35,'Equivalencia BH-BMPT'!$D$36,IF(J75=36,'Equivalencia BH-BMPT'!$D$37,IF(J75=37,'Equivalencia BH-BMPT'!$D$38,IF(J75=38,'Equivalencia BH-BMPT'!#REF!,IF(J75=39,'Equivalencia BH-BMPT'!$D$40,IF(J75=40,'Equivalencia BH-BMPT'!$D$41,IF(J75=41,'Equivalencia BH-BMPT'!$D$42,IF(J75=42,'Equivalencia BH-BMPT'!$D$43,IF(J75=43,'Equivalencia BH-BMPT'!$D$44,IF(J75=44,'Equivalencia BH-BMPT'!$D$45,IF(J75=45,'Equivalencia BH-BMPT'!$D$46,"No ha seleccionado un número de programa")))))))))))))))))))))))))))))))))))))))))))))</f>
        <v>No ha seleccionado un número de programa</v>
      </c>
      <c r="L75" s="29" t="s">
        <v>973</v>
      </c>
      <c r="M75" s="91">
        <v>52422505</v>
      </c>
      <c r="N75" s="91" t="s">
        <v>688</v>
      </c>
      <c r="O75" s="128">
        <v>35700000</v>
      </c>
      <c r="P75" s="71"/>
      <c r="Q75" s="15"/>
      <c r="R75" s="91">
        <v>1</v>
      </c>
      <c r="S75" s="201">
        <v>17850000</v>
      </c>
      <c r="T75" s="15">
        <f t="shared" si="1"/>
        <v>53550000</v>
      </c>
      <c r="U75" s="265">
        <v>52870000</v>
      </c>
      <c r="V75" s="212">
        <v>43126</v>
      </c>
      <c r="W75" s="238">
        <v>43129</v>
      </c>
      <c r="X75" s="238">
        <v>43340</v>
      </c>
      <c r="Y75" s="264">
        <f t="shared" si="0"/>
        <v>211</v>
      </c>
      <c r="Z75" s="3"/>
      <c r="AA75" s="26"/>
      <c r="AB75" s="3"/>
      <c r="AC75" s="3"/>
      <c r="AD75" s="3" t="s">
        <v>1013</v>
      </c>
      <c r="AE75" s="3"/>
      <c r="AF75" s="27">
        <f t="shared" si="2"/>
        <v>0.98730158730158735</v>
      </c>
      <c r="AG75" s="28"/>
      <c r="AH75" s="28"/>
    </row>
    <row r="76" spans="1:34" ht="44.25" customHeight="1" thickBot="1" x14ac:dyDescent="0.3">
      <c r="A76" s="92" t="s">
        <v>444</v>
      </c>
      <c r="B76" s="3">
        <v>2018</v>
      </c>
      <c r="C76" s="72" t="s">
        <v>607</v>
      </c>
      <c r="D76" s="3">
        <v>5</v>
      </c>
      <c r="E76" s="2" t="str">
        <f>IF(D76=1,'Tipo '!$B$2,IF(D76=2,'Tipo '!$B$3,IF(D76=3,'Tipo '!$B$4,IF(D76=4,'Tipo '!$B$5,IF(D76=5,'Tipo '!$B$6,IF(D76=6,'Tipo '!$B$7,IF(D76=7,'Tipo '!$B$8,IF(D76=8,'Tipo '!$B$9,IF(D76=9,'Tipo '!$B$10,IF(D76=10,'Tipo '!$B$11,IF(D76=11,'Tipo '!$B$12,IF(D76=12,'Tipo '!$B$13,IF(D76=13,'Tipo '!$B$14,IF(D76=14,'Tipo '!$B$15,IF(D76=15,'Tipo '!$B$16,IF(D76=16,'Tipo '!$B$17,IF(D76=17,'Tipo '!$B$18,IF(D76=18,'Tipo '!$B$19,IF(D76=19,'Tipo '!$B$20,IF(D76=20,'Tipo '!$B$21,"No ha seleccionado un tipo de contrato válido"))))))))))))))))))))</f>
        <v>CONTRATOS DE PRESTACIÓN DE SERVICIOS PROFESIONALES Y DE APOYO A LA GESTIÓN</v>
      </c>
      <c r="F76" s="90" t="s">
        <v>626</v>
      </c>
      <c r="G76" s="2"/>
      <c r="H76" s="148" t="s">
        <v>855</v>
      </c>
      <c r="I76" s="13" t="s">
        <v>162</v>
      </c>
      <c r="J76" s="3"/>
      <c r="K76" s="2" t="str">
        <f>IF(J76=1,'Equivalencia BH-BMPT'!$D$2,IF(J76=2,'Equivalencia BH-BMPT'!$D$3,IF(J76=3,'Equivalencia BH-BMPT'!$D$4,IF(J76=4,'Equivalencia BH-BMPT'!$D$5,IF(J76=5,'Equivalencia BH-BMPT'!$D$6,IF(J76=6,'Equivalencia BH-BMPT'!$D$7,IF(J76=7,'Equivalencia BH-BMPT'!$D$8,IF(J76=8,'Equivalencia BH-BMPT'!$D$9,IF(J76=9,'Equivalencia BH-BMPT'!$D$10,IF(J76=10,'Equivalencia BH-BMPT'!$D$11,IF(J76=11,'Equivalencia BH-BMPT'!$D$12,IF(J76=12,'Equivalencia BH-BMPT'!$D$13,IF(J76=13,'Equivalencia BH-BMPT'!$D$14,IF(J76=14,'Equivalencia BH-BMPT'!$D$15,IF(J76=15,'Equivalencia BH-BMPT'!$D$16,IF(J76=16,'Equivalencia BH-BMPT'!$D$17,IF(J76=17,'Equivalencia BH-BMPT'!$D$18,IF(J76=18,'Equivalencia BH-BMPT'!$D$19,IF(J76=19,'Equivalencia BH-BMPT'!$D$20,IF(J76=20,'Equivalencia BH-BMPT'!$D$21,IF(J76=21,'Equivalencia BH-BMPT'!$D$22,IF(J76=22,'Equivalencia BH-BMPT'!$D$23,IF(J76=23,'Equivalencia BH-BMPT'!#REF!,IF(J76=24,'Equivalencia BH-BMPT'!$D$25,IF(J76=25,'Equivalencia BH-BMPT'!$D$26,IF(J76=26,'Equivalencia BH-BMPT'!$D$27,IF(J76=27,'Equivalencia BH-BMPT'!$D$28,IF(J76=28,'Equivalencia BH-BMPT'!$D$29,IF(J76=29,'Equivalencia BH-BMPT'!$D$30,IF(J76=30,'Equivalencia BH-BMPT'!$D$31,IF(J76=31,'Equivalencia BH-BMPT'!$D$32,IF(J76=32,'Equivalencia BH-BMPT'!$D$33,IF(J76=33,'Equivalencia BH-BMPT'!$D$34,IF(J76=34,'Equivalencia BH-BMPT'!$D$35,IF(J76=35,'Equivalencia BH-BMPT'!$D$36,IF(J76=36,'Equivalencia BH-BMPT'!$D$37,IF(J76=37,'Equivalencia BH-BMPT'!$D$38,IF(J76=38,'Equivalencia BH-BMPT'!#REF!,IF(J76=39,'Equivalencia BH-BMPT'!$D$40,IF(J76=40,'Equivalencia BH-BMPT'!$D$41,IF(J76=41,'Equivalencia BH-BMPT'!$D$42,IF(J76=42,'Equivalencia BH-BMPT'!$D$43,IF(J76=43,'Equivalencia BH-BMPT'!$D$44,IF(J76=44,'Equivalencia BH-BMPT'!$D$45,IF(J76=45,'Equivalencia BH-BMPT'!$D$46,"No ha seleccionado un número de programa")))))))))))))))))))))))))))))))))))))))))))))</f>
        <v>No ha seleccionado un número de programa</v>
      </c>
      <c r="L76" s="29" t="s">
        <v>977</v>
      </c>
      <c r="M76" s="92">
        <v>1098731316</v>
      </c>
      <c r="N76" s="92" t="s">
        <v>689</v>
      </c>
      <c r="O76" s="129">
        <v>42960000</v>
      </c>
      <c r="P76" s="71"/>
      <c r="Q76" s="15"/>
      <c r="R76" s="92" t="s">
        <v>1005</v>
      </c>
      <c r="S76" s="153">
        <v>0</v>
      </c>
      <c r="T76" s="15">
        <f t="shared" si="1"/>
        <v>42960000</v>
      </c>
      <c r="U76" s="257">
        <f>1575200+4296000+4296000+4296000+4296000+4296000+4296000+4296000+4296000+4296000+2720800</f>
        <v>42960000</v>
      </c>
      <c r="V76" s="213">
        <v>43126</v>
      </c>
      <c r="W76" s="239">
        <v>43129</v>
      </c>
      <c r="X76" s="239">
        <v>43432</v>
      </c>
      <c r="Y76" s="264">
        <f t="shared" si="0"/>
        <v>303</v>
      </c>
      <c r="Z76" s="3"/>
      <c r="AA76" s="26"/>
      <c r="AB76" s="3"/>
      <c r="AC76" s="3"/>
      <c r="AD76" s="3" t="s">
        <v>1013</v>
      </c>
      <c r="AE76" s="3"/>
      <c r="AF76" s="27">
        <f t="shared" si="2"/>
        <v>1</v>
      </c>
      <c r="AG76" s="28"/>
      <c r="AH76" s="28"/>
    </row>
    <row r="77" spans="1:34" ht="44.25" customHeight="1" thickBot="1" x14ac:dyDescent="0.3">
      <c r="A77" s="91" t="s">
        <v>445</v>
      </c>
      <c r="B77" s="3">
        <v>2018</v>
      </c>
      <c r="C77" s="77" t="s">
        <v>608</v>
      </c>
      <c r="D77" s="3">
        <v>5</v>
      </c>
      <c r="E77" s="2" t="str">
        <f>IF(D77=1,'Tipo '!$B$2,IF(D77=2,'Tipo '!$B$3,IF(D77=3,'Tipo '!$B$4,IF(D77=4,'Tipo '!$B$5,IF(D77=5,'Tipo '!$B$6,IF(D77=6,'Tipo '!$B$7,IF(D77=7,'Tipo '!$B$8,IF(D77=8,'Tipo '!$B$9,IF(D77=9,'Tipo '!$B$10,IF(D77=10,'Tipo '!$B$11,IF(D77=11,'Tipo '!$B$12,IF(D77=12,'Tipo '!$B$13,IF(D77=13,'Tipo '!$B$14,IF(D77=14,'Tipo '!$B$15,IF(D77=15,'Tipo '!$B$16,IF(D77=16,'Tipo '!$B$17,IF(D77=17,'Tipo '!$B$18,IF(D77=18,'Tipo '!$B$19,IF(D77=19,'Tipo '!$B$20,IF(D77=20,'Tipo '!$B$21,"No ha seleccionado un tipo de contrato válido"))))))))))))))))))))</f>
        <v>CONTRATOS DE PRESTACIÓN DE SERVICIOS PROFESIONALES Y DE APOYO A LA GESTIÓN</v>
      </c>
      <c r="F77" s="90" t="s">
        <v>626</v>
      </c>
      <c r="G77" s="2"/>
      <c r="H77" s="147" t="s">
        <v>856</v>
      </c>
      <c r="I77" s="13" t="s">
        <v>162</v>
      </c>
      <c r="J77" s="3"/>
      <c r="K77" s="2" t="str">
        <f>IF(J77=1,'Equivalencia BH-BMPT'!$D$2,IF(J77=2,'Equivalencia BH-BMPT'!$D$3,IF(J77=3,'Equivalencia BH-BMPT'!$D$4,IF(J77=4,'Equivalencia BH-BMPT'!$D$5,IF(J77=5,'Equivalencia BH-BMPT'!$D$6,IF(J77=6,'Equivalencia BH-BMPT'!$D$7,IF(J77=7,'Equivalencia BH-BMPT'!$D$8,IF(J77=8,'Equivalencia BH-BMPT'!$D$9,IF(J77=9,'Equivalencia BH-BMPT'!$D$10,IF(J77=10,'Equivalencia BH-BMPT'!$D$11,IF(J77=11,'Equivalencia BH-BMPT'!$D$12,IF(J77=12,'Equivalencia BH-BMPT'!$D$13,IF(J77=13,'Equivalencia BH-BMPT'!$D$14,IF(J77=14,'Equivalencia BH-BMPT'!$D$15,IF(J77=15,'Equivalencia BH-BMPT'!$D$16,IF(J77=16,'Equivalencia BH-BMPT'!$D$17,IF(J77=17,'Equivalencia BH-BMPT'!$D$18,IF(J77=18,'Equivalencia BH-BMPT'!$D$19,IF(J77=19,'Equivalencia BH-BMPT'!$D$20,IF(J77=20,'Equivalencia BH-BMPT'!$D$21,IF(J77=21,'Equivalencia BH-BMPT'!$D$22,IF(J77=22,'Equivalencia BH-BMPT'!$D$23,IF(J77=23,'Equivalencia BH-BMPT'!#REF!,IF(J77=24,'Equivalencia BH-BMPT'!$D$25,IF(J77=25,'Equivalencia BH-BMPT'!$D$26,IF(J77=26,'Equivalencia BH-BMPT'!$D$27,IF(J77=27,'Equivalencia BH-BMPT'!$D$28,IF(J77=28,'Equivalencia BH-BMPT'!$D$29,IF(J77=29,'Equivalencia BH-BMPT'!$D$30,IF(J77=30,'Equivalencia BH-BMPT'!$D$31,IF(J77=31,'Equivalencia BH-BMPT'!$D$32,IF(J77=32,'Equivalencia BH-BMPT'!$D$33,IF(J77=33,'Equivalencia BH-BMPT'!$D$34,IF(J77=34,'Equivalencia BH-BMPT'!$D$35,IF(J77=35,'Equivalencia BH-BMPT'!$D$36,IF(J77=36,'Equivalencia BH-BMPT'!$D$37,IF(J77=37,'Equivalencia BH-BMPT'!$D$38,IF(J77=38,'Equivalencia BH-BMPT'!#REF!,IF(J77=39,'Equivalencia BH-BMPT'!$D$40,IF(J77=40,'Equivalencia BH-BMPT'!$D$41,IF(J77=41,'Equivalencia BH-BMPT'!$D$42,IF(J77=42,'Equivalencia BH-BMPT'!$D$43,IF(J77=43,'Equivalencia BH-BMPT'!$D$44,IF(J77=44,'Equivalencia BH-BMPT'!$D$45,IF(J77=45,'Equivalencia BH-BMPT'!$D$46,"No ha seleccionado un número de programa")))))))))))))))))))))))))))))))))))))))))))))</f>
        <v>No ha seleccionado un número de programa</v>
      </c>
      <c r="L77" s="29" t="s">
        <v>975</v>
      </c>
      <c r="M77" s="91">
        <v>1015414534</v>
      </c>
      <c r="N77" s="91" t="s">
        <v>690</v>
      </c>
      <c r="O77" s="128">
        <v>35700000</v>
      </c>
      <c r="P77" s="71"/>
      <c r="Q77" s="15"/>
      <c r="R77" s="91">
        <v>1</v>
      </c>
      <c r="S77" s="201">
        <v>17850000</v>
      </c>
      <c r="T77" s="15">
        <f t="shared" si="1"/>
        <v>53550000</v>
      </c>
      <c r="U77" s="265">
        <v>53550000</v>
      </c>
      <c r="V77" s="212">
        <v>43126</v>
      </c>
      <c r="W77" s="238">
        <v>43129</v>
      </c>
      <c r="X77" s="238">
        <v>43340</v>
      </c>
      <c r="Y77" s="264">
        <f t="shared" si="0"/>
        <v>211</v>
      </c>
      <c r="Z77" s="3"/>
      <c r="AA77" s="26"/>
      <c r="AB77" s="3"/>
      <c r="AC77" s="3"/>
      <c r="AD77" s="3" t="s">
        <v>1013</v>
      </c>
      <c r="AE77" s="3"/>
      <c r="AF77" s="27">
        <f t="shared" si="2"/>
        <v>1</v>
      </c>
      <c r="AG77" s="28"/>
      <c r="AH77" s="28"/>
    </row>
    <row r="78" spans="1:34" ht="44.25" customHeight="1" thickBot="1" x14ac:dyDescent="0.3">
      <c r="A78" s="91" t="s">
        <v>446</v>
      </c>
      <c r="B78" s="3">
        <v>2018</v>
      </c>
      <c r="C78" s="77" t="s">
        <v>609</v>
      </c>
      <c r="D78" s="3">
        <v>5</v>
      </c>
      <c r="E78" s="2" t="str">
        <f>IF(D78=1,'Tipo '!$B$2,IF(D78=2,'Tipo '!$B$3,IF(D78=3,'Tipo '!$B$4,IF(D78=4,'Tipo '!$B$5,IF(D78=5,'Tipo '!$B$6,IF(D78=6,'Tipo '!$B$7,IF(D78=7,'Tipo '!$B$8,IF(D78=8,'Tipo '!$B$9,IF(D78=9,'Tipo '!$B$10,IF(D78=10,'Tipo '!$B$11,IF(D78=11,'Tipo '!$B$12,IF(D78=12,'Tipo '!$B$13,IF(D78=13,'Tipo '!$B$14,IF(D78=14,'Tipo '!$B$15,IF(D78=15,'Tipo '!$B$16,IF(D78=16,'Tipo '!$B$17,IF(D78=17,'Tipo '!$B$18,IF(D78=18,'Tipo '!$B$19,IF(D78=19,'Tipo '!$B$20,IF(D78=20,'Tipo '!$B$21,"No ha seleccionado un tipo de contrato válido"))))))))))))))))))))</f>
        <v>CONTRATOS DE PRESTACIÓN DE SERVICIOS PROFESIONALES Y DE APOYO A LA GESTIÓN</v>
      </c>
      <c r="F78" s="90" t="s">
        <v>626</v>
      </c>
      <c r="G78" s="2"/>
      <c r="H78" s="147" t="s">
        <v>857</v>
      </c>
      <c r="I78" s="13" t="s">
        <v>162</v>
      </c>
      <c r="J78" s="3"/>
      <c r="K78" s="2" t="str">
        <f>IF(J78=1,'Equivalencia BH-BMPT'!$D$2,IF(J78=2,'Equivalencia BH-BMPT'!$D$3,IF(J78=3,'Equivalencia BH-BMPT'!$D$4,IF(J78=4,'Equivalencia BH-BMPT'!$D$5,IF(J78=5,'Equivalencia BH-BMPT'!$D$6,IF(J78=6,'Equivalencia BH-BMPT'!$D$7,IF(J78=7,'Equivalencia BH-BMPT'!$D$8,IF(J78=8,'Equivalencia BH-BMPT'!$D$9,IF(J78=9,'Equivalencia BH-BMPT'!$D$10,IF(J78=10,'Equivalencia BH-BMPT'!$D$11,IF(J78=11,'Equivalencia BH-BMPT'!$D$12,IF(J78=12,'Equivalencia BH-BMPT'!$D$13,IF(J78=13,'Equivalencia BH-BMPT'!$D$14,IF(J78=14,'Equivalencia BH-BMPT'!$D$15,IF(J78=15,'Equivalencia BH-BMPT'!$D$16,IF(J78=16,'Equivalencia BH-BMPT'!$D$17,IF(J78=17,'Equivalencia BH-BMPT'!$D$18,IF(J78=18,'Equivalencia BH-BMPT'!$D$19,IF(J78=19,'Equivalencia BH-BMPT'!$D$20,IF(J78=20,'Equivalencia BH-BMPT'!$D$21,IF(J78=21,'Equivalencia BH-BMPT'!$D$22,IF(J78=22,'Equivalencia BH-BMPT'!$D$23,IF(J78=23,'Equivalencia BH-BMPT'!#REF!,IF(J78=24,'Equivalencia BH-BMPT'!$D$25,IF(J78=25,'Equivalencia BH-BMPT'!$D$26,IF(J78=26,'Equivalencia BH-BMPT'!$D$27,IF(J78=27,'Equivalencia BH-BMPT'!$D$28,IF(J78=28,'Equivalencia BH-BMPT'!$D$29,IF(J78=29,'Equivalencia BH-BMPT'!$D$30,IF(J78=30,'Equivalencia BH-BMPT'!$D$31,IF(J78=31,'Equivalencia BH-BMPT'!$D$32,IF(J78=32,'Equivalencia BH-BMPT'!$D$33,IF(J78=33,'Equivalencia BH-BMPT'!$D$34,IF(J78=34,'Equivalencia BH-BMPT'!$D$35,IF(J78=35,'Equivalencia BH-BMPT'!$D$36,IF(J78=36,'Equivalencia BH-BMPT'!$D$37,IF(J78=37,'Equivalencia BH-BMPT'!$D$38,IF(J78=38,'Equivalencia BH-BMPT'!#REF!,IF(J78=39,'Equivalencia BH-BMPT'!$D$40,IF(J78=40,'Equivalencia BH-BMPT'!$D$41,IF(J78=41,'Equivalencia BH-BMPT'!$D$42,IF(J78=42,'Equivalencia BH-BMPT'!$D$43,IF(J78=43,'Equivalencia BH-BMPT'!$D$44,IF(J78=44,'Equivalencia BH-BMPT'!$D$45,IF(J78=45,'Equivalencia BH-BMPT'!$D$46,"No ha seleccionado un número de programa")))))))))))))))))))))))))))))))))))))))))))))</f>
        <v>No ha seleccionado un número de programa</v>
      </c>
      <c r="L78" s="29" t="s">
        <v>973</v>
      </c>
      <c r="M78" s="91">
        <v>19430488</v>
      </c>
      <c r="N78" s="91" t="s">
        <v>691</v>
      </c>
      <c r="O78" s="128">
        <v>35700000</v>
      </c>
      <c r="P78" s="71"/>
      <c r="Q78" s="15"/>
      <c r="R78" s="91">
        <v>1</v>
      </c>
      <c r="S78" s="201">
        <v>17850000</v>
      </c>
      <c r="T78" s="15">
        <f t="shared" si="1"/>
        <v>53550000</v>
      </c>
      <c r="U78" s="265">
        <v>53550000</v>
      </c>
      <c r="V78" s="212">
        <v>43126</v>
      </c>
      <c r="W78" s="238">
        <v>43129</v>
      </c>
      <c r="X78" s="238">
        <v>43340</v>
      </c>
      <c r="Y78" s="264">
        <f t="shared" si="0"/>
        <v>211</v>
      </c>
      <c r="Z78" s="3"/>
      <c r="AA78" s="26"/>
      <c r="AB78" s="3"/>
      <c r="AC78" s="3"/>
      <c r="AD78" s="3" t="s">
        <v>1013</v>
      </c>
      <c r="AE78" s="3"/>
      <c r="AF78" s="27">
        <f t="shared" si="2"/>
        <v>1</v>
      </c>
      <c r="AG78" s="28"/>
      <c r="AH78" s="28"/>
    </row>
    <row r="79" spans="1:34" ht="44.25" customHeight="1" thickBot="1" x14ac:dyDescent="0.3">
      <c r="A79" s="92" t="s">
        <v>447</v>
      </c>
      <c r="B79" s="3">
        <v>2018</v>
      </c>
      <c r="C79" s="80" t="s">
        <v>608</v>
      </c>
      <c r="D79" s="3">
        <v>5</v>
      </c>
      <c r="E79" s="2" t="str">
        <f>IF(D79=1,'Tipo '!$B$2,IF(D79=2,'Tipo '!$B$3,IF(D79=3,'Tipo '!$B$4,IF(D79=4,'Tipo '!$B$5,IF(D79=5,'Tipo '!$B$6,IF(D79=6,'Tipo '!$B$7,IF(D79=7,'Tipo '!$B$8,IF(D79=8,'Tipo '!$B$9,IF(D79=9,'Tipo '!$B$10,IF(D79=10,'Tipo '!$B$11,IF(D79=11,'Tipo '!$B$12,IF(D79=12,'Tipo '!$B$13,IF(D79=13,'Tipo '!$B$14,IF(D79=14,'Tipo '!$B$15,IF(D79=15,'Tipo '!$B$16,IF(D79=16,'Tipo '!$B$17,IF(D79=17,'Tipo '!$B$18,IF(D79=18,'Tipo '!$B$19,IF(D79=19,'Tipo '!$B$20,IF(D79=20,'Tipo '!$B$21,"No ha seleccionado un tipo de contrato válido"))))))))))))))))))))</f>
        <v>CONTRATOS DE PRESTACIÓN DE SERVICIOS PROFESIONALES Y DE APOYO A LA GESTIÓN</v>
      </c>
      <c r="F79" s="90" t="s">
        <v>626</v>
      </c>
      <c r="G79" s="2"/>
      <c r="H79" s="148" t="s">
        <v>858</v>
      </c>
      <c r="I79" s="13" t="s">
        <v>162</v>
      </c>
      <c r="J79" s="3"/>
      <c r="K79" s="2" t="str">
        <f>IF(J79=1,'Equivalencia BH-BMPT'!$D$2,IF(J79=2,'Equivalencia BH-BMPT'!$D$3,IF(J79=3,'Equivalencia BH-BMPT'!$D$4,IF(J79=4,'Equivalencia BH-BMPT'!$D$5,IF(J79=5,'Equivalencia BH-BMPT'!$D$6,IF(J79=6,'Equivalencia BH-BMPT'!$D$7,IF(J79=7,'Equivalencia BH-BMPT'!$D$8,IF(J79=8,'Equivalencia BH-BMPT'!$D$9,IF(J79=9,'Equivalencia BH-BMPT'!$D$10,IF(J79=10,'Equivalencia BH-BMPT'!$D$11,IF(J79=11,'Equivalencia BH-BMPT'!$D$12,IF(J79=12,'Equivalencia BH-BMPT'!$D$13,IF(J79=13,'Equivalencia BH-BMPT'!$D$14,IF(J79=14,'Equivalencia BH-BMPT'!$D$15,IF(J79=15,'Equivalencia BH-BMPT'!$D$16,IF(J79=16,'Equivalencia BH-BMPT'!$D$17,IF(J79=17,'Equivalencia BH-BMPT'!$D$18,IF(J79=18,'Equivalencia BH-BMPT'!$D$19,IF(J79=19,'Equivalencia BH-BMPT'!$D$20,IF(J79=20,'Equivalencia BH-BMPT'!$D$21,IF(J79=21,'Equivalencia BH-BMPT'!$D$22,IF(J79=22,'Equivalencia BH-BMPT'!$D$23,IF(J79=23,'Equivalencia BH-BMPT'!#REF!,IF(J79=24,'Equivalencia BH-BMPT'!$D$25,IF(J79=25,'Equivalencia BH-BMPT'!$D$26,IF(J79=26,'Equivalencia BH-BMPT'!$D$27,IF(J79=27,'Equivalencia BH-BMPT'!$D$28,IF(J79=28,'Equivalencia BH-BMPT'!$D$29,IF(J79=29,'Equivalencia BH-BMPT'!$D$30,IF(J79=30,'Equivalencia BH-BMPT'!$D$31,IF(J79=31,'Equivalencia BH-BMPT'!$D$32,IF(J79=32,'Equivalencia BH-BMPT'!$D$33,IF(J79=33,'Equivalencia BH-BMPT'!$D$34,IF(J79=34,'Equivalencia BH-BMPT'!$D$35,IF(J79=35,'Equivalencia BH-BMPT'!$D$36,IF(J79=36,'Equivalencia BH-BMPT'!$D$37,IF(J79=37,'Equivalencia BH-BMPT'!$D$38,IF(J79=38,'Equivalencia BH-BMPT'!#REF!,IF(J79=39,'Equivalencia BH-BMPT'!$D$40,IF(J79=40,'Equivalencia BH-BMPT'!$D$41,IF(J79=41,'Equivalencia BH-BMPT'!$D$42,IF(J79=42,'Equivalencia BH-BMPT'!$D$43,IF(J79=43,'Equivalencia BH-BMPT'!$D$44,IF(J79=44,'Equivalencia BH-BMPT'!$D$45,IF(J79=45,'Equivalencia BH-BMPT'!$D$46,"No ha seleccionado un número de programa")))))))))))))))))))))))))))))))))))))))))))))</f>
        <v>No ha seleccionado un número de programa</v>
      </c>
      <c r="L79" s="29" t="s">
        <v>975</v>
      </c>
      <c r="M79" s="92">
        <v>1030602538</v>
      </c>
      <c r="N79" s="92" t="s">
        <v>692</v>
      </c>
      <c r="O79" s="129">
        <v>34650000</v>
      </c>
      <c r="P79" s="71"/>
      <c r="Q79" s="15"/>
      <c r="R79" s="92" t="s">
        <v>1005</v>
      </c>
      <c r="S79" s="153">
        <v>0</v>
      </c>
      <c r="T79" s="15">
        <f t="shared" si="1"/>
        <v>34650000</v>
      </c>
      <c r="U79" s="257">
        <f>1815000+4950000+4950000+4950000+4950000+4950000+4950000+3135000</f>
        <v>34650000</v>
      </c>
      <c r="V79" s="213">
        <v>43126</v>
      </c>
      <c r="W79" s="239">
        <v>43129</v>
      </c>
      <c r="X79" s="239">
        <v>43340</v>
      </c>
      <c r="Y79" s="264">
        <f t="shared" ref="Y79:Y145" si="6">DATEDIF(W79,X79,"D")</f>
        <v>211</v>
      </c>
      <c r="Z79" s="3"/>
      <c r="AA79" s="26"/>
      <c r="AB79" s="3"/>
      <c r="AC79" s="3"/>
      <c r="AD79" s="3" t="s">
        <v>1013</v>
      </c>
      <c r="AE79" s="3"/>
      <c r="AF79" s="27">
        <f t="shared" ref="AF79:AF142" si="7">+U79/T79</f>
        <v>1</v>
      </c>
      <c r="AG79" s="28"/>
      <c r="AH79" s="28"/>
    </row>
    <row r="80" spans="1:34" ht="44.25" customHeight="1" thickBot="1" x14ac:dyDescent="0.3">
      <c r="A80" s="92" t="s">
        <v>448</v>
      </c>
      <c r="B80" s="3">
        <v>2018</v>
      </c>
      <c r="C80" s="72" t="s">
        <v>610</v>
      </c>
      <c r="D80" s="3">
        <v>5</v>
      </c>
      <c r="E80" s="2" t="str">
        <f>IF(D80=1,'Tipo '!$B$2,IF(D80=2,'Tipo '!$B$3,IF(D80=3,'Tipo '!$B$4,IF(D80=4,'Tipo '!$B$5,IF(D80=5,'Tipo '!$B$6,IF(D80=6,'Tipo '!$B$7,IF(D80=7,'Tipo '!$B$8,IF(D80=8,'Tipo '!$B$9,IF(D80=9,'Tipo '!$B$10,IF(D80=10,'Tipo '!$B$11,IF(D80=11,'Tipo '!$B$12,IF(D80=12,'Tipo '!$B$13,IF(D80=13,'Tipo '!$B$14,IF(D80=14,'Tipo '!$B$15,IF(D80=15,'Tipo '!$B$16,IF(D80=16,'Tipo '!$B$17,IF(D80=17,'Tipo '!$B$18,IF(D80=18,'Tipo '!$B$19,IF(D80=19,'Tipo '!$B$20,IF(D80=20,'Tipo '!$B$21,"No ha seleccionado un tipo de contrato válido"))))))))))))))))))))</f>
        <v>CONTRATOS DE PRESTACIÓN DE SERVICIOS PROFESIONALES Y DE APOYO A LA GESTIÓN</v>
      </c>
      <c r="F80" s="90" t="s">
        <v>626</v>
      </c>
      <c r="G80" s="2"/>
      <c r="H80" s="148" t="s">
        <v>859</v>
      </c>
      <c r="I80" s="13" t="s">
        <v>162</v>
      </c>
      <c r="J80" s="3"/>
      <c r="K80" s="2" t="str">
        <f>IF(J80=1,'Equivalencia BH-BMPT'!$D$2,IF(J80=2,'Equivalencia BH-BMPT'!$D$3,IF(J80=3,'Equivalencia BH-BMPT'!$D$4,IF(J80=4,'Equivalencia BH-BMPT'!$D$5,IF(J80=5,'Equivalencia BH-BMPT'!$D$6,IF(J80=6,'Equivalencia BH-BMPT'!$D$7,IF(J80=7,'Equivalencia BH-BMPT'!$D$8,IF(J80=8,'Equivalencia BH-BMPT'!$D$9,IF(J80=9,'Equivalencia BH-BMPT'!$D$10,IF(J80=10,'Equivalencia BH-BMPT'!$D$11,IF(J80=11,'Equivalencia BH-BMPT'!$D$12,IF(J80=12,'Equivalencia BH-BMPT'!$D$13,IF(J80=13,'Equivalencia BH-BMPT'!$D$14,IF(J80=14,'Equivalencia BH-BMPT'!$D$15,IF(J80=15,'Equivalencia BH-BMPT'!$D$16,IF(J80=16,'Equivalencia BH-BMPT'!$D$17,IF(J80=17,'Equivalencia BH-BMPT'!$D$18,IF(J80=18,'Equivalencia BH-BMPT'!$D$19,IF(J80=19,'Equivalencia BH-BMPT'!$D$20,IF(J80=20,'Equivalencia BH-BMPT'!$D$21,IF(J80=21,'Equivalencia BH-BMPT'!$D$22,IF(J80=22,'Equivalencia BH-BMPT'!$D$23,IF(J80=23,'Equivalencia BH-BMPT'!#REF!,IF(J80=24,'Equivalencia BH-BMPT'!$D$25,IF(J80=25,'Equivalencia BH-BMPT'!$D$26,IF(J80=26,'Equivalencia BH-BMPT'!$D$27,IF(J80=27,'Equivalencia BH-BMPT'!$D$28,IF(J80=28,'Equivalencia BH-BMPT'!$D$29,IF(J80=29,'Equivalencia BH-BMPT'!$D$30,IF(J80=30,'Equivalencia BH-BMPT'!$D$31,IF(J80=31,'Equivalencia BH-BMPT'!$D$32,IF(J80=32,'Equivalencia BH-BMPT'!$D$33,IF(J80=33,'Equivalencia BH-BMPT'!$D$34,IF(J80=34,'Equivalencia BH-BMPT'!$D$35,IF(J80=35,'Equivalencia BH-BMPT'!$D$36,IF(J80=36,'Equivalencia BH-BMPT'!$D$37,IF(J80=37,'Equivalencia BH-BMPT'!$D$38,IF(J80=38,'Equivalencia BH-BMPT'!#REF!,IF(J80=39,'Equivalencia BH-BMPT'!$D$40,IF(J80=40,'Equivalencia BH-BMPT'!$D$41,IF(J80=41,'Equivalencia BH-BMPT'!$D$42,IF(J80=42,'Equivalencia BH-BMPT'!$D$43,IF(J80=43,'Equivalencia BH-BMPT'!$D$44,IF(J80=44,'Equivalencia BH-BMPT'!$D$45,IF(J80=45,'Equivalencia BH-BMPT'!$D$46,"No ha seleccionado un número de programa")))))))))))))))))))))))))))))))))))))))))))))</f>
        <v>No ha seleccionado un número de programa</v>
      </c>
      <c r="L80" s="29" t="s">
        <v>973</v>
      </c>
      <c r="M80" s="92">
        <v>1065617433</v>
      </c>
      <c r="N80" s="92" t="s">
        <v>693</v>
      </c>
      <c r="O80" s="129">
        <v>46550000</v>
      </c>
      <c r="P80" s="71"/>
      <c r="Q80" s="15"/>
      <c r="R80" s="92" t="s">
        <v>1005</v>
      </c>
      <c r="S80" s="153">
        <v>0</v>
      </c>
      <c r="T80" s="15">
        <f t="shared" si="1"/>
        <v>46550000</v>
      </c>
      <c r="U80" s="257">
        <f>2438333+6650000+6650000+6650000+6650000+6650000+6650000+4211667</f>
        <v>46550000</v>
      </c>
      <c r="V80" s="213">
        <v>43126</v>
      </c>
      <c r="W80" s="239">
        <v>43129</v>
      </c>
      <c r="X80" s="239">
        <v>43340</v>
      </c>
      <c r="Y80" s="264">
        <f t="shared" si="6"/>
        <v>211</v>
      </c>
      <c r="Z80" s="3"/>
      <c r="AA80" s="26"/>
      <c r="AB80" s="3"/>
      <c r="AC80" s="3"/>
      <c r="AD80" s="3" t="s">
        <v>1013</v>
      </c>
      <c r="AE80" s="3"/>
      <c r="AF80" s="27">
        <f t="shared" si="7"/>
        <v>1</v>
      </c>
      <c r="AG80" s="28"/>
      <c r="AH80" s="28"/>
    </row>
    <row r="81" spans="1:34" ht="44.25" customHeight="1" thickBot="1" x14ac:dyDescent="0.3">
      <c r="A81" s="92" t="s">
        <v>449</v>
      </c>
      <c r="B81" s="3">
        <v>2018</v>
      </c>
      <c r="C81" s="80" t="s">
        <v>611</v>
      </c>
      <c r="D81" s="3">
        <v>5</v>
      </c>
      <c r="E81" s="2" t="str">
        <f>IF(D81=1,'Tipo '!$B$2,IF(D81=2,'Tipo '!$B$3,IF(D81=3,'Tipo '!$B$4,IF(D81=4,'Tipo '!$B$5,IF(D81=5,'Tipo '!$B$6,IF(D81=6,'Tipo '!$B$7,IF(D81=7,'Tipo '!$B$8,IF(D81=8,'Tipo '!$B$9,IF(D81=9,'Tipo '!$B$10,IF(D81=10,'Tipo '!$B$11,IF(D81=11,'Tipo '!$B$12,IF(D81=12,'Tipo '!$B$13,IF(D81=13,'Tipo '!$B$14,IF(D81=14,'Tipo '!$B$15,IF(D81=15,'Tipo '!$B$16,IF(D81=16,'Tipo '!$B$17,IF(D81=17,'Tipo '!$B$18,IF(D81=18,'Tipo '!$B$19,IF(D81=19,'Tipo '!$B$20,IF(D81=20,'Tipo '!$B$21,"No ha seleccionado un tipo de contrato válido"))))))))))))))))))))</f>
        <v>CONTRATOS DE PRESTACIÓN DE SERVICIOS PROFESIONALES Y DE APOYO A LA GESTIÓN</v>
      </c>
      <c r="F81" s="90" t="s">
        <v>626</v>
      </c>
      <c r="G81" s="2"/>
      <c r="H81" s="148" t="s">
        <v>860</v>
      </c>
      <c r="I81" s="13" t="s">
        <v>162</v>
      </c>
      <c r="J81" s="3"/>
      <c r="K81" s="2" t="str">
        <f>IF(J81=1,'Equivalencia BH-BMPT'!$D$2,IF(J81=2,'Equivalencia BH-BMPT'!$D$3,IF(J81=3,'Equivalencia BH-BMPT'!$D$4,IF(J81=4,'Equivalencia BH-BMPT'!$D$5,IF(J81=5,'Equivalencia BH-BMPT'!$D$6,IF(J81=6,'Equivalencia BH-BMPT'!$D$7,IF(J81=7,'Equivalencia BH-BMPT'!$D$8,IF(J81=8,'Equivalencia BH-BMPT'!$D$9,IF(J81=9,'Equivalencia BH-BMPT'!$D$10,IF(J81=10,'Equivalencia BH-BMPT'!$D$11,IF(J81=11,'Equivalencia BH-BMPT'!$D$12,IF(J81=12,'Equivalencia BH-BMPT'!$D$13,IF(J81=13,'Equivalencia BH-BMPT'!$D$14,IF(J81=14,'Equivalencia BH-BMPT'!$D$15,IF(J81=15,'Equivalencia BH-BMPT'!$D$16,IF(J81=16,'Equivalencia BH-BMPT'!$D$17,IF(J81=17,'Equivalencia BH-BMPT'!$D$18,IF(J81=18,'Equivalencia BH-BMPT'!$D$19,IF(J81=19,'Equivalencia BH-BMPT'!$D$20,IF(J81=20,'Equivalencia BH-BMPT'!$D$21,IF(J81=21,'Equivalencia BH-BMPT'!$D$22,IF(J81=22,'Equivalencia BH-BMPT'!$D$23,IF(J81=23,'Equivalencia BH-BMPT'!#REF!,IF(J81=24,'Equivalencia BH-BMPT'!$D$25,IF(J81=25,'Equivalencia BH-BMPT'!$D$26,IF(J81=26,'Equivalencia BH-BMPT'!$D$27,IF(J81=27,'Equivalencia BH-BMPT'!$D$28,IF(J81=28,'Equivalencia BH-BMPT'!$D$29,IF(J81=29,'Equivalencia BH-BMPT'!$D$30,IF(J81=30,'Equivalencia BH-BMPT'!$D$31,IF(J81=31,'Equivalencia BH-BMPT'!$D$32,IF(J81=32,'Equivalencia BH-BMPT'!$D$33,IF(J81=33,'Equivalencia BH-BMPT'!$D$34,IF(J81=34,'Equivalencia BH-BMPT'!$D$35,IF(J81=35,'Equivalencia BH-BMPT'!$D$36,IF(J81=36,'Equivalencia BH-BMPT'!$D$37,IF(J81=37,'Equivalencia BH-BMPT'!$D$38,IF(J81=38,'Equivalencia BH-BMPT'!#REF!,IF(J81=39,'Equivalencia BH-BMPT'!$D$40,IF(J81=40,'Equivalencia BH-BMPT'!$D$41,IF(J81=41,'Equivalencia BH-BMPT'!$D$42,IF(J81=42,'Equivalencia BH-BMPT'!$D$43,IF(J81=43,'Equivalencia BH-BMPT'!$D$44,IF(J81=44,'Equivalencia BH-BMPT'!$D$45,IF(J81=45,'Equivalencia BH-BMPT'!$D$46,"No ha seleccionado un número de programa")))))))))))))))))))))))))))))))))))))))))))))</f>
        <v>No ha seleccionado un número de programa</v>
      </c>
      <c r="L81" s="29" t="s">
        <v>973</v>
      </c>
      <c r="M81" s="92">
        <v>52020954</v>
      </c>
      <c r="N81" s="92" t="s">
        <v>694</v>
      </c>
      <c r="O81" s="129">
        <v>15400000</v>
      </c>
      <c r="P81" s="71"/>
      <c r="Q81" s="15"/>
      <c r="R81" s="92" t="s">
        <v>1005</v>
      </c>
      <c r="S81" s="153">
        <v>0</v>
      </c>
      <c r="T81" s="15">
        <f t="shared" si="1"/>
        <v>15400000</v>
      </c>
      <c r="U81" s="257">
        <f>806667+2200000+2200000+2200000+2200000+2200000+2200000+1393333</f>
        <v>15400000</v>
      </c>
      <c r="V81" s="213">
        <v>43126</v>
      </c>
      <c r="W81" s="239">
        <v>43129</v>
      </c>
      <c r="X81" s="239">
        <v>43340</v>
      </c>
      <c r="Y81" s="264">
        <f t="shared" si="6"/>
        <v>211</v>
      </c>
      <c r="Z81" s="3"/>
      <c r="AA81" s="26"/>
      <c r="AB81" s="3"/>
      <c r="AC81" s="3"/>
      <c r="AD81" s="3" t="s">
        <v>1013</v>
      </c>
      <c r="AE81" s="3"/>
      <c r="AF81" s="27">
        <f t="shared" si="7"/>
        <v>1</v>
      </c>
      <c r="AG81" s="28"/>
      <c r="AH81" s="28"/>
    </row>
    <row r="82" spans="1:34" ht="44.25" customHeight="1" thickBot="1" x14ac:dyDescent="0.3">
      <c r="A82" s="91" t="s">
        <v>450</v>
      </c>
      <c r="B82" s="3">
        <v>2018</v>
      </c>
      <c r="C82" s="77" t="s">
        <v>612</v>
      </c>
      <c r="D82" s="3">
        <v>5</v>
      </c>
      <c r="E82" s="2" t="str">
        <f>IF(D82=1,'Tipo '!$B$2,IF(D82=2,'Tipo '!$B$3,IF(D82=3,'Tipo '!$B$4,IF(D82=4,'Tipo '!$B$5,IF(D82=5,'Tipo '!$B$6,IF(D82=6,'Tipo '!$B$7,IF(D82=7,'Tipo '!$B$8,IF(D82=8,'Tipo '!$B$9,IF(D82=9,'Tipo '!$B$10,IF(D82=10,'Tipo '!$B$11,IF(D82=11,'Tipo '!$B$12,IF(D82=12,'Tipo '!$B$13,IF(D82=13,'Tipo '!$B$14,IF(D82=14,'Tipo '!$B$15,IF(D82=15,'Tipo '!$B$16,IF(D82=16,'Tipo '!$B$17,IF(D82=17,'Tipo '!$B$18,IF(D82=18,'Tipo '!$B$19,IF(D82=19,'Tipo '!$B$20,IF(D82=20,'Tipo '!$B$21,"No ha seleccionado un tipo de contrato válido"))))))))))))))))))))</f>
        <v>CONTRATOS DE PRESTACIÓN DE SERVICIOS PROFESIONALES Y DE APOYO A LA GESTIÓN</v>
      </c>
      <c r="F82" s="90" t="s">
        <v>626</v>
      </c>
      <c r="G82" s="2"/>
      <c r="H82" s="147" t="s">
        <v>861</v>
      </c>
      <c r="I82" s="13" t="s">
        <v>162</v>
      </c>
      <c r="J82" s="3"/>
      <c r="K82" s="2" t="str">
        <f>IF(J82=1,'Equivalencia BH-BMPT'!$D$2,IF(J82=2,'Equivalencia BH-BMPT'!$D$3,IF(J82=3,'Equivalencia BH-BMPT'!$D$4,IF(J82=4,'Equivalencia BH-BMPT'!$D$5,IF(J82=5,'Equivalencia BH-BMPT'!$D$6,IF(J82=6,'Equivalencia BH-BMPT'!$D$7,IF(J82=7,'Equivalencia BH-BMPT'!$D$8,IF(J82=8,'Equivalencia BH-BMPT'!$D$9,IF(J82=9,'Equivalencia BH-BMPT'!$D$10,IF(J82=10,'Equivalencia BH-BMPT'!$D$11,IF(J82=11,'Equivalencia BH-BMPT'!$D$12,IF(J82=12,'Equivalencia BH-BMPT'!$D$13,IF(J82=13,'Equivalencia BH-BMPT'!$D$14,IF(J82=14,'Equivalencia BH-BMPT'!$D$15,IF(J82=15,'Equivalencia BH-BMPT'!$D$16,IF(J82=16,'Equivalencia BH-BMPT'!$D$17,IF(J82=17,'Equivalencia BH-BMPT'!$D$18,IF(J82=18,'Equivalencia BH-BMPT'!$D$19,IF(J82=19,'Equivalencia BH-BMPT'!$D$20,IF(J82=20,'Equivalencia BH-BMPT'!$D$21,IF(J82=21,'Equivalencia BH-BMPT'!$D$22,IF(J82=22,'Equivalencia BH-BMPT'!$D$23,IF(J82=23,'Equivalencia BH-BMPT'!#REF!,IF(J82=24,'Equivalencia BH-BMPT'!$D$25,IF(J82=25,'Equivalencia BH-BMPT'!$D$26,IF(J82=26,'Equivalencia BH-BMPT'!$D$27,IF(J82=27,'Equivalencia BH-BMPT'!$D$28,IF(J82=28,'Equivalencia BH-BMPT'!$D$29,IF(J82=29,'Equivalencia BH-BMPT'!$D$30,IF(J82=30,'Equivalencia BH-BMPT'!$D$31,IF(J82=31,'Equivalencia BH-BMPT'!$D$32,IF(J82=32,'Equivalencia BH-BMPT'!$D$33,IF(J82=33,'Equivalencia BH-BMPT'!$D$34,IF(J82=34,'Equivalencia BH-BMPT'!$D$35,IF(J82=35,'Equivalencia BH-BMPT'!$D$36,IF(J82=36,'Equivalencia BH-BMPT'!$D$37,IF(J82=37,'Equivalencia BH-BMPT'!$D$38,IF(J82=38,'Equivalencia BH-BMPT'!#REF!,IF(J82=39,'Equivalencia BH-BMPT'!$D$40,IF(J82=40,'Equivalencia BH-BMPT'!$D$41,IF(J82=41,'Equivalencia BH-BMPT'!$D$42,IF(J82=42,'Equivalencia BH-BMPT'!$D$43,IF(J82=43,'Equivalencia BH-BMPT'!$D$44,IF(J82=44,'Equivalencia BH-BMPT'!$D$45,IF(J82=45,'Equivalencia BH-BMPT'!$D$46,"No ha seleccionado un número de programa")))))))))))))))))))))))))))))))))))))))))))))</f>
        <v>No ha seleccionado un número de programa</v>
      </c>
      <c r="L82" s="29" t="s">
        <v>973</v>
      </c>
      <c r="M82" s="91">
        <v>1019019775</v>
      </c>
      <c r="N82" s="91" t="s">
        <v>695</v>
      </c>
      <c r="O82" s="128">
        <v>42000000</v>
      </c>
      <c r="P82" s="71"/>
      <c r="Q82" s="15"/>
      <c r="R82" s="91">
        <v>1</v>
      </c>
      <c r="S82" s="201">
        <v>21000000</v>
      </c>
      <c r="T82" s="15">
        <f t="shared" si="1"/>
        <v>63000000</v>
      </c>
      <c r="U82" s="265">
        <v>63000000</v>
      </c>
      <c r="V82" s="212">
        <v>43126</v>
      </c>
      <c r="W82" s="238">
        <v>43129</v>
      </c>
      <c r="X82" s="238">
        <v>43340</v>
      </c>
      <c r="Y82" s="264">
        <f t="shared" si="6"/>
        <v>211</v>
      </c>
      <c r="Z82" s="3"/>
      <c r="AA82" s="26"/>
      <c r="AB82" s="3"/>
      <c r="AC82" s="3"/>
      <c r="AD82" s="3" t="s">
        <v>1013</v>
      </c>
      <c r="AE82" s="3"/>
      <c r="AF82" s="27">
        <f t="shared" si="7"/>
        <v>1</v>
      </c>
      <c r="AG82" s="28"/>
      <c r="AH82" s="28"/>
    </row>
    <row r="83" spans="1:34" ht="44.25" customHeight="1" thickBot="1" x14ac:dyDescent="0.3">
      <c r="A83" s="91" t="s">
        <v>451</v>
      </c>
      <c r="B83" s="3">
        <v>2018</v>
      </c>
      <c r="C83" s="77" t="s">
        <v>613</v>
      </c>
      <c r="D83" s="3">
        <v>5</v>
      </c>
      <c r="E83" s="2" t="str">
        <f>IF(D83=1,'Tipo '!$B$2,IF(D83=2,'Tipo '!$B$3,IF(D83=3,'Tipo '!$B$4,IF(D83=4,'Tipo '!$B$5,IF(D83=5,'Tipo '!$B$6,IF(D83=6,'Tipo '!$B$7,IF(D83=7,'Tipo '!$B$8,IF(D83=8,'Tipo '!$B$9,IF(D83=9,'Tipo '!$B$10,IF(D83=10,'Tipo '!$B$11,IF(D83=11,'Tipo '!$B$12,IF(D83=12,'Tipo '!$B$13,IF(D83=13,'Tipo '!$B$14,IF(D83=14,'Tipo '!$B$15,IF(D83=15,'Tipo '!$B$16,IF(D83=16,'Tipo '!$B$17,IF(D83=17,'Tipo '!$B$18,IF(D83=18,'Tipo '!$B$19,IF(D83=19,'Tipo '!$B$20,IF(D83=20,'Tipo '!$B$21,"No ha seleccionado un tipo de contrato válido"))))))))))))))))))))</f>
        <v>CONTRATOS DE PRESTACIÓN DE SERVICIOS PROFESIONALES Y DE APOYO A LA GESTIÓN</v>
      </c>
      <c r="F83" s="90" t="s">
        <v>626</v>
      </c>
      <c r="G83" s="2"/>
      <c r="H83" s="147" t="s">
        <v>862</v>
      </c>
      <c r="I83" s="13" t="s">
        <v>162</v>
      </c>
      <c r="J83" s="3"/>
      <c r="K83" s="2" t="str">
        <f>IF(J83=1,'Equivalencia BH-BMPT'!$D$2,IF(J83=2,'Equivalencia BH-BMPT'!$D$3,IF(J83=3,'Equivalencia BH-BMPT'!$D$4,IF(J83=4,'Equivalencia BH-BMPT'!$D$5,IF(J83=5,'Equivalencia BH-BMPT'!$D$6,IF(J83=6,'Equivalencia BH-BMPT'!$D$7,IF(J83=7,'Equivalencia BH-BMPT'!$D$8,IF(J83=8,'Equivalencia BH-BMPT'!$D$9,IF(J83=9,'Equivalencia BH-BMPT'!$D$10,IF(J83=10,'Equivalencia BH-BMPT'!$D$11,IF(J83=11,'Equivalencia BH-BMPT'!$D$12,IF(J83=12,'Equivalencia BH-BMPT'!$D$13,IF(J83=13,'Equivalencia BH-BMPT'!$D$14,IF(J83=14,'Equivalencia BH-BMPT'!$D$15,IF(J83=15,'Equivalencia BH-BMPT'!$D$16,IF(J83=16,'Equivalencia BH-BMPT'!$D$17,IF(J83=17,'Equivalencia BH-BMPT'!$D$18,IF(J83=18,'Equivalencia BH-BMPT'!$D$19,IF(J83=19,'Equivalencia BH-BMPT'!$D$20,IF(J83=20,'Equivalencia BH-BMPT'!$D$21,IF(J83=21,'Equivalencia BH-BMPT'!$D$22,IF(J83=22,'Equivalencia BH-BMPT'!$D$23,IF(J83=23,'Equivalencia BH-BMPT'!#REF!,IF(J83=24,'Equivalencia BH-BMPT'!$D$25,IF(J83=25,'Equivalencia BH-BMPT'!$D$26,IF(J83=26,'Equivalencia BH-BMPT'!$D$27,IF(J83=27,'Equivalencia BH-BMPT'!$D$28,IF(J83=28,'Equivalencia BH-BMPT'!$D$29,IF(J83=29,'Equivalencia BH-BMPT'!$D$30,IF(J83=30,'Equivalencia BH-BMPT'!$D$31,IF(J83=31,'Equivalencia BH-BMPT'!$D$32,IF(J83=32,'Equivalencia BH-BMPT'!$D$33,IF(J83=33,'Equivalencia BH-BMPT'!$D$34,IF(J83=34,'Equivalencia BH-BMPT'!$D$35,IF(J83=35,'Equivalencia BH-BMPT'!$D$36,IF(J83=36,'Equivalencia BH-BMPT'!$D$37,IF(J83=37,'Equivalencia BH-BMPT'!$D$38,IF(J83=38,'Equivalencia BH-BMPT'!#REF!,IF(J83=39,'Equivalencia BH-BMPT'!$D$40,IF(J83=40,'Equivalencia BH-BMPT'!$D$41,IF(J83=41,'Equivalencia BH-BMPT'!$D$42,IF(J83=42,'Equivalencia BH-BMPT'!$D$43,IF(J83=43,'Equivalencia BH-BMPT'!$D$44,IF(J83=44,'Equivalencia BH-BMPT'!$D$45,IF(J83=45,'Equivalencia BH-BMPT'!$D$46,"No ha seleccionado un número de programa")))))))))))))))))))))))))))))))))))))))))))))</f>
        <v>No ha seleccionado un número de programa</v>
      </c>
      <c r="L83" s="29" t="s">
        <v>977</v>
      </c>
      <c r="M83" s="91">
        <v>1016006137</v>
      </c>
      <c r="N83" s="91" t="s">
        <v>696</v>
      </c>
      <c r="O83" s="128">
        <v>27360000</v>
      </c>
      <c r="P83" s="71"/>
      <c r="Q83" s="15"/>
      <c r="R83" s="91">
        <v>1</v>
      </c>
      <c r="S83" s="195">
        <v>405333</v>
      </c>
      <c r="T83" s="15">
        <f t="shared" si="1"/>
        <v>27765333</v>
      </c>
      <c r="U83" s="265">
        <v>27664000</v>
      </c>
      <c r="V83" s="212">
        <v>43126</v>
      </c>
      <c r="W83" s="238">
        <v>43129</v>
      </c>
      <c r="X83" s="238">
        <v>43401</v>
      </c>
      <c r="Y83" s="264">
        <f t="shared" si="6"/>
        <v>272</v>
      </c>
      <c r="Z83" s="3"/>
      <c r="AA83" s="26"/>
      <c r="AB83" s="3"/>
      <c r="AC83" s="3"/>
      <c r="AD83" s="3" t="s">
        <v>1013</v>
      </c>
      <c r="AE83" s="3"/>
      <c r="AF83" s="27">
        <f t="shared" si="7"/>
        <v>0.99635037692506701</v>
      </c>
      <c r="AG83" s="28"/>
      <c r="AH83" s="28"/>
    </row>
    <row r="84" spans="1:34" ht="44.25" customHeight="1" thickBot="1" x14ac:dyDescent="0.3">
      <c r="A84" s="91" t="s">
        <v>452</v>
      </c>
      <c r="B84" s="3">
        <v>2018</v>
      </c>
      <c r="C84" s="77" t="s">
        <v>614</v>
      </c>
      <c r="D84" s="3">
        <v>5</v>
      </c>
      <c r="E84" s="2" t="str">
        <f>IF(D84=1,'Tipo '!$B$2,IF(D84=2,'Tipo '!$B$3,IF(D84=3,'Tipo '!$B$4,IF(D84=4,'Tipo '!$B$5,IF(D84=5,'Tipo '!$B$6,IF(D84=6,'Tipo '!$B$7,IF(D84=7,'Tipo '!$B$8,IF(D84=8,'Tipo '!$B$9,IF(D84=9,'Tipo '!$B$10,IF(D84=10,'Tipo '!$B$11,IF(D84=11,'Tipo '!$B$12,IF(D84=12,'Tipo '!$B$13,IF(D84=13,'Tipo '!$B$14,IF(D84=14,'Tipo '!$B$15,IF(D84=15,'Tipo '!$B$16,IF(D84=16,'Tipo '!$B$17,IF(D84=17,'Tipo '!$B$18,IF(D84=18,'Tipo '!$B$19,IF(D84=19,'Tipo '!$B$20,IF(D84=20,'Tipo '!$B$21,"No ha seleccionado un tipo de contrato válido"))))))))))))))))))))</f>
        <v>CONTRATOS DE PRESTACIÓN DE SERVICIOS PROFESIONALES Y DE APOYO A LA GESTIÓN</v>
      </c>
      <c r="F84" s="90" t="s">
        <v>626</v>
      </c>
      <c r="G84" s="2"/>
      <c r="H84" s="147" t="s">
        <v>863</v>
      </c>
      <c r="I84" s="13" t="s">
        <v>162</v>
      </c>
      <c r="J84" s="3"/>
      <c r="K84" s="2" t="str">
        <f>IF(J84=1,'Equivalencia BH-BMPT'!$D$2,IF(J84=2,'Equivalencia BH-BMPT'!$D$3,IF(J84=3,'Equivalencia BH-BMPT'!$D$4,IF(J84=4,'Equivalencia BH-BMPT'!$D$5,IF(J84=5,'Equivalencia BH-BMPT'!$D$6,IF(J84=6,'Equivalencia BH-BMPT'!$D$7,IF(J84=7,'Equivalencia BH-BMPT'!$D$8,IF(J84=8,'Equivalencia BH-BMPT'!$D$9,IF(J84=9,'Equivalencia BH-BMPT'!$D$10,IF(J84=10,'Equivalencia BH-BMPT'!$D$11,IF(J84=11,'Equivalencia BH-BMPT'!$D$12,IF(J84=12,'Equivalencia BH-BMPT'!$D$13,IF(J84=13,'Equivalencia BH-BMPT'!$D$14,IF(J84=14,'Equivalencia BH-BMPT'!$D$15,IF(J84=15,'Equivalencia BH-BMPT'!$D$16,IF(J84=16,'Equivalencia BH-BMPT'!$D$17,IF(J84=17,'Equivalencia BH-BMPT'!$D$18,IF(J84=18,'Equivalencia BH-BMPT'!$D$19,IF(J84=19,'Equivalencia BH-BMPT'!$D$20,IF(J84=20,'Equivalencia BH-BMPT'!$D$21,IF(J84=21,'Equivalencia BH-BMPT'!$D$22,IF(J84=22,'Equivalencia BH-BMPT'!$D$23,IF(J84=23,'Equivalencia BH-BMPT'!#REF!,IF(J84=24,'Equivalencia BH-BMPT'!$D$25,IF(J84=25,'Equivalencia BH-BMPT'!$D$26,IF(J84=26,'Equivalencia BH-BMPT'!$D$27,IF(J84=27,'Equivalencia BH-BMPT'!$D$28,IF(J84=28,'Equivalencia BH-BMPT'!$D$29,IF(J84=29,'Equivalencia BH-BMPT'!$D$30,IF(J84=30,'Equivalencia BH-BMPT'!$D$31,IF(J84=31,'Equivalencia BH-BMPT'!$D$32,IF(J84=32,'Equivalencia BH-BMPT'!$D$33,IF(J84=33,'Equivalencia BH-BMPT'!$D$34,IF(J84=34,'Equivalencia BH-BMPT'!$D$35,IF(J84=35,'Equivalencia BH-BMPT'!$D$36,IF(J84=36,'Equivalencia BH-BMPT'!$D$37,IF(J84=37,'Equivalencia BH-BMPT'!$D$38,IF(J84=38,'Equivalencia BH-BMPT'!#REF!,IF(J84=39,'Equivalencia BH-BMPT'!$D$40,IF(J84=40,'Equivalencia BH-BMPT'!$D$41,IF(J84=41,'Equivalencia BH-BMPT'!$D$42,IF(J84=42,'Equivalencia BH-BMPT'!$D$43,IF(J84=43,'Equivalencia BH-BMPT'!$D$44,IF(J84=44,'Equivalencia BH-BMPT'!$D$45,IF(J84=45,'Equivalencia BH-BMPT'!$D$46,"No ha seleccionado un número de programa")))))))))))))))))))))))))))))))))))))))))))))</f>
        <v>No ha seleccionado un número de programa</v>
      </c>
      <c r="L84" s="29" t="s">
        <v>973</v>
      </c>
      <c r="M84" s="91">
        <v>1053814308</v>
      </c>
      <c r="N84" s="91" t="s">
        <v>697</v>
      </c>
      <c r="O84" s="128">
        <v>35700000</v>
      </c>
      <c r="P84" s="71"/>
      <c r="Q84" s="15"/>
      <c r="R84" s="91">
        <v>1</v>
      </c>
      <c r="S84" s="201">
        <v>17850000</v>
      </c>
      <c r="T84" s="15">
        <f t="shared" si="1"/>
        <v>53550000</v>
      </c>
      <c r="U84" s="265">
        <v>53550000</v>
      </c>
      <c r="V84" s="212">
        <v>43126</v>
      </c>
      <c r="W84" s="238">
        <v>43129</v>
      </c>
      <c r="X84" s="238">
        <v>43340</v>
      </c>
      <c r="Y84" s="264">
        <f t="shared" si="6"/>
        <v>211</v>
      </c>
      <c r="Z84" s="3"/>
      <c r="AA84" s="26"/>
      <c r="AB84" s="3"/>
      <c r="AC84" s="3"/>
      <c r="AD84" s="3" t="s">
        <v>1013</v>
      </c>
      <c r="AE84" s="3"/>
      <c r="AF84" s="27">
        <f t="shared" si="7"/>
        <v>1</v>
      </c>
      <c r="AG84" s="28"/>
      <c r="AH84" s="28"/>
    </row>
    <row r="85" spans="1:34" ht="44.25" customHeight="1" thickBot="1" x14ac:dyDescent="0.3">
      <c r="A85" s="92" t="s">
        <v>453</v>
      </c>
      <c r="B85" s="3">
        <v>2018</v>
      </c>
      <c r="C85" s="72" t="s">
        <v>615</v>
      </c>
      <c r="D85" s="3">
        <v>5</v>
      </c>
      <c r="E85" s="2" t="str">
        <f>IF(D85=1,'Tipo '!$B$2,IF(D85=2,'Tipo '!$B$3,IF(D85=3,'Tipo '!$B$4,IF(D85=4,'Tipo '!$B$5,IF(D85=5,'Tipo '!$B$6,IF(D85=6,'Tipo '!$B$7,IF(D85=7,'Tipo '!$B$8,IF(D85=8,'Tipo '!$B$9,IF(D85=9,'Tipo '!$B$10,IF(D85=10,'Tipo '!$B$11,IF(D85=11,'Tipo '!$B$12,IF(D85=12,'Tipo '!$B$13,IF(D85=13,'Tipo '!$B$14,IF(D85=14,'Tipo '!$B$15,IF(D85=15,'Tipo '!$B$16,IF(D85=16,'Tipo '!$B$17,IF(D85=17,'Tipo '!$B$18,IF(D85=18,'Tipo '!$B$19,IF(D85=19,'Tipo '!$B$20,IF(D85=20,'Tipo '!$B$21,"No ha seleccionado un tipo de contrato válido"))))))))))))))))))))</f>
        <v>CONTRATOS DE PRESTACIÓN DE SERVICIOS PROFESIONALES Y DE APOYO A LA GESTIÓN</v>
      </c>
      <c r="F85" s="90" t="s">
        <v>626</v>
      </c>
      <c r="G85" s="2"/>
      <c r="H85" s="148" t="s">
        <v>864</v>
      </c>
      <c r="I85" s="13" t="s">
        <v>162</v>
      </c>
      <c r="J85" s="3"/>
      <c r="K85" s="2" t="str">
        <f>IF(J85=1,'Equivalencia BH-BMPT'!$D$2,IF(J85=2,'Equivalencia BH-BMPT'!$D$3,IF(J85=3,'Equivalencia BH-BMPT'!$D$4,IF(J85=4,'Equivalencia BH-BMPT'!$D$5,IF(J85=5,'Equivalencia BH-BMPT'!$D$6,IF(J85=6,'Equivalencia BH-BMPT'!$D$7,IF(J85=7,'Equivalencia BH-BMPT'!$D$8,IF(J85=8,'Equivalencia BH-BMPT'!$D$9,IF(J85=9,'Equivalencia BH-BMPT'!$D$10,IF(J85=10,'Equivalencia BH-BMPT'!$D$11,IF(J85=11,'Equivalencia BH-BMPT'!$D$12,IF(J85=12,'Equivalencia BH-BMPT'!$D$13,IF(J85=13,'Equivalencia BH-BMPT'!$D$14,IF(J85=14,'Equivalencia BH-BMPT'!$D$15,IF(J85=15,'Equivalencia BH-BMPT'!$D$16,IF(J85=16,'Equivalencia BH-BMPT'!$D$17,IF(J85=17,'Equivalencia BH-BMPT'!$D$18,IF(J85=18,'Equivalencia BH-BMPT'!$D$19,IF(J85=19,'Equivalencia BH-BMPT'!$D$20,IF(J85=20,'Equivalencia BH-BMPT'!$D$21,IF(J85=21,'Equivalencia BH-BMPT'!$D$22,IF(J85=22,'Equivalencia BH-BMPT'!$D$23,IF(J85=23,'Equivalencia BH-BMPT'!#REF!,IF(J85=24,'Equivalencia BH-BMPT'!$D$25,IF(J85=25,'Equivalencia BH-BMPT'!$D$26,IF(J85=26,'Equivalencia BH-BMPT'!$D$27,IF(J85=27,'Equivalencia BH-BMPT'!$D$28,IF(J85=28,'Equivalencia BH-BMPT'!$D$29,IF(J85=29,'Equivalencia BH-BMPT'!$D$30,IF(J85=30,'Equivalencia BH-BMPT'!$D$31,IF(J85=31,'Equivalencia BH-BMPT'!$D$32,IF(J85=32,'Equivalencia BH-BMPT'!$D$33,IF(J85=33,'Equivalencia BH-BMPT'!$D$34,IF(J85=34,'Equivalencia BH-BMPT'!$D$35,IF(J85=35,'Equivalencia BH-BMPT'!$D$36,IF(J85=36,'Equivalencia BH-BMPT'!$D$37,IF(J85=37,'Equivalencia BH-BMPT'!$D$38,IF(J85=38,'Equivalencia BH-BMPT'!#REF!,IF(J85=39,'Equivalencia BH-BMPT'!$D$40,IF(J85=40,'Equivalencia BH-BMPT'!$D$41,IF(J85=41,'Equivalencia BH-BMPT'!$D$42,IF(J85=42,'Equivalencia BH-BMPT'!$D$43,IF(J85=43,'Equivalencia BH-BMPT'!$D$44,IF(J85=44,'Equivalencia BH-BMPT'!$D$45,IF(J85=45,'Equivalencia BH-BMPT'!$D$46,"No ha seleccionado un número de programa")))))))))))))))))))))))))))))))))))))))))))))</f>
        <v>No ha seleccionado un número de programa</v>
      </c>
      <c r="L85" s="29" t="s">
        <v>973</v>
      </c>
      <c r="M85" s="92">
        <v>79056337</v>
      </c>
      <c r="N85" s="92" t="s">
        <v>698</v>
      </c>
      <c r="O85" s="129">
        <v>31500000</v>
      </c>
      <c r="P85" s="71"/>
      <c r="Q85" s="15"/>
      <c r="R85" s="92" t="s">
        <v>1005</v>
      </c>
      <c r="S85" s="153">
        <v>0</v>
      </c>
      <c r="T85" s="15">
        <f t="shared" ref="T85:T151" si="8">O85+Q85+S85</f>
        <v>31500000</v>
      </c>
      <c r="U85" s="257">
        <v>31500000</v>
      </c>
      <c r="V85" s="213">
        <v>43126</v>
      </c>
      <c r="W85" s="239">
        <v>43129</v>
      </c>
      <c r="X85" s="239">
        <v>43340</v>
      </c>
      <c r="Y85" s="264">
        <f t="shared" si="6"/>
        <v>211</v>
      </c>
      <c r="Z85" s="3"/>
      <c r="AA85" s="26"/>
      <c r="AB85" s="3"/>
      <c r="AC85" s="3"/>
      <c r="AD85" s="3" t="s">
        <v>1013</v>
      </c>
      <c r="AE85" s="3"/>
      <c r="AF85" s="27">
        <f t="shared" si="7"/>
        <v>1</v>
      </c>
      <c r="AG85" s="28"/>
      <c r="AH85" s="28"/>
    </row>
    <row r="86" spans="1:34" ht="44.25" customHeight="1" thickBot="1" x14ac:dyDescent="0.3">
      <c r="A86" s="91" t="s">
        <v>454</v>
      </c>
      <c r="B86" s="3">
        <v>2018</v>
      </c>
      <c r="C86" s="113" t="s">
        <v>582</v>
      </c>
      <c r="D86" s="3">
        <v>5</v>
      </c>
      <c r="E86" s="2" t="str">
        <f>IF(D86=1,'Tipo '!$B$2,IF(D86=2,'Tipo '!$B$3,IF(D86=3,'Tipo '!$B$4,IF(D86=4,'Tipo '!$B$5,IF(D86=5,'Tipo '!$B$6,IF(D86=6,'Tipo '!$B$7,IF(D86=7,'Tipo '!$B$8,IF(D86=8,'Tipo '!$B$9,IF(D86=9,'Tipo '!$B$10,IF(D86=10,'Tipo '!$B$11,IF(D86=11,'Tipo '!$B$12,IF(D86=12,'Tipo '!$B$13,IF(D86=13,'Tipo '!$B$14,IF(D86=14,'Tipo '!$B$15,IF(D86=15,'Tipo '!$B$16,IF(D86=16,'Tipo '!$B$17,IF(D86=17,'Tipo '!$B$18,IF(D86=18,'Tipo '!$B$19,IF(D86=19,'Tipo '!$B$20,IF(D86=20,'Tipo '!$B$21,"No ha seleccionado un tipo de contrato válido"))))))))))))))))))))</f>
        <v>CONTRATOS DE PRESTACIÓN DE SERVICIOS PROFESIONALES Y DE APOYO A LA GESTIÓN</v>
      </c>
      <c r="F86" s="90" t="s">
        <v>626</v>
      </c>
      <c r="G86" s="2"/>
      <c r="H86" s="147" t="s">
        <v>865</v>
      </c>
      <c r="I86" s="13" t="s">
        <v>162</v>
      </c>
      <c r="J86" s="3"/>
      <c r="K86" s="2" t="str">
        <f>IF(J86=1,'Equivalencia BH-BMPT'!$D$2,IF(J86=2,'Equivalencia BH-BMPT'!$D$3,IF(J86=3,'Equivalencia BH-BMPT'!$D$4,IF(J86=4,'Equivalencia BH-BMPT'!$D$5,IF(J86=5,'Equivalencia BH-BMPT'!$D$6,IF(J86=6,'Equivalencia BH-BMPT'!$D$7,IF(J86=7,'Equivalencia BH-BMPT'!$D$8,IF(J86=8,'Equivalencia BH-BMPT'!$D$9,IF(J86=9,'Equivalencia BH-BMPT'!$D$10,IF(J86=10,'Equivalencia BH-BMPT'!$D$11,IF(J86=11,'Equivalencia BH-BMPT'!$D$12,IF(J86=12,'Equivalencia BH-BMPT'!$D$13,IF(J86=13,'Equivalencia BH-BMPT'!$D$14,IF(J86=14,'Equivalencia BH-BMPT'!$D$15,IF(J86=15,'Equivalencia BH-BMPT'!$D$16,IF(J86=16,'Equivalencia BH-BMPT'!$D$17,IF(J86=17,'Equivalencia BH-BMPT'!$D$18,IF(J86=18,'Equivalencia BH-BMPT'!$D$19,IF(J86=19,'Equivalencia BH-BMPT'!$D$20,IF(J86=20,'Equivalencia BH-BMPT'!$D$21,IF(J86=21,'Equivalencia BH-BMPT'!$D$22,IF(J86=22,'Equivalencia BH-BMPT'!$D$23,IF(J86=23,'Equivalencia BH-BMPT'!#REF!,IF(J86=24,'Equivalencia BH-BMPT'!$D$25,IF(J86=25,'Equivalencia BH-BMPT'!$D$26,IF(J86=26,'Equivalencia BH-BMPT'!$D$27,IF(J86=27,'Equivalencia BH-BMPT'!$D$28,IF(J86=28,'Equivalencia BH-BMPT'!$D$29,IF(J86=29,'Equivalencia BH-BMPT'!$D$30,IF(J86=30,'Equivalencia BH-BMPT'!$D$31,IF(J86=31,'Equivalencia BH-BMPT'!$D$32,IF(J86=32,'Equivalencia BH-BMPT'!$D$33,IF(J86=33,'Equivalencia BH-BMPT'!$D$34,IF(J86=34,'Equivalencia BH-BMPT'!$D$35,IF(J86=35,'Equivalencia BH-BMPT'!$D$36,IF(J86=36,'Equivalencia BH-BMPT'!$D$37,IF(J86=37,'Equivalencia BH-BMPT'!$D$38,IF(J86=38,'Equivalencia BH-BMPT'!#REF!,IF(J86=39,'Equivalencia BH-BMPT'!$D$40,IF(J86=40,'Equivalencia BH-BMPT'!$D$41,IF(J86=41,'Equivalencia BH-BMPT'!$D$42,IF(J86=42,'Equivalencia BH-BMPT'!$D$43,IF(J86=43,'Equivalencia BH-BMPT'!$D$44,IF(J86=44,'Equivalencia BH-BMPT'!$D$45,IF(J86=45,'Equivalencia BH-BMPT'!$D$46,"No ha seleccionado un número de programa")))))))))))))))))))))))))))))))))))))))))))))</f>
        <v>No ha seleccionado un número de programa</v>
      </c>
      <c r="L86" s="29" t="s">
        <v>973</v>
      </c>
      <c r="M86" s="91">
        <v>79879901</v>
      </c>
      <c r="N86" s="91" t="s">
        <v>699</v>
      </c>
      <c r="O86" s="128">
        <v>19800000</v>
      </c>
      <c r="P86" s="71"/>
      <c r="Q86" s="15"/>
      <c r="R86" s="91">
        <v>1</v>
      </c>
      <c r="S86" s="195">
        <v>4033333</v>
      </c>
      <c r="T86" s="15">
        <f t="shared" si="8"/>
        <v>23833333</v>
      </c>
      <c r="U86" s="265">
        <v>22660000</v>
      </c>
      <c r="V86" s="212">
        <v>43126</v>
      </c>
      <c r="W86" s="238">
        <v>43131</v>
      </c>
      <c r="X86" s="238">
        <v>43403</v>
      </c>
      <c r="Y86" s="264">
        <f t="shared" si="6"/>
        <v>272</v>
      </c>
      <c r="Z86" s="3"/>
      <c r="AA86" s="26"/>
      <c r="AB86" s="3"/>
      <c r="AC86" s="3"/>
      <c r="AD86" s="3" t="s">
        <v>1013</v>
      </c>
      <c r="AE86" s="3"/>
      <c r="AF86" s="27">
        <f t="shared" si="7"/>
        <v>0.95076924406670271</v>
      </c>
      <c r="AG86" s="28"/>
      <c r="AH86" s="28"/>
    </row>
    <row r="87" spans="1:34" ht="44.25" customHeight="1" thickBot="1" x14ac:dyDescent="0.3">
      <c r="A87" s="92" t="s">
        <v>455</v>
      </c>
      <c r="B87" s="3">
        <v>2018</v>
      </c>
      <c r="C87" s="72" t="s">
        <v>586</v>
      </c>
      <c r="D87" s="3">
        <v>5</v>
      </c>
      <c r="E87" s="2" t="str">
        <f>IF(D87=1,'Tipo '!$B$2,IF(D87=2,'Tipo '!$B$3,IF(D87=3,'Tipo '!$B$4,IF(D87=4,'Tipo '!$B$5,IF(D87=5,'Tipo '!$B$6,IF(D87=6,'Tipo '!$B$7,IF(D87=7,'Tipo '!$B$8,IF(D87=8,'Tipo '!$B$9,IF(D87=9,'Tipo '!$B$10,IF(D87=10,'Tipo '!$B$11,IF(D87=11,'Tipo '!$B$12,IF(D87=12,'Tipo '!$B$13,IF(D87=13,'Tipo '!$B$14,IF(D87=14,'Tipo '!$B$15,IF(D87=15,'Tipo '!$B$16,IF(D87=16,'Tipo '!$B$17,IF(D87=17,'Tipo '!$B$18,IF(D87=18,'Tipo '!$B$19,IF(D87=19,'Tipo '!$B$20,IF(D87=20,'Tipo '!$B$21,"No ha seleccionado un tipo de contrato válido"))))))))))))))))))))</f>
        <v>CONTRATOS DE PRESTACIÓN DE SERVICIOS PROFESIONALES Y DE APOYO A LA GESTIÓN</v>
      </c>
      <c r="F87" s="90" t="s">
        <v>626</v>
      </c>
      <c r="G87" s="2"/>
      <c r="H87" s="148" t="s">
        <v>866</v>
      </c>
      <c r="I87" s="13" t="s">
        <v>162</v>
      </c>
      <c r="J87" s="3"/>
      <c r="K87" s="2" t="str">
        <f>IF(J87=1,'Equivalencia BH-BMPT'!$D$2,IF(J87=2,'Equivalencia BH-BMPT'!$D$3,IF(J87=3,'Equivalencia BH-BMPT'!$D$4,IF(J87=4,'Equivalencia BH-BMPT'!$D$5,IF(J87=5,'Equivalencia BH-BMPT'!$D$6,IF(J87=6,'Equivalencia BH-BMPT'!$D$7,IF(J87=7,'Equivalencia BH-BMPT'!$D$8,IF(J87=8,'Equivalencia BH-BMPT'!$D$9,IF(J87=9,'Equivalencia BH-BMPT'!$D$10,IF(J87=10,'Equivalencia BH-BMPT'!$D$11,IF(J87=11,'Equivalencia BH-BMPT'!$D$12,IF(J87=12,'Equivalencia BH-BMPT'!$D$13,IF(J87=13,'Equivalencia BH-BMPT'!$D$14,IF(J87=14,'Equivalencia BH-BMPT'!$D$15,IF(J87=15,'Equivalencia BH-BMPT'!$D$16,IF(J87=16,'Equivalencia BH-BMPT'!$D$17,IF(J87=17,'Equivalencia BH-BMPT'!$D$18,IF(J87=18,'Equivalencia BH-BMPT'!$D$19,IF(J87=19,'Equivalencia BH-BMPT'!$D$20,IF(J87=20,'Equivalencia BH-BMPT'!$D$21,IF(J87=21,'Equivalencia BH-BMPT'!$D$22,IF(J87=22,'Equivalencia BH-BMPT'!$D$23,IF(J87=23,'Equivalencia BH-BMPT'!#REF!,IF(J87=24,'Equivalencia BH-BMPT'!$D$25,IF(J87=25,'Equivalencia BH-BMPT'!$D$26,IF(J87=26,'Equivalencia BH-BMPT'!$D$27,IF(J87=27,'Equivalencia BH-BMPT'!$D$28,IF(J87=28,'Equivalencia BH-BMPT'!$D$29,IF(J87=29,'Equivalencia BH-BMPT'!$D$30,IF(J87=30,'Equivalencia BH-BMPT'!$D$31,IF(J87=31,'Equivalencia BH-BMPT'!$D$32,IF(J87=32,'Equivalencia BH-BMPT'!$D$33,IF(J87=33,'Equivalencia BH-BMPT'!$D$34,IF(J87=34,'Equivalencia BH-BMPT'!$D$35,IF(J87=35,'Equivalencia BH-BMPT'!$D$36,IF(J87=36,'Equivalencia BH-BMPT'!$D$37,IF(J87=37,'Equivalencia BH-BMPT'!$D$38,IF(J87=38,'Equivalencia BH-BMPT'!#REF!,IF(J87=39,'Equivalencia BH-BMPT'!$D$40,IF(J87=40,'Equivalencia BH-BMPT'!$D$41,IF(J87=41,'Equivalencia BH-BMPT'!$D$42,IF(J87=42,'Equivalencia BH-BMPT'!$D$43,IF(J87=43,'Equivalencia BH-BMPT'!$D$44,IF(J87=44,'Equivalencia BH-BMPT'!$D$45,IF(J87=45,'Equivalencia BH-BMPT'!$D$46,"No ha seleccionado un número de programa")))))))))))))))))))))))))))))))))))))))))))))</f>
        <v>No ha seleccionado un número de programa</v>
      </c>
      <c r="L87" s="29" t="s">
        <v>973</v>
      </c>
      <c r="M87" s="92">
        <v>1023904650</v>
      </c>
      <c r="N87" s="92" t="s">
        <v>700</v>
      </c>
      <c r="O87" s="129">
        <v>14400000</v>
      </c>
      <c r="P87" s="71"/>
      <c r="Q87" s="15"/>
      <c r="R87" s="92" t="s">
        <v>1005</v>
      </c>
      <c r="S87" s="153">
        <v>0</v>
      </c>
      <c r="T87" s="15">
        <f t="shared" si="8"/>
        <v>14400000</v>
      </c>
      <c r="U87" s="257">
        <v>14400000</v>
      </c>
      <c r="V87" s="213">
        <v>43126</v>
      </c>
      <c r="W87" s="239">
        <v>43138</v>
      </c>
      <c r="X87" s="239">
        <v>43379</v>
      </c>
      <c r="Y87" s="264">
        <f t="shared" si="6"/>
        <v>241</v>
      </c>
      <c r="Z87" s="3"/>
      <c r="AA87" s="26"/>
      <c r="AB87" s="3"/>
      <c r="AC87" s="3"/>
      <c r="AD87" s="3" t="s">
        <v>1013</v>
      </c>
      <c r="AE87" s="3"/>
      <c r="AF87" s="27">
        <f t="shared" si="7"/>
        <v>1</v>
      </c>
      <c r="AG87" s="28"/>
      <c r="AH87" s="28"/>
    </row>
    <row r="88" spans="1:34" ht="44.25" customHeight="1" thickBot="1" x14ac:dyDescent="0.3">
      <c r="A88" s="91" t="s">
        <v>456</v>
      </c>
      <c r="B88" s="3">
        <v>2018</v>
      </c>
      <c r="C88" s="77" t="s">
        <v>582</v>
      </c>
      <c r="D88" s="3">
        <v>5</v>
      </c>
      <c r="E88" s="2" t="str">
        <f>IF(D88=1,'Tipo '!$B$2,IF(D88=2,'Tipo '!$B$3,IF(D88=3,'Tipo '!$B$4,IF(D88=4,'Tipo '!$B$5,IF(D88=5,'Tipo '!$B$6,IF(D88=6,'Tipo '!$B$7,IF(D88=7,'Tipo '!$B$8,IF(D88=8,'Tipo '!$B$9,IF(D88=9,'Tipo '!$B$10,IF(D88=10,'Tipo '!$B$11,IF(D88=11,'Tipo '!$B$12,IF(D88=12,'Tipo '!$B$13,IF(D88=13,'Tipo '!$B$14,IF(D88=14,'Tipo '!$B$15,IF(D88=15,'Tipo '!$B$16,IF(D88=16,'Tipo '!$B$17,IF(D88=17,'Tipo '!$B$18,IF(D88=18,'Tipo '!$B$19,IF(D88=19,'Tipo '!$B$20,IF(D88=20,'Tipo '!$B$21,"No ha seleccionado un tipo de contrato válido"))))))))))))))))))))</f>
        <v>CONTRATOS DE PRESTACIÓN DE SERVICIOS PROFESIONALES Y DE APOYO A LA GESTIÓN</v>
      </c>
      <c r="F88" s="90" t="s">
        <v>626</v>
      </c>
      <c r="G88" s="2"/>
      <c r="H88" s="147" t="s">
        <v>867</v>
      </c>
      <c r="I88" s="13" t="s">
        <v>162</v>
      </c>
      <c r="J88" s="3"/>
      <c r="K88" s="2" t="str">
        <f>IF(J88=1,'Equivalencia BH-BMPT'!$D$2,IF(J88=2,'Equivalencia BH-BMPT'!$D$3,IF(J88=3,'Equivalencia BH-BMPT'!$D$4,IF(J88=4,'Equivalencia BH-BMPT'!$D$5,IF(J88=5,'Equivalencia BH-BMPT'!$D$6,IF(J88=6,'Equivalencia BH-BMPT'!$D$7,IF(J88=7,'Equivalencia BH-BMPT'!$D$8,IF(J88=8,'Equivalencia BH-BMPT'!$D$9,IF(J88=9,'Equivalencia BH-BMPT'!$D$10,IF(J88=10,'Equivalencia BH-BMPT'!$D$11,IF(J88=11,'Equivalencia BH-BMPT'!$D$12,IF(J88=12,'Equivalencia BH-BMPT'!$D$13,IF(J88=13,'Equivalencia BH-BMPT'!$D$14,IF(J88=14,'Equivalencia BH-BMPT'!$D$15,IF(J88=15,'Equivalencia BH-BMPT'!$D$16,IF(J88=16,'Equivalencia BH-BMPT'!$D$17,IF(J88=17,'Equivalencia BH-BMPT'!$D$18,IF(J88=18,'Equivalencia BH-BMPT'!$D$19,IF(J88=19,'Equivalencia BH-BMPT'!$D$20,IF(J88=20,'Equivalencia BH-BMPT'!$D$21,IF(J88=21,'Equivalencia BH-BMPT'!$D$22,IF(J88=22,'Equivalencia BH-BMPT'!$D$23,IF(J88=23,'Equivalencia BH-BMPT'!#REF!,IF(J88=24,'Equivalencia BH-BMPT'!$D$25,IF(J88=25,'Equivalencia BH-BMPT'!$D$26,IF(J88=26,'Equivalencia BH-BMPT'!$D$27,IF(J88=27,'Equivalencia BH-BMPT'!$D$28,IF(J88=28,'Equivalencia BH-BMPT'!$D$29,IF(J88=29,'Equivalencia BH-BMPT'!$D$30,IF(J88=30,'Equivalencia BH-BMPT'!$D$31,IF(J88=31,'Equivalencia BH-BMPT'!$D$32,IF(J88=32,'Equivalencia BH-BMPT'!$D$33,IF(J88=33,'Equivalencia BH-BMPT'!$D$34,IF(J88=34,'Equivalencia BH-BMPT'!$D$35,IF(J88=35,'Equivalencia BH-BMPT'!$D$36,IF(J88=36,'Equivalencia BH-BMPT'!$D$37,IF(J88=37,'Equivalencia BH-BMPT'!$D$38,IF(J88=38,'Equivalencia BH-BMPT'!#REF!,IF(J88=39,'Equivalencia BH-BMPT'!$D$40,IF(J88=40,'Equivalencia BH-BMPT'!$D$41,IF(J88=41,'Equivalencia BH-BMPT'!$D$42,IF(J88=42,'Equivalencia BH-BMPT'!$D$43,IF(J88=43,'Equivalencia BH-BMPT'!$D$44,IF(J88=44,'Equivalencia BH-BMPT'!$D$45,IF(J88=45,'Equivalencia BH-BMPT'!$D$46,"No ha seleccionado un número de programa")))))))))))))))))))))))))))))))))))))))))))))</f>
        <v>No ha seleccionado un número de programa</v>
      </c>
      <c r="L88" s="29" t="s">
        <v>973</v>
      </c>
      <c r="M88" s="91">
        <v>19497359</v>
      </c>
      <c r="N88" s="91" t="s">
        <v>701</v>
      </c>
      <c r="O88" s="128">
        <v>19800000</v>
      </c>
      <c r="P88" s="71"/>
      <c r="Q88" s="15"/>
      <c r="R88" s="91">
        <v>1</v>
      </c>
      <c r="S88" s="203">
        <v>880000</v>
      </c>
      <c r="T88" s="15">
        <f t="shared" si="8"/>
        <v>20680000</v>
      </c>
      <c r="U88" s="265">
        <v>20606667</v>
      </c>
      <c r="V88" s="212">
        <v>43126</v>
      </c>
      <c r="W88" s="238">
        <v>43129</v>
      </c>
      <c r="X88" s="238">
        <v>43401</v>
      </c>
      <c r="Y88" s="264">
        <f t="shared" si="6"/>
        <v>272</v>
      </c>
      <c r="Z88" s="3"/>
      <c r="AA88" s="26"/>
      <c r="AB88" s="3"/>
      <c r="AC88" s="3"/>
      <c r="AD88" s="3" t="s">
        <v>1013</v>
      </c>
      <c r="AE88" s="3"/>
      <c r="AF88" s="27">
        <f t="shared" si="7"/>
        <v>0.996453916827853</v>
      </c>
      <c r="AG88" s="28"/>
      <c r="AH88" s="28"/>
    </row>
    <row r="89" spans="1:34" ht="44.25" customHeight="1" thickBot="1" x14ac:dyDescent="0.3">
      <c r="A89" s="97" t="s">
        <v>457</v>
      </c>
      <c r="B89" s="3">
        <v>2018</v>
      </c>
      <c r="C89" s="74" t="s">
        <v>616</v>
      </c>
      <c r="D89" s="3">
        <v>5</v>
      </c>
      <c r="E89" s="2" t="str">
        <f>IF(D89=1,'Tipo '!$B$2,IF(D89=2,'Tipo '!$B$3,IF(D89=3,'Tipo '!$B$4,IF(D89=4,'Tipo '!$B$5,IF(D89=5,'Tipo '!$B$6,IF(D89=6,'Tipo '!$B$7,IF(D89=7,'Tipo '!$B$8,IF(D89=8,'Tipo '!$B$9,IF(D89=9,'Tipo '!$B$10,IF(D89=10,'Tipo '!$B$11,IF(D89=11,'Tipo '!$B$12,IF(D89=12,'Tipo '!$B$13,IF(D89=13,'Tipo '!$B$14,IF(D89=14,'Tipo '!$B$15,IF(D89=15,'Tipo '!$B$16,IF(D89=16,'Tipo '!$B$17,IF(D89=17,'Tipo '!$B$18,IF(D89=18,'Tipo '!$B$19,IF(D89=19,'Tipo '!$B$20,IF(D89=20,'Tipo '!$B$21,"No ha seleccionado un tipo de contrato válido"))))))))))))))))))))</f>
        <v>CONTRATOS DE PRESTACIÓN DE SERVICIOS PROFESIONALES Y DE APOYO A LA GESTIÓN</v>
      </c>
      <c r="F89" s="90" t="s">
        <v>626</v>
      </c>
      <c r="G89" s="2"/>
      <c r="H89" s="155" t="s">
        <v>868</v>
      </c>
      <c r="I89" s="13" t="s">
        <v>162</v>
      </c>
      <c r="J89" s="3"/>
      <c r="K89" s="2" t="str">
        <f>IF(J89=1,'Equivalencia BH-BMPT'!$D$2,IF(J89=2,'Equivalencia BH-BMPT'!$D$3,IF(J89=3,'Equivalencia BH-BMPT'!$D$4,IF(J89=4,'Equivalencia BH-BMPT'!$D$5,IF(J89=5,'Equivalencia BH-BMPT'!$D$6,IF(J89=6,'Equivalencia BH-BMPT'!$D$7,IF(J89=7,'Equivalencia BH-BMPT'!$D$8,IF(J89=8,'Equivalencia BH-BMPT'!$D$9,IF(J89=9,'Equivalencia BH-BMPT'!$D$10,IF(J89=10,'Equivalencia BH-BMPT'!$D$11,IF(J89=11,'Equivalencia BH-BMPT'!$D$12,IF(J89=12,'Equivalencia BH-BMPT'!$D$13,IF(J89=13,'Equivalencia BH-BMPT'!$D$14,IF(J89=14,'Equivalencia BH-BMPT'!$D$15,IF(J89=15,'Equivalencia BH-BMPT'!$D$16,IF(J89=16,'Equivalencia BH-BMPT'!$D$17,IF(J89=17,'Equivalencia BH-BMPT'!$D$18,IF(J89=18,'Equivalencia BH-BMPT'!$D$19,IF(J89=19,'Equivalencia BH-BMPT'!$D$20,IF(J89=20,'Equivalencia BH-BMPT'!$D$21,IF(J89=21,'Equivalencia BH-BMPT'!$D$22,IF(J89=22,'Equivalencia BH-BMPT'!$D$23,IF(J89=23,'Equivalencia BH-BMPT'!#REF!,IF(J89=24,'Equivalencia BH-BMPT'!$D$25,IF(J89=25,'Equivalencia BH-BMPT'!$D$26,IF(J89=26,'Equivalencia BH-BMPT'!$D$27,IF(J89=27,'Equivalencia BH-BMPT'!$D$28,IF(J89=28,'Equivalencia BH-BMPT'!$D$29,IF(J89=29,'Equivalencia BH-BMPT'!$D$30,IF(J89=30,'Equivalencia BH-BMPT'!$D$31,IF(J89=31,'Equivalencia BH-BMPT'!$D$32,IF(J89=32,'Equivalencia BH-BMPT'!$D$33,IF(J89=33,'Equivalencia BH-BMPT'!$D$34,IF(J89=34,'Equivalencia BH-BMPT'!$D$35,IF(J89=35,'Equivalencia BH-BMPT'!$D$36,IF(J89=36,'Equivalencia BH-BMPT'!$D$37,IF(J89=37,'Equivalencia BH-BMPT'!$D$38,IF(J89=38,'Equivalencia BH-BMPT'!#REF!,IF(J89=39,'Equivalencia BH-BMPT'!$D$40,IF(J89=40,'Equivalencia BH-BMPT'!$D$41,IF(J89=41,'Equivalencia BH-BMPT'!$D$42,IF(J89=42,'Equivalencia BH-BMPT'!$D$43,IF(J89=43,'Equivalencia BH-BMPT'!$D$44,IF(J89=44,'Equivalencia BH-BMPT'!$D$45,IF(J89=45,'Equivalencia BH-BMPT'!$D$46,"No ha seleccionado un número de programa")))))))))))))))))))))))))))))))))))))))))))))</f>
        <v>No ha seleccionado un número de programa</v>
      </c>
      <c r="L89" s="29" t="s">
        <v>973</v>
      </c>
      <c r="M89" s="97">
        <v>80221073</v>
      </c>
      <c r="N89" s="97" t="s">
        <v>702</v>
      </c>
      <c r="O89" s="133">
        <v>34650000</v>
      </c>
      <c r="P89" s="71"/>
      <c r="Q89" s="15"/>
      <c r="R89" s="97" t="s">
        <v>1005</v>
      </c>
      <c r="S89" s="174">
        <v>0</v>
      </c>
      <c r="T89" s="15">
        <f t="shared" si="8"/>
        <v>34650000</v>
      </c>
      <c r="U89" s="257">
        <v>34650000</v>
      </c>
      <c r="V89" s="217">
        <v>43126</v>
      </c>
      <c r="W89" s="243">
        <v>43129</v>
      </c>
      <c r="X89" s="243">
        <v>43340</v>
      </c>
      <c r="Y89" s="264">
        <f t="shared" si="6"/>
        <v>211</v>
      </c>
      <c r="Z89" s="3"/>
      <c r="AA89" s="26"/>
      <c r="AB89" s="3"/>
      <c r="AC89" s="3"/>
      <c r="AD89" s="3" t="s">
        <v>1013</v>
      </c>
      <c r="AE89" s="3"/>
      <c r="AF89" s="27">
        <f t="shared" si="7"/>
        <v>1</v>
      </c>
      <c r="AG89" s="28"/>
      <c r="AH89" s="28"/>
    </row>
    <row r="90" spans="1:34" ht="44.25" customHeight="1" thickBot="1" x14ac:dyDescent="0.3">
      <c r="A90" s="91" t="s">
        <v>458</v>
      </c>
      <c r="B90" s="3">
        <v>2018</v>
      </c>
      <c r="C90" s="113" t="s">
        <v>617</v>
      </c>
      <c r="D90" s="3">
        <v>5</v>
      </c>
      <c r="E90" s="2" t="str">
        <f>IF(D90=1,'Tipo '!$B$2,IF(D90=2,'Tipo '!$B$3,IF(D90=3,'Tipo '!$B$4,IF(D90=4,'Tipo '!$B$5,IF(D90=5,'Tipo '!$B$6,IF(D90=6,'Tipo '!$B$7,IF(D90=7,'Tipo '!$B$8,IF(D90=8,'Tipo '!$B$9,IF(D90=9,'Tipo '!$B$10,IF(D90=10,'Tipo '!$B$11,IF(D90=11,'Tipo '!$B$12,IF(D90=12,'Tipo '!$B$13,IF(D90=13,'Tipo '!$B$14,IF(D90=14,'Tipo '!$B$15,IF(D90=15,'Tipo '!$B$16,IF(D90=16,'Tipo '!$B$17,IF(D90=17,'Tipo '!$B$18,IF(D90=18,'Tipo '!$B$19,IF(D90=19,'Tipo '!$B$20,IF(D90=20,'Tipo '!$B$21,"No ha seleccionado un tipo de contrato válido"))))))))))))))))))))</f>
        <v>CONTRATOS DE PRESTACIÓN DE SERVICIOS PROFESIONALES Y DE APOYO A LA GESTIÓN</v>
      </c>
      <c r="F90" s="90" t="s">
        <v>626</v>
      </c>
      <c r="G90" s="2"/>
      <c r="H90" s="147" t="s">
        <v>869</v>
      </c>
      <c r="I90" s="13" t="s">
        <v>162</v>
      </c>
      <c r="J90" s="3"/>
      <c r="K90" s="2" t="str">
        <f>IF(J90=1,'Equivalencia BH-BMPT'!$D$2,IF(J90=2,'Equivalencia BH-BMPT'!$D$3,IF(J90=3,'Equivalencia BH-BMPT'!$D$4,IF(J90=4,'Equivalencia BH-BMPT'!$D$5,IF(J90=5,'Equivalencia BH-BMPT'!$D$6,IF(J90=6,'Equivalencia BH-BMPT'!$D$7,IF(J90=7,'Equivalencia BH-BMPT'!$D$8,IF(J90=8,'Equivalencia BH-BMPT'!$D$9,IF(J90=9,'Equivalencia BH-BMPT'!$D$10,IF(J90=10,'Equivalencia BH-BMPT'!$D$11,IF(J90=11,'Equivalencia BH-BMPT'!$D$12,IF(J90=12,'Equivalencia BH-BMPT'!$D$13,IF(J90=13,'Equivalencia BH-BMPT'!$D$14,IF(J90=14,'Equivalencia BH-BMPT'!$D$15,IF(J90=15,'Equivalencia BH-BMPT'!$D$16,IF(J90=16,'Equivalencia BH-BMPT'!$D$17,IF(J90=17,'Equivalencia BH-BMPT'!$D$18,IF(J90=18,'Equivalencia BH-BMPT'!$D$19,IF(J90=19,'Equivalencia BH-BMPT'!$D$20,IF(J90=20,'Equivalencia BH-BMPT'!$D$21,IF(J90=21,'Equivalencia BH-BMPT'!$D$22,IF(J90=22,'Equivalencia BH-BMPT'!$D$23,IF(J90=23,'Equivalencia BH-BMPT'!#REF!,IF(J90=24,'Equivalencia BH-BMPT'!$D$25,IF(J90=25,'Equivalencia BH-BMPT'!$D$26,IF(J90=26,'Equivalencia BH-BMPT'!$D$27,IF(J90=27,'Equivalencia BH-BMPT'!$D$28,IF(J90=28,'Equivalencia BH-BMPT'!$D$29,IF(J90=29,'Equivalencia BH-BMPT'!$D$30,IF(J90=30,'Equivalencia BH-BMPT'!$D$31,IF(J90=31,'Equivalencia BH-BMPT'!$D$32,IF(J90=32,'Equivalencia BH-BMPT'!$D$33,IF(J90=33,'Equivalencia BH-BMPT'!$D$34,IF(J90=34,'Equivalencia BH-BMPT'!$D$35,IF(J90=35,'Equivalencia BH-BMPT'!$D$36,IF(J90=36,'Equivalencia BH-BMPT'!$D$37,IF(J90=37,'Equivalencia BH-BMPT'!$D$38,IF(J90=38,'Equivalencia BH-BMPT'!#REF!,IF(J90=39,'Equivalencia BH-BMPT'!$D$40,IF(J90=40,'Equivalencia BH-BMPT'!$D$41,IF(J90=41,'Equivalencia BH-BMPT'!$D$42,IF(J90=42,'Equivalencia BH-BMPT'!$D$43,IF(J90=43,'Equivalencia BH-BMPT'!$D$44,IF(J90=44,'Equivalencia BH-BMPT'!$D$45,IF(J90=45,'Equivalencia BH-BMPT'!$D$46,"No ha seleccionado un número de programa")))))))))))))))))))))))))))))))))))))))))))))</f>
        <v>No ha seleccionado un número de programa</v>
      </c>
      <c r="L90" s="29" t="s">
        <v>973</v>
      </c>
      <c r="M90" s="91">
        <v>1002681312</v>
      </c>
      <c r="N90" s="91" t="s">
        <v>703</v>
      </c>
      <c r="O90" s="128">
        <v>17600000</v>
      </c>
      <c r="P90" s="71"/>
      <c r="Q90" s="15"/>
      <c r="R90" s="91">
        <v>1</v>
      </c>
      <c r="S90" s="201">
        <v>6746667</v>
      </c>
      <c r="T90" s="15">
        <f t="shared" si="8"/>
        <v>24346667</v>
      </c>
      <c r="U90" s="265">
        <v>22806667</v>
      </c>
      <c r="V90" s="212">
        <v>43126</v>
      </c>
      <c r="W90" s="238">
        <v>43129</v>
      </c>
      <c r="X90" s="238">
        <v>43371</v>
      </c>
      <c r="Y90" s="264">
        <f t="shared" si="6"/>
        <v>242</v>
      </c>
      <c r="Z90" s="3"/>
      <c r="AA90" s="26"/>
      <c r="AB90" s="3"/>
      <c r="AC90" s="3"/>
      <c r="AD90" s="3" t="s">
        <v>1013</v>
      </c>
      <c r="AE90" s="3"/>
      <c r="AF90" s="27">
        <f t="shared" si="7"/>
        <v>0.93674698881781227</v>
      </c>
      <c r="AG90" s="28"/>
      <c r="AH90" s="28"/>
    </row>
    <row r="91" spans="1:34" ht="44.25" customHeight="1" thickBot="1" x14ac:dyDescent="0.3">
      <c r="A91" s="92" t="s">
        <v>459</v>
      </c>
      <c r="B91" s="3">
        <v>2018</v>
      </c>
      <c r="C91" s="80" t="s">
        <v>618</v>
      </c>
      <c r="D91" s="3">
        <v>5</v>
      </c>
      <c r="E91" s="2" t="str">
        <f>IF(D91=1,'Tipo '!$B$2,IF(D91=2,'Tipo '!$B$3,IF(D91=3,'Tipo '!$B$4,IF(D91=4,'Tipo '!$B$5,IF(D91=5,'Tipo '!$B$6,IF(D91=6,'Tipo '!$B$7,IF(D91=7,'Tipo '!$B$8,IF(D91=8,'Tipo '!$B$9,IF(D91=9,'Tipo '!$B$10,IF(D91=10,'Tipo '!$B$11,IF(D91=11,'Tipo '!$B$12,IF(D91=12,'Tipo '!$B$13,IF(D91=13,'Tipo '!$B$14,IF(D91=14,'Tipo '!$B$15,IF(D91=15,'Tipo '!$B$16,IF(D91=16,'Tipo '!$B$17,IF(D91=17,'Tipo '!$B$18,IF(D91=18,'Tipo '!$B$19,IF(D91=19,'Tipo '!$B$20,IF(D91=20,'Tipo '!$B$21,"No ha seleccionado un tipo de contrato válido"))))))))))))))))))))</f>
        <v>CONTRATOS DE PRESTACIÓN DE SERVICIOS PROFESIONALES Y DE APOYO A LA GESTIÓN</v>
      </c>
      <c r="F91" s="90" t="s">
        <v>626</v>
      </c>
      <c r="G91" s="2"/>
      <c r="H91" s="148" t="s">
        <v>870</v>
      </c>
      <c r="I91" s="13" t="s">
        <v>162</v>
      </c>
      <c r="J91" s="3"/>
      <c r="K91" s="2" t="str">
        <f>IF(J91=1,'Equivalencia BH-BMPT'!$D$2,IF(J91=2,'Equivalencia BH-BMPT'!$D$3,IF(J91=3,'Equivalencia BH-BMPT'!$D$4,IF(J91=4,'Equivalencia BH-BMPT'!$D$5,IF(J91=5,'Equivalencia BH-BMPT'!$D$6,IF(J91=6,'Equivalencia BH-BMPT'!$D$7,IF(J91=7,'Equivalencia BH-BMPT'!$D$8,IF(J91=8,'Equivalencia BH-BMPT'!$D$9,IF(J91=9,'Equivalencia BH-BMPT'!$D$10,IF(J91=10,'Equivalencia BH-BMPT'!$D$11,IF(J91=11,'Equivalencia BH-BMPT'!$D$12,IF(J91=12,'Equivalencia BH-BMPT'!$D$13,IF(J91=13,'Equivalencia BH-BMPT'!$D$14,IF(J91=14,'Equivalencia BH-BMPT'!$D$15,IF(J91=15,'Equivalencia BH-BMPT'!$D$16,IF(J91=16,'Equivalencia BH-BMPT'!$D$17,IF(J91=17,'Equivalencia BH-BMPT'!$D$18,IF(J91=18,'Equivalencia BH-BMPT'!$D$19,IF(J91=19,'Equivalencia BH-BMPT'!$D$20,IF(J91=20,'Equivalencia BH-BMPT'!$D$21,IF(J91=21,'Equivalencia BH-BMPT'!$D$22,IF(J91=22,'Equivalencia BH-BMPT'!$D$23,IF(J91=23,'Equivalencia BH-BMPT'!#REF!,IF(J91=24,'Equivalencia BH-BMPT'!$D$25,IF(J91=25,'Equivalencia BH-BMPT'!$D$26,IF(J91=26,'Equivalencia BH-BMPT'!$D$27,IF(J91=27,'Equivalencia BH-BMPT'!$D$28,IF(J91=28,'Equivalencia BH-BMPT'!$D$29,IF(J91=29,'Equivalencia BH-BMPT'!$D$30,IF(J91=30,'Equivalencia BH-BMPT'!$D$31,IF(J91=31,'Equivalencia BH-BMPT'!$D$32,IF(J91=32,'Equivalencia BH-BMPT'!$D$33,IF(J91=33,'Equivalencia BH-BMPT'!$D$34,IF(J91=34,'Equivalencia BH-BMPT'!$D$35,IF(J91=35,'Equivalencia BH-BMPT'!$D$36,IF(J91=36,'Equivalencia BH-BMPT'!$D$37,IF(J91=37,'Equivalencia BH-BMPT'!$D$38,IF(J91=38,'Equivalencia BH-BMPT'!#REF!,IF(J91=39,'Equivalencia BH-BMPT'!$D$40,IF(J91=40,'Equivalencia BH-BMPT'!$D$41,IF(J91=41,'Equivalencia BH-BMPT'!$D$42,IF(J91=42,'Equivalencia BH-BMPT'!$D$43,IF(J91=43,'Equivalencia BH-BMPT'!$D$44,IF(J91=44,'Equivalencia BH-BMPT'!$D$45,IF(J91=45,'Equivalencia BH-BMPT'!$D$46,"No ha seleccionado un número de programa")))))))))))))))))))))))))))))))))))))))))))))</f>
        <v>No ha seleccionado un número de programa</v>
      </c>
      <c r="L91" s="29" t="s">
        <v>973</v>
      </c>
      <c r="M91" s="92">
        <v>7320162</v>
      </c>
      <c r="N91" s="92" t="s">
        <v>704</v>
      </c>
      <c r="O91" s="129">
        <v>31500000</v>
      </c>
      <c r="P91" s="71"/>
      <c r="Q91" s="15"/>
      <c r="R91" s="92" t="s">
        <v>1005</v>
      </c>
      <c r="S91" s="153">
        <v>0</v>
      </c>
      <c r="T91" s="15">
        <f t="shared" si="8"/>
        <v>31500000</v>
      </c>
      <c r="U91" s="257">
        <v>31500000</v>
      </c>
      <c r="V91" s="213">
        <v>43126</v>
      </c>
      <c r="W91" s="239">
        <v>43130</v>
      </c>
      <c r="X91" s="239">
        <v>43341</v>
      </c>
      <c r="Y91" s="264">
        <f t="shared" si="6"/>
        <v>211</v>
      </c>
      <c r="Z91" s="3"/>
      <c r="AA91" s="26"/>
      <c r="AB91" s="3"/>
      <c r="AC91" s="3"/>
      <c r="AD91" s="3" t="s">
        <v>1013</v>
      </c>
      <c r="AE91" s="3"/>
      <c r="AF91" s="27">
        <f t="shared" si="7"/>
        <v>1</v>
      </c>
      <c r="AG91" s="28"/>
      <c r="AH91" s="28"/>
    </row>
    <row r="92" spans="1:34" ht="44.25" customHeight="1" thickBot="1" x14ac:dyDescent="0.3">
      <c r="A92" s="92" t="s">
        <v>460</v>
      </c>
      <c r="B92" s="3">
        <v>2018</v>
      </c>
      <c r="C92" s="80" t="s">
        <v>619</v>
      </c>
      <c r="D92" s="3">
        <v>5</v>
      </c>
      <c r="E92" s="2" t="str">
        <f>IF(D92=1,'Tipo '!$B$2,IF(D92=2,'Tipo '!$B$3,IF(D92=3,'Tipo '!$B$4,IF(D92=4,'Tipo '!$B$5,IF(D92=5,'Tipo '!$B$6,IF(D92=6,'Tipo '!$B$7,IF(D92=7,'Tipo '!$B$8,IF(D92=8,'Tipo '!$B$9,IF(D92=9,'Tipo '!$B$10,IF(D92=10,'Tipo '!$B$11,IF(D92=11,'Tipo '!$B$12,IF(D92=12,'Tipo '!$B$13,IF(D92=13,'Tipo '!$B$14,IF(D92=14,'Tipo '!$B$15,IF(D92=15,'Tipo '!$B$16,IF(D92=16,'Tipo '!$B$17,IF(D92=17,'Tipo '!$B$18,IF(D92=18,'Tipo '!$B$19,IF(D92=19,'Tipo '!$B$20,IF(D92=20,'Tipo '!$B$21,"No ha seleccionado un tipo de contrato válido"))))))))))))))))))))</f>
        <v>CONTRATOS DE PRESTACIÓN DE SERVICIOS PROFESIONALES Y DE APOYO A LA GESTIÓN</v>
      </c>
      <c r="F92" s="90" t="s">
        <v>626</v>
      </c>
      <c r="G92" s="2"/>
      <c r="H92" s="148" t="s">
        <v>871</v>
      </c>
      <c r="I92" s="13" t="s">
        <v>162</v>
      </c>
      <c r="J92" s="3"/>
      <c r="K92" s="2" t="str">
        <f>IF(J92=1,'Equivalencia BH-BMPT'!$D$2,IF(J92=2,'Equivalencia BH-BMPT'!$D$3,IF(J92=3,'Equivalencia BH-BMPT'!$D$4,IF(J92=4,'Equivalencia BH-BMPT'!$D$5,IF(J92=5,'Equivalencia BH-BMPT'!$D$6,IF(J92=6,'Equivalencia BH-BMPT'!$D$7,IF(J92=7,'Equivalencia BH-BMPT'!$D$8,IF(J92=8,'Equivalencia BH-BMPT'!$D$9,IF(J92=9,'Equivalencia BH-BMPT'!$D$10,IF(J92=10,'Equivalencia BH-BMPT'!$D$11,IF(J92=11,'Equivalencia BH-BMPT'!$D$12,IF(J92=12,'Equivalencia BH-BMPT'!$D$13,IF(J92=13,'Equivalencia BH-BMPT'!$D$14,IF(J92=14,'Equivalencia BH-BMPT'!$D$15,IF(J92=15,'Equivalencia BH-BMPT'!$D$16,IF(J92=16,'Equivalencia BH-BMPT'!$D$17,IF(J92=17,'Equivalencia BH-BMPT'!$D$18,IF(J92=18,'Equivalencia BH-BMPT'!$D$19,IF(J92=19,'Equivalencia BH-BMPT'!$D$20,IF(J92=20,'Equivalencia BH-BMPT'!$D$21,IF(J92=21,'Equivalencia BH-BMPT'!$D$22,IF(J92=22,'Equivalencia BH-BMPT'!$D$23,IF(J92=23,'Equivalencia BH-BMPT'!#REF!,IF(J92=24,'Equivalencia BH-BMPT'!$D$25,IF(J92=25,'Equivalencia BH-BMPT'!$D$26,IF(J92=26,'Equivalencia BH-BMPT'!$D$27,IF(J92=27,'Equivalencia BH-BMPT'!$D$28,IF(J92=28,'Equivalencia BH-BMPT'!$D$29,IF(J92=29,'Equivalencia BH-BMPT'!$D$30,IF(J92=30,'Equivalencia BH-BMPT'!$D$31,IF(J92=31,'Equivalencia BH-BMPT'!$D$32,IF(J92=32,'Equivalencia BH-BMPT'!$D$33,IF(J92=33,'Equivalencia BH-BMPT'!$D$34,IF(J92=34,'Equivalencia BH-BMPT'!$D$35,IF(J92=35,'Equivalencia BH-BMPT'!$D$36,IF(J92=36,'Equivalencia BH-BMPT'!$D$37,IF(J92=37,'Equivalencia BH-BMPT'!$D$38,IF(J92=38,'Equivalencia BH-BMPT'!#REF!,IF(J92=39,'Equivalencia BH-BMPT'!$D$40,IF(J92=40,'Equivalencia BH-BMPT'!$D$41,IF(J92=41,'Equivalencia BH-BMPT'!$D$42,IF(J92=42,'Equivalencia BH-BMPT'!$D$43,IF(J92=43,'Equivalencia BH-BMPT'!$D$44,IF(J92=44,'Equivalencia BH-BMPT'!$D$45,IF(J92=45,'Equivalencia BH-BMPT'!$D$46,"No ha seleccionado un número de programa")))))))))))))))))))))))))))))))))))))))))))))</f>
        <v>No ha seleccionado un número de programa</v>
      </c>
      <c r="L92" s="29" t="s">
        <v>973</v>
      </c>
      <c r="M92" s="92">
        <v>1022323723</v>
      </c>
      <c r="N92" s="92" t="s">
        <v>705</v>
      </c>
      <c r="O92" s="129">
        <v>38500000</v>
      </c>
      <c r="P92" s="71"/>
      <c r="Q92" s="15"/>
      <c r="R92" s="92" t="s">
        <v>1005</v>
      </c>
      <c r="S92" s="153">
        <v>0</v>
      </c>
      <c r="T92" s="15">
        <f t="shared" si="8"/>
        <v>38500000</v>
      </c>
      <c r="U92" s="257">
        <v>38500000</v>
      </c>
      <c r="V92" s="213">
        <v>43126</v>
      </c>
      <c r="W92" s="239">
        <v>43129</v>
      </c>
      <c r="X92" s="239">
        <v>43340</v>
      </c>
      <c r="Y92" s="264">
        <f t="shared" si="6"/>
        <v>211</v>
      </c>
      <c r="Z92" s="3"/>
      <c r="AA92" s="26"/>
      <c r="AB92" s="3"/>
      <c r="AC92" s="3"/>
      <c r="AD92" s="3" t="s">
        <v>1013</v>
      </c>
      <c r="AE92" s="3"/>
      <c r="AF92" s="27">
        <f t="shared" si="7"/>
        <v>1</v>
      </c>
      <c r="AG92" s="28"/>
      <c r="AH92" s="28"/>
    </row>
    <row r="93" spans="1:34" ht="44.25" customHeight="1" thickBot="1" x14ac:dyDescent="0.3">
      <c r="A93" s="91" t="s">
        <v>461</v>
      </c>
      <c r="B93" s="3">
        <v>2018</v>
      </c>
      <c r="C93" s="77" t="s">
        <v>620</v>
      </c>
      <c r="D93" s="3">
        <v>5</v>
      </c>
      <c r="E93" s="2" t="str">
        <f>IF(D93=1,'Tipo '!$B$2,IF(D93=2,'Tipo '!$B$3,IF(D93=3,'Tipo '!$B$4,IF(D93=4,'Tipo '!$B$5,IF(D93=5,'Tipo '!$B$6,IF(D93=6,'Tipo '!$B$7,IF(D93=7,'Tipo '!$B$8,IF(D93=8,'Tipo '!$B$9,IF(D93=9,'Tipo '!$B$10,IF(D93=10,'Tipo '!$B$11,IF(D93=11,'Tipo '!$B$12,IF(D93=12,'Tipo '!$B$13,IF(D93=13,'Tipo '!$B$14,IF(D93=14,'Tipo '!$B$15,IF(D93=15,'Tipo '!$B$16,IF(D93=16,'Tipo '!$B$17,IF(D93=17,'Tipo '!$B$18,IF(D93=18,'Tipo '!$B$19,IF(D93=19,'Tipo '!$B$20,IF(D93=20,'Tipo '!$B$21,"No ha seleccionado un tipo de contrato válido"))))))))))))))))))))</f>
        <v>CONTRATOS DE PRESTACIÓN DE SERVICIOS PROFESIONALES Y DE APOYO A LA GESTIÓN</v>
      </c>
      <c r="F93" s="90" t="s">
        <v>626</v>
      </c>
      <c r="G93" s="2"/>
      <c r="H93" s="147" t="s">
        <v>872</v>
      </c>
      <c r="I93" s="13" t="s">
        <v>162</v>
      </c>
      <c r="J93" s="3"/>
      <c r="K93" s="2" t="str">
        <f>IF(J93=1,'Equivalencia BH-BMPT'!$D$2,IF(J93=2,'Equivalencia BH-BMPT'!$D$3,IF(J93=3,'Equivalencia BH-BMPT'!$D$4,IF(J93=4,'Equivalencia BH-BMPT'!$D$5,IF(J93=5,'Equivalencia BH-BMPT'!$D$6,IF(J93=6,'Equivalencia BH-BMPT'!$D$7,IF(J93=7,'Equivalencia BH-BMPT'!$D$8,IF(J93=8,'Equivalencia BH-BMPT'!$D$9,IF(J93=9,'Equivalencia BH-BMPT'!$D$10,IF(J93=10,'Equivalencia BH-BMPT'!$D$11,IF(J93=11,'Equivalencia BH-BMPT'!$D$12,IF(J93=12,'Equivalencia BH-BMPT'!$D$13,IF(J93=13,'Equivalencia BH-BMPT'!$D$14,IF(J93=14,'Equivalencia BH-BMPT'!$D$15,IF(J93=15,'Equivalencia BH-BMPT'!$D$16,IF(J93=16,'Equivalencia BH-BMPT'!$D$17,IF(J93=17,'Equivalencia BH-BMPT'!$D$18,IF(J93=18,'Equivalencia BH-BMPT'!$D$19,IF(J93=19,'Equivalencia BH-BMPT'!$D$20,IF(J93=20,'Equivalencia BH-BMPT'!$D$21,IF(J93=21,'Equivalencia BH-BMPT'!$D$22,IF(J93=22,'Equivalencia BH-BMPT'!$D$23,IF(J93=23,'Equivalencia BH-BMPT'!#REF!,IF(J93=24,'Equivalencia BH-BMPT'!$D$25,IF(J93=25,'Equivalencia BH-BMPT'!$D$26,IF(J93=26,'Equivalencia BH-BMPT'!$D$27,IF(J93=27,'Equivalencia BH-BMPT'!$D$28,IF(J93=28,'Equivalencia BH-BMPT'!$D$29,IF(J93=29,'Equivalencia BH-BMPT'!$D$30,IF(J93=30,'Equivalencia BH-BMPT'!$D$31,IF(J93=31,'Equivalencia BH-BMPT'!$D$32,IF(J93=32,'Equivalencia BH-BMPT'!$D$33,IF(J93=33,'Equivalencia BH-BMPT'!$D$34,IF(J93=34,'Equivalencia BH-BMPT'!$D$35,IF(J93=35,'Equivalencia BH-BMPT'!$D$36,IF(J93=36,'Equivalencia BH-BMPT'!$D$37,IF(J93=37,'Equivalencia BH-BMPT'!$D$38,IF(J93=38,'Equivalencia BH-BMPT'!#REF!,IF(J93=39,'Equivalencia BH-BMPT'!$D$40,IF(J93=40,'Equivalencia BH-BMPT'!$D$41,IF(J93=41,'Equivalencia BH-BMPT'!$D$42,IF(J93=42,'Equivalencia BH-BMPT'!$D$43,IF(J93=43,'Equivalencia BH-BMPT'!$D$44,IF(J93=44,'Equivalencia BH-BMPT'!$D$45,IF(J93=45,'Equivalencia BH-BMPT'!$D$46,"No ha seleccionado un número de programa")))))))))))))))))))))))))))))))))))))))))))))</f>
        <v>No ha seleccionado un número de programa</v>
      </c>
      <c r="L93" s="29" t="s">
        <v>973</v>
      </c>
      <c r="M93" s="91">
        <v>52860493</v>
      </c>
      <c r="N93" s="91" t="s">
        <v>706</v>
      </c>
      <c r="O93" s="128">
        <v>31500000</v>
      </c>
      <c r="P93" s="71"/>
      <c r="Q93" s="15"/>
      <c r="R93" s="91">
        <v>1</v>
      </c>
      <c r="S93" s="201">
        <v>15750000</v>
      </c>
      <c r="T93" s="15">
        <f t="shared" si="8"/>
        <v>47250000</v>
      </c>
      <c r="U93" s="265">
        <v>47250000</v>
      </c>
      <c r="V93" s="212">
        <v>43126</v>
      </c>
      <c r="W93" s="238">
        <v>43130</v>
      </c>
      <c r="X93" s="238">
        <v>43341</v>
      </c>
      <c r="Y93" s="264">
        <f t="shared" si="6"/>
        <v>211</v>
      </c>
      <c r="Z93" s="3"/>
      <c r="AA93" s="26"/>
      <c r="AB93" s="3"/>
      <c r="AC93" s="3"/>
      <c r="AD93" s="3" t="s">
        <v>1013</v>
      </c>
      <c r="AE93" s="3"/>
      <c r="AF93" s="27">
        <f t="shared" si="7"/>
        <v>1</v>
      </c>
      <c r="AG93" s="28"/>
      <c r="AH93" s="28"/>
    </row>
    <row r="94" spans="1:34" ht="44.25" customHeight="1" thickBot="1" x14ac:dyDescent="0.3">
      <c r="A94" s="92" t="s">
        <v>462</v>
      </c>
      <c r="B94" s="3">
        <v>2018</v>
      </c>
      <c r="C94" s="72" t="s">
        <v>621</v>
      </c>
      <c r="D94" s="3">
        <v>5</v>
      </c>
      <c r="E94" s="2" t="str">
        <f>IF(D94=1,'Tipo '!$B$2,IF(D94=2,'Tipo '!$B$3,IF(D94=3,'Tipo '!$B$4,IF(D94=4,'Tipo '!$B$5,IF(D94=5,'Tipo '!$B$6,IF(D94=6,'Tipo '!$B$7,IF(D94=7,'Tipo '!$B$8,IF(D94=8,'Tipo '!$B$9,IF(D94=9,'Tipo '!$B$10,IF(D94=10,'Tipo '!$B$11,IF(D94=11,'Tipo '!$B$12,IF(D94=12,'Tipo '!$B$13,IF(D94=13,'Tipo '!$B$14,IF(D94=14,'Tipo '!$B$15,IF(D94=15,'Tipo '!$B$16,IF(D94=16,'Tipo '!$B$17,IF(D94=17,'Tipo '!$B$18,IF(D94=18,'Tipo '!$B$19,IF(D94=19,'Tipo '!$B$20,IF(D94=20,'Tipo '!$B$21,"No ha seleccionado un tipo de contrato válido"))))))))))))))))))))</f>
        <v>CONTRATOS DE PRESTACIÓN DE SERVICIOS PROFESIONALES Y DE APOYO A LA GESTIÓN</v>
      </c>
      <c r="F94" s="90" t="s">
        <v>626</v>
      </c>
      <c r="G94" s="2"/>
      <c r="H94" s="148" t="s">
        <v>873</v>
      </c>
      <c r="I94" s="13" t="s">
        <v>162</v>
      </c>
      <c r="J94" s="3"/>
      <c r="K94" s="2" t="str">
        <f>IF(J94=1,'Equivalencia BH-BMPT'!$D$2,IF(J94=2,'Equivalencia BH-BMPT'!$D$3,IF(J94=3,'Equivalencia BH-BMPT'!$D$4,IF(J94=4,'Equivalencia BH-BMPT'!$D$5,IF(J94=5,'Equivalencia BH-BMPT'!$D$6,IF(J94=6,'Equivalencia BH-BMPT'!$D$7,IF(J94=7,'Equivalencia BH-BMPT'!$D$8,IF(J94=8,'Equivalencia BH-BMPT'!$D$9,IF(J94=9,'Equivalencia BH-BMPT'!$D$10,IF(J94=10,'Equivalencia BH-BMPT'!$D$11,IF(J94=11,'Equivalencia BH-BMPT'!$D$12,IF(J94=12,'Equivalencia BH-BMPT'!$D$13,IF(J94=13,'Equivalencia BH-BMPT'!$D$14,IF(J94=14,'Equivalencia BH-BMPT'!$D$15,IF(J94=15,'Equivalencia BH-BMPT'!$D$16,IF(J94=16,'Equivalencia BH-BMPT'!$D$17,IF(J94=17,'Equivalencia BH-BMPT'!$D$18,IF(J94=18,'Equivalencia BH-BMPT'!$D$19,IF(J94=19,'Equivalencia BH-BMPT'!$D$20,IF(J94=20,'Equivalencia BH-BMPT'!$D$21,IF(J94=21,'Equivalencia BH-BMPT'!$D$22,IF(J94=22,'Equivalencia BH-BMPT'!$D$23,IF(J94=23,'Equivalencia BH-BMPT'!#REF!,IF(J94=24,'Equivalencia BH-BMPT'!$D$25,IF(J94=25,'Equivalencia BH-BMPT'!$D$26,IF(J94=26,'Equivalencia BH-BMPT'!$D$27,IF(J94=27,'Equivalencia BH-BMPT'!$D$28,IF(J94=28,'Equivalencia BH-BMPT'!$D$29,IF(J94=29,'Equivalencia BH-BMPT'!$D$30,IF(J94=30,'Equivalencia BH-BMPT'!$D$31,IF(J94=31,'Equivalencia BH-BMPT'!$D$32,IF(J94=32,'Equivalencia BH-BMPT'!$D$33,IF(J94=33,'Equivalencia BH-BMPT'!$D$34,IF(J94=34,'Equivalencia BH-BMPT'!$D$35,IF(J94=35,'Equivalencia BH-BMPT'!$D$36,IF(J94=36,'Equivalencia BH-BMPT'!$D$37,IF(J94=37,'Equivalencia BH-BMPT'!$D$38,IF(J94=38,'Equivalencia BH-BMPT'!#REF!,IF(J94=39,'Equivalencia BH-BMPT'!$D$40,IF(J94=40,'Equivalencia BH-BMPT'!$D$41,IF(J94=41,'Equivalencia BH-BMPT'!$D$42,IF(J94=42,'Equivalencia BH-BMPT'!$D$43,IF(J94=43,'Equivalencia BH-BMPT'!$D$44,IF(J94=44,'Equivalencia BH-BMPT'!$D$45,IF(J94=45,'Equivalencia BH-BMPT'!$D$46,"No ha seleccionado un número de programa")))))))))))))))))))))))))))))))))))))))))))))</f>
        <v>No ha seleccionado un número de programa</v>
      </c>
      <c r="L94" s="29" t="s">
        <v>973</v>
      </c>
      <c r="M94" s="92">
        <v>1110045618</v>
      </c>
      <c r="N94" s="98" t="s">
        <v>707</v>
      </c>
      <c r="O94" s="129">
        <v>36000000</v>
      </c>
      <c r="P94" s="71"/>
      <c r="Q94" s="15"/>
      <c r="R94" s="92">
        <v>1</v>
      </c>
      <c r="S94" s="204">
        <v>13800000</v>
      </c>
      <c r="T94" s="15">
        <f t="shared" si="8"/>
        <v>49800000</v>
      </c>
      <c r="U94" s="265">
        <v>46500000</v>
      </c>
      <c r="V94" s="213">
        <v>43126</v>
      </c>
      <c r="W94" s="239">
        <v>43129</v>
      </c>
      <c r="X94" s="239">
        <v>43371</v>
      </c>
      <c r="Y94" s="264">
        <f t="shared" si="6"/>
        <v>242</v>
      </c>
      <c r="Z94" s="3"/>
      <c r="AA94" s="26"/>
      <c r="AB94" s="3"/>
      <c r="AC94" s="3"/>
      <c r="AD94" s="3" t="s">
        <v>1013</v>
      </c>
      <c r="AE94" s="3"/>
      <c r="AF94" s="27">
        <f t="shared" si="7"/>
        <v>0.9337349397590361</v>
      </c>
      <c r="AG94" s="28"/>
      <c r="AH94" s="28"/>
    </row>
    <row r="95" spans="1:34" ht="44.25" customHeight="1" thickBot="1" x14ac:dyDescent="0.3">
      <c r="A95" s="91" t="s">
        <v>463</v>
      </c>
      <c r="B95" s="3">
        <v>2018</v>
      </c>
      <c r="C95" s="77" t="s">
        <v>622</v>
      </c>
      <c r="D95" s="3">
        <v>5</v>
      </c>
      <c r="E95" s="2" t="str">
        <f>IF(D95=1,'Tipo '!$B$2,IF(D95=2,'Tipo '!$B$3,IF(D95=3,'Tipo '!$B$4,IF(D95=4,'Tipo '!$B$5,IF(D95=5,'Tipo '!$B$6,IF(D95=6,'Tipo '!$B$7,IF(D95=7,'Tipo '!$B$8,IF(D95=8,'Tipo '!$B$9,IF(D95=9,'Tipo '!$B$10,IF(D95=10,'Tipo '!$B$11,IF(D95=11,'Tipo '!$B$12,IF(D95=12,'Tipo '!$B$13,IF(D95=13,'Tipo '!$B$14,IF(D95=14,'Tipo '!$B$15,IF(D95=15,'Tipo '!$B$16,IF(D95=16,'Tipo '!$B$17,IF(D95=17,'Tipo '!$B$18,IF(D95=18,'Tipo '!$B$19,IF(D95=19,'Tipo '!$B$20,IF(D95=20,'Tipo '!$B$21,"No ha seleccionado un tipo de contrato válido"))))))))))))))))))))</f>
        <v>CONTRATOS DE PRESTACIÓN DE SERVICIOS PROFESIONALES Y DE APOYO A LA GESTIÓN</v>
      </c>
      <c r="F95" s="90" t="s">
        <v>626</v>
      </c>
      <c r="G95" s="2"/>
      <c r="H95" s="147" t="s">
        <v>874</v>
      </c>
      <c r="I95" s="13" t="s">
        <v>162</v>
      </c>
      <c r="J95" s="3"/>
      <c r="K95" s="2" t="str">
        <f>IF(J95=1,'Equivalencia BH-BMPT'!$D$2,IF(J95=2,'Equivalencia BH-BMPT'!$D$3,IF(J95=3,'Equivalencia BH-BMPT'!$D$4,IF(J95=4,'Equivalencia BH-BMPT'!$D$5,IF(J95=5,'Equivalencia BH-BMPT'!$D$6,IF(J95=6,'Equivalencia BH-BMPT'!$D$7,IF(J95=7,'Equivalencia BH-BMPT'!$D$8,IF(J95=8,'Equivalencia BH-BMPT'!$D$9,IF(J95=9,'Equivalencia BH-BMPT'!$D$10,IF(J95=10,'Equivalencia BH-BMPT'!$D$11,IF(J95=11,'Equivalencia BH-BMPT'!$D$12,IF(J95=12,'Equivalencia BH-BMPT'!$D$13,IF(J95=13,'Equivalencia BH-BMPT'!$D$14,IF(J95=14,'Equivalencia BH-BMPT'!$D$15,IF(J95=15,'Equivalencia BH-BMPT'!$D$16,IF(J95=16,'Equivalencia BH-BMPT'!$D$17,IF(J95=17,'Equivalencia BH-BMPT'!$D$18,IF(J95=18,'Equivalencia BH-BMPT'!$D$19,IF(J95=19,'Equivalencia BH-BMPT'!$D$20,IF(J95=20,'Equivalencia BH-BMPT'!$D$21,IF(J95=21,'Equivalencia BH-BMPT'!$D$22,IF(J95=22,'Equivalencia BH-BMPT'!$D$23,IF(J95=23,'Equivalencia BH-BMPT'!#REF!,IF(J95=24,'Equivalencia BH-BMPT'!$D$25,IF(J95=25,'Equivalencia BH-BMPT'!$D$26,IF(J95=26,'Equivalencia BH-BMPT'!$D$27,IF(J95=27,'Equivalencia BH-BMPT'!$D$28,IF(J95=28,'Equivalencia BH-BMPT'!$D$29,IF(J95=29,'Equivalencia BH-BMPT'!$D$30,IF(J95=30,'Equivalencia BH-BMPT'!$D$31,IF(J95=31,'Equivalencia BH-BMPT'!$D$32,IF(J95=32,'Equivalencia BH-BMPT'!$D$33,IF(J95=33,'Equivalencia BH-BMPT'!$D$34,IF(J95=34,'Equivalencia BH-BMPT'!$D$35,IF(J95=35,'Equivalencia BH-BMPT'!$D$36,IF(J95=36,'Equivalencia BH-BMPT'!$D$37,IF(J95=37,'Equivalencia BH-BMPT'!$D$38,IF(J95=38,'Equivalencia BH-BMPT'!#REF!,IF(J95=39,'Equivalencia BH-BMPT'!$D$40,IF(J95=40,'Equivalencia BH-BMPT'!$D$41,IF(J95=41,'Equivalencia BH-BMPT'!$D$42,IF(J95=42,'Equivalencia BH-BMPT'!$D$43,IF(J95=43,'Equivalencia BH-BMPT'!$D$44,IF(J95=44,'Equivalencia BH-BMPT'!$D$45,IF(J95=45,'Equivalencia BH-BMPT'!$D$46,"No ha seleccionado un número de programa")))))))))))))))))))))))))))))))))))))))))))))</f>
        <v>No ha seleccionado un número de programa</v>
      </c>
      <c r="L95" s="29" t="s">
        <v>973</v>
      </c>
      <c r="M95" s="91">
        <v>19346335</v>
      </c>
      <c r="N95" s="91" t="s">
        <v>708</v>
      </c>
      <c r="O95" s="128">
        <v>25600000</v>
      </c>
      <c r="P95" s="71"/>
      <c r="Q95" s="15"/>
      <c r="R95" s="91">
        <v>2</v>
      </c>
      <c r="S95" s="195">
        <v>10986660</v>
      </c>
      <c r="T95" s="15">
        <f t="shared" si="8"/>
        <v>36586660</v>
      </c>
      <c r="U95" s="265">
        <v>33173333</v>
      </c>
      <c r="V95" s="212">
        <v>43126</v>
      </c>
      <c r="W95" s="238">
        <v>43129</v>
      </c>
      <c r="X95" s="238">
        <v>43371</v>
      </c>
      <c r="Y95" s="264">
        <f t="shared" si="6"/>
        <v>242</v>
      </c>
      <c r="Z95" s="3"/>
      <c r="AA95" s="26"/>
      <c r="AB95" s="3"/>
      <c r="AC95" s="3"/>
      <c r="AD95" s="3" t="s">
        <v>1013</v>
      </c>
      <c r="AE95" s="3"/>
      <c r="AF95" s="27">
        <f t="shared" si="7"/>
        <v>0.90670569546386581</v>
      </c>
      <c r="AG95" s="28"/>
      <c r="AH95" s="28"/>
    </row>
    <row r="96" spans="1:34" ht="44.25" customHeight="1" thickBot="1" x14ac:dyDescent="0.3">
      <c r="A96" s="99" t="s">
        <v>464</v>
      </c>
      <c r="B96" s="3">
        <v>2018</v>
      </c>
      <c r="C96" s="72" t="s">
        <v>623</v>
      </c>
      <c r="D96" s="3">
        <v>9</v>
      </c>
      <c r="E96" s="2" t="str">
        <f>IF(D96=1,'Tipo '!$B$2,IF(D96=2,'Tipo '!$B$3,IF(D96=3,'Tipo '!$B$4,IF(D96=4,'Tipo '!$B$5,IF(D96=5,'Tipo '!$B$6,IF(D96=6,'Tipo '!$B$7,IF(D96=7,'Tipo '!$B$8,IF(D96=8,'Tipo '!$B$9,IF(D96=9,'Tipo '!$B$10,IF(D96=10,'Tipo '!$B$11,IF(D96=11,'Tipo '!$B$12,IF(D96=12,'Tipo '!$B$13,IF(D96=13,'Tipo '!$B$14,IF(D96=14,'Tipo '!$B$15,IF(D96=15,'Tipo '!$B$16,IF(D96=16,'Tipo '!$B$17,IF(D96=17,'Tipo '!$B$18,IF(D96=18,'Tipo '!$B$19,IF(D96=19,'Tipo '!$B$20,IF(D96=20,'Tipo '!$B$21,"No ha seleccionado un tipo de contrato válido"))))))))))))))))))))</f>
        <v>ARRENDAMIENTO DE BIENES INMUEBLES</v>
      </c>
      <c r="F96" s="99" t="s">
        <v>103</v>
      </c>
      <c r="G96" s="2"/>
      <c r="H96" s="148" t="s">
        <v>875</v>
      </c>
      <c r="I96" s="13" t="s">
        <v>161</v>
      </c>
      <c r="J96" s="3"/>
      <c r="K96" s="2" t="str">
        <f>IF(J96=1,'Equivalencia BH-BMPT'!$D$2,IF(J96=2,'Equivalencia BH-BMPT'!$D$3,IF(J96=3,'Equivalencia BH-BMPT'!$D$4,IF(J96=4,'Equivalencia BH-BMPT'!$D$5,IF(J96=5,'Equivalencia BH-BMPT'!$D$6,IF(J96=6,'Equivalencia BH-BMPT'!$D$7,IF(J96=7,'Equivalencia BH-BMPT'!$D$8,IF(J96=8,'Equivalencia BH-BMPT'!$D$9,IF(J96=9,'Equivalencia BH-BMPT'!$D$10,IF(J96=10,'Equivalencia BH-BMPT'!$D$11,IF(J96=11,'Equivalencia BH-BMPT'!$D$12,IF(J96=12,'Equivalencia BH-BMPT'!$D$13,IF(J96=13,'Equivalencia BH-BMPT'!$D$14,IF(J96=14,'Equivalencia BH-BMPT'!$D$15,IF(J96=15,'Equivalencia BH-BMPT'!$D$16,IF(J96=16,'Equivalencia BH-BMPT'!$D$17,IF(J96=17,'Equivalencia BH-BMPT'!$D$18,IF(J96=18,'Equivalencia BH-BMPT'!$D$19,IF(J96=19,'Equivalencia BH-BMPT'!$D$20,IF(J96=20,'Equivalencia BH-BMPT'!$D$21,IF(J96=21,'Equivalencia BH-BMPT'!$D$22,IF(J96=22,'Equivalencia BH-BMPT'!$D$23,IF(J96=23,'Equivalencia BH-BMPT'!#REF!,IF(J96=24,'Equivalencia BH-BMPT'!$D$25,IF(J96=25,'Equivalencia BH-BMPT'!$D$26,IF(J96=26,'Equivalencia BH-BMPT'!$D$27,IF(J96=27,'Equivalencia BH-BMPT'!$D$28,IF(J96=28,'Equivalencia BH-BMPT'!$D$29,IF(J96=29,'Equivalencia BH-BMPT'!$D$30,IF(J96=30,'Equivalencia BH-BMPT'!$D$31,IF(J96=31,'Equivalencia BH-BMPT'!$D$32,IF(J96=32,'Equivalencia BH-BMPT'!$D$33,IF(J96=33,'Equivalencia BH-BMPT'!$D$34,IF(J96=34,'Equivalencia BH-BMPT'!$D$35,IF(J96=35,'Equivalencia BH-BMPT'!$D$36,IF(J96=36,'Equivalencia BH-BMPT'!$D$37,IF(J96=37,'Equivalencia BH-BMPT'!$D$38,IF(J96=38,'Equivalencia BH-BMPT'!#REF!,IF(J96=39,'Equivalencia BH-BMPT'!$D$40,IF(J96=40,'Equivalencia BH-BMPT'!$D$41,IF(J96=41,'Equivalencia BH-BMPT'!$D$42,IF(J96=42,'Equivalencia BH-BMPT'!$D$43,IF(J96=43,'Equivalencia BH-BMPT'!$D$44,IF(J96=44,'Equivalencia BH-BMPT'!$D$45,IF(J96=45,'Equivalencia BH-BMPT'!$D$46,"No ha seleccionado un número de programa")))))))))))))))))))))))))))))))))))))))))))))</f>
        <v>No ha seleccionado un número de programa</v>
      </c>
      <c r="L96" s="29" t="s">
        <v>969</v>
      </c>
      <c r="M96" s="99" t="s">
        <v>987</v>
      </c>
      <c r="N96" s="99" t="s">
        <v>709</v>
      </c>
      <c r="O96" s="134">
        <v>20535450</v>
      </c>
      <c r="P96" s="71"/>
      <c r="Q96" s="15"/>
      <c r="R96" s="92">
        <v>1</v>
      </c>
      <c r="S96" s="196">
        <v>10215070</v>
      </c>
      <c r="T96" s="15">
        <f t="shared" si="8"/>
        <v>30750520</v>
      </c>
      <c r="U96" s="265">
        <v>22115100</v>
      </c>
      <c r="V96" s="213">
        <v>43196</v>
      </c>
      <c r="W96" s="176">
        <v>43200</v>
      </c>
      <c r="X96" s="239">
        <v>43394</v>
      </c>
      <c r="Y96" s="264">
        <f t="shared" si="6"/>
        <v>194</v>
      </c>
      <c r="Z96" s="3"/>
      <c r="AA96" s="26"/>
      <c r="AB96" s="3"/>
      <c r="AC96" s="3"/>
      <c r="AD96" s="3" t="s">
        <v>1013</v>
      </c>
      <c r="AE96" s="3"/>
      <c r="AF96" s="27">
        <f t="shared" si="7"/>
        <v>0.71917808219178081</v>
      </c>
      <c r="AG96" s="28"/>
      <c r="AH96" s="28"/>
    </row>
    <row r="97" spans="1:34" ht="44.25" customHeight="1" thickBot="1" x14ac:dyDescent="0.3">
      <c r="A97" s="99" t="s">
        <v>465</v>
      </c>
      <c r="B97" s="3">
        <v>2018</v>
      </c>
      <c r="C97" s="72" t="s">
        <v>624</v>
      </c>
      <c r="D97" s="3">
        <v>4</v>
      </c>
      <c r="E97" s="2" t="str">
        <f>IF(D97=1,'Tipo '!$B$2,IF(D97=2,'Tipo '!$B$3,IF(D97=3,'Tipo '!$B$4,IF(D97=4,'Tipo '!$B$5,IF(D97=5,'Tipo '!$B$6,IF(D97=6,'Tipo '!$B$7,IF(D97=7,'Tipo '!$B$8,IF(D97=8,'Tipo '!$B$9,IF(D97=9,'Tipo '!$B$10,IF(D97=10,'Tipo '!$B$11,IF(D97=11,'Tipo '!$B$12,IF(D97=12,'Tipo '!$B$13,IF(D97=13,'Tipo '!$B$14,IF(D97=14,'Tipo '!$B$15,IF(D97=15,'Tipo '!$B$16,IF(D97=16,'Tipo '!$B$17,IF(D97=17,'Tipo '!$B$18,IF(D97=18,'Tipo '!$B$19,IF(D97=19,'Tipo '!$B$20,IF(D97=20,'Tipo '!$B$21,"No ha seleccionado un tipo de contrato válido"))))))))))))))))))))</f>
        <v>CONTRATOS DE PRESTACIÓN DE SERVICIOS</v>
      </c>
      <c r="F97" s="99" t="s">
        <v>103</v>
      </c>
      <c r="G97" s="2"/>
      <c r="H97" s="148" t="s">
        <v>876</v>
      </c>
      <c r="I97" s="13" t="s">
        <v>162</v>
      </c>
      <c r="J97" s="3"/>
      <c r="K97" s="2" t="str">
        <f>IF(J97=1,'Equivalencia BH-BMPT'!$D$2,IF(J97=2,'Equivalencia BH-BMPT'!$D$3,IF(J97=3,'Equivalencia BH-BMPT'!$D$4,IF(J97=4,'Equivalencia BH-BMPT'!$D$5,IF(J97=5,'Equivalencia BH-BMPT'!$D$6,IF(J97=6,'Equivalencia BH-BMPT'!$D$7,IF(J97=7,'Equivalencia BH-BMPT'!$D$8,IF(J97=8,'Equivalencia BH-BMPT'!$D$9,IF(J97=9,'Equivalencia BH-BMPT'!$D$10,IF(J97=10,'Equivalencia BH-BMPT'!$D$11,IF(J97=11,'Equivalencia BH-BMPT'!$D$12,IF(J97=12,'Equivalencia BH-BMPT'!$D$13,IF(J97=13,'Equivalencia BH-BMPT'!$D$14,IF(J97=14,'Equivalencia BH-BMPT'!$D$15,IF(J97=15,'Equivalencia BH-BMPT'!$D$16,IF(J97=16,'Equivalencia BH-BMPT'!$D$17,IF(J97=17,'Equivalencia BH-BMPT'!$D$18,IF(J97=18,'Equivalencia BH-BMPT'!$D$19,IF(J97=19,'Equivalencia BH-BMPT'!$D$20,IF(J97=20,'Equivalencia BH-BMPT'!$D$21,IF(J97=21,'Equivalencia BH-BMPT'!$D$22,IF(J97=22,'Equivalencia BH-BMPT'!$D$23,IF(J97=23,'Equivalencia BH-BMPT'!#REF!,IF(J97=24,'Equivalencia BH-BMPT'!$D$25,IF(J97=25,'Equivalencia BH-BMPT'!$D$26,IF(J97=26,'Equivalencia BH-BMPT'!$D$27,IF(J97=27,'Equivalencia BH-BMPT'!$D$28,IF(J97=28,'Equivalencia BH-BMPT'!$D$29,IF(J97=29,'Equivalencia BH-BMPT'!$D$30,IF(J97=30,'Equivalencia BH-BMPT'!$D$31,IF(J97=31,'Equivalencia BH-BMPT'!$D$32,IF(J97=32,'Equivalencia BH-BMPT'!$D$33,IF(J97=33,'Equivalencia BH-BMPT'!$D$34,IF(J97=34,'Equivalencia BH-BMPT'!$D$35,IF(J97=35,'Equivalencia BH-BMPT'!$D$36,IF(J97=36,'Equivalencia BH-BMPT'!$D$37,IF(J97=37,'Equivalencia BH-BMPT'!$D$38,IF(J97=38,'Equivalencia BH-BMPT'!#REF!,IF(J97=39,'Equivalencia BH-BMPT'!$D$40,IF(J97=40,'Equivalencia BH-BMPT'!$D$41,IF(J97=41,'Equivalencia BH-BMPT'!$D$42,IF(J97=42,'Equivalencia BH-BMPT'!$D$43,IF(J97=43,'Equivalencia BH-BMPT'!$D$44,IF(J97=44,'Equivalencia BH-BMPT'!$D$45,IF(J97=45,'Equivalencia BH-BMPT'!$D$46,"No ha seleccionado un número de programa")))))))))))))))))))))))))))))))))))))))))))))</f>
        <v>No ha seleccionado un número de programa</v>
      </c>
      <c r="L97" s="29" t="s">
        <v>975</v>
      </c>
      <c r="M97" s="99" t="s">
        <v>988</v>
      </c>
      <c r="N97" s="99" t="s">
        <v>710</v>
      </c>
      <c r="O97" s="134">
        <v>14532875</v>
      </c>
      <c r="P97" s="71"/>
      <c r="Q97" s="15"/>
      <c r="R97" s="99" t="s">
        <v>1005</v>
      </c>
      <c r="S97" s="153">
        <v>0</v>
      </c>
      <c r="T97" s="15">
        <f t="shared" si="8"/>
        <v>14532875</v>
      </c>
      <c r="U97" s="258">
        <v>14532875</v>
      </c>
      <c r="V97" s="213">
        <v>43199</v>
      </c>
      <c r="W97" s="176">
        <v>43202</v>
      </c>
      <c r="X97" s="243">
        <v>43231</v>
      </c>
      <c r="Y97" s="264">
        <f t="shared" si="6"/>
        <v>29</v>
      </c>
      <c r="Z97" s="3"/>
      <c r="AA97" s="26"/>
      <c r="AB97" s="3"/>
      <c r="AC97" s="3"/>
      <c r="AD97" s="3" t="s">
        <v>1013</v>
      </c>
      <c r="AE97" s="3"/>
      <c r="AF97" s="27">
        <f t="shared" si="7"/>
        <v>1</v>
      </c>
      <c r="AG97" s="28"/>
      <c r="AH97" s="28"/>
    </row>
    <row r="98" spans="1:34" ht="44.25" customHeight="1" thickBot="1" x14ac:dyDescent="0.3">
      <c r="A98" s="263">
        <v>27680</v>
      </c>
      <c r="B98" s="3">
        <v>2018</v>
      </c>
      <c r="C98" s="73" t="s">
        <v>281</v>
      </c>
      <c r="D98" s="3">
        <v>11</v>
      </c>
      <c r="E98" s="2" t="str">
        <f>IF(D98=1,'Tipo '!$B$2,IF(D98=2,'Tipo '!$B$3,IF(D98=3,'Tipo '!$B$4,IF(D98=4,'Tipo '!$B$5,IF(D98=5,'Tipo '!$B$6,IF(D98=6,'Tipo '!$B$7,IF(D98=7,'Tipo '!$B$8,IF(D98=8,'Tipo '!$B$9,IF(D98=9,'Tipo '!$B$10,IF(D98=10,'Tipo '!$B$11,IF(D98=11,'Tipo '!$B$12,IF(D98=12,'Tipo '!$B$13,IF(D98=13,'Tipo '!$B$14,IF(D98=14,'Tipo '!$B$15,IF(D98=15,'Tipo '!$B$16,IF(D98=16,'Tipo '!$B$17,IF(D98=17,'Tipo '!$B$18,IF(D98=18,'Tipo '!$B$19,IF(D98=19,'Tipo '!$B$20,IF(D98=20,'Tipo '!$B$21,"No ha seleccionado un tipo de contrato válido"))))))))))))))))))))</f>
        <v>SUMINISTRO</v>
      </c>
      <c r="F98" s="100" t="s">
        <v>281</v>
      </c>
      <c r="G98" s="2"/>
      <c r="H98" s="157" t="s">
        <v>877</v>
      </c>
      <c r="I98" s="13" t="s">
        <v>161</v>
      </c>
      <c r="J98" s="3"/>
      <c r="K98" s="2" t="str">
        <f>IF(J98=1,'Equivalencia BH-BMPT'!$D$2,IF(J98=2,'Equivalencia BH-BMPT'!$D$3,IF(J98=3,'Equivalencia BH-BMPT'!$D$4,IF(J98=4,'Equivalencia BH-BMPT'!$D$5,IF(J98=5,'Equivalencia BH-BMPT'!$D$6,IF(J98=6,'Equivalencia BH-BMPT'!$D$7,IF(J98=7,'Equivalencia BH-BMPT'!$D$8,IF(J98=8,'Equivalencia BH-BMPT'!$D$9,IF(J98=9,'Equivalencia BH-BMPT'!$D$10,IF(J98=10,'Equivalencia BH-BMPT'!$D$11,IF(J98=11,'Equivalencia BH-BMPT'!$D$12,IF(J98=12,'Equivalencia BH-BMPT'!$D$13,IF(J98=13,'Equivalencia BH-BMPT'!$D$14,IF(J98=14,'Equivalencia BH-BMPT'!$D$15,IF(J98=15,'Equivalencia BH-BMPT'!$D$16,IF(J98=16,'Equivalencia BH-BMPT'!$D$17,IF(J98=17,'Equivalencia BH-BMPT'!$D$18,IF(J98=18,'Equivalencia BH-BMPT'!$D$19,IF(J98=19,'Equivalencia BH-BMPT'!$D$20,IF(J98=20,'Equivalencia BH-BMPT'!$D$21,IF(J98=21,'Equivalencia BH-BMPT'!$D$22,IF(J98=22,'Equivalencia BH-BMPT'!$D$23,IF(J98=23,'Equivalencia BH-BMPT'!#REF!,IF(J98=24,'Equivalencia BH-BMPT'!$D$25,IF(J98=25,'Equivalencia BH-BMPT'!$D$26,IF(J98=26,'Equivalencia BH-BMPT'!$D$27,IF(J98=27,'Equivalencia BH-BMPT'!$D$28,IF(J98=28,'Equivalencia BH-BMPT'!$D$29,IF(J98=29,'Equivalencia BH-BMPT'!$D$30,IF(J98=30,'Equivalencia BH-BMPT'!$D$31,IF(J98=31,'Equivalencia BH-BMPT'!$D$32,IF(J98=32,'Equivalencia BH-BMPT'!$D$33,IF(J98=33,'Equivalencia BH-BMPT'!$D$34,IF(J98=34,'Equivalencia BH-BMPT'!$D$35,IF(J98=35,'Equivalencia BH-BMPT'!$D$36,IF(J98=36,'Equivalencia BH-BMPT'!$D$37,IF(J98=37,'Equivalencia BH-BMPT'!$D$38,IF(J98=38,'Equivalencia BH-BMPT'!#REF!,IF(J98=39,'Equivalencia BH-BMPT'!$D$40,IF(J98=40,'Equivalencia BH-BMPT'!$D$41,IF(J98=41,'Equivalencia BH-BMPT'!$D$42,IF(J98=42,'Equivalencia BH-BMPT'!$D$43,IF(J98=43,'Equivalencia BH-BMPT'!$D$44,IF(J98=44,'Equivalencia BH-BMPT'!$D$45,IF(J98=45,'Equivalencia BH-BMPT'!$D$46,"No ha seleccionado un número de programa")))))))))))))))))))))))))))))))))))))))))))))</f>
        <v>No ha seleccionado un número de programa</v>
      </c>
      <c r="L98" s="29" t="s">
        <v>970</v>
      </c>
      <c r="M98" s="100" t="s">
        <v>989</v>
      </c>
      <c r="N98" s="100" t="s">
        <v>711</v>
      </c>
      <c r="O98" s="135">
        <v>17069169</v>
      </c>
      <c r="P98" s="71"/>
      <c r="Q98" s="15"/>
      <c r="R98" s="100"/>
      <c r="S98" s="205">
        <v>0</v>
      </c>
      <c r="T98" s="15">
        <f t="shared" si="8"/>
        <v>17069169</v>
      </c>
      <c r="U98" s="258">
        <f>2398415+3213867+2248544+1220524</f>
        <v>9081350</v>
      </c>
      <c r="V98" s="218">
        <v>43208</v>
      </c>
      <c r="W98" s="177">
        <v>43209</v>
      </c>
      <c r="X98" s="244">
        <v>43514</v>
      </c>
      <c r="Y98" s="264">
        <f t="shared" si="6"/>
        <v>305</v>
      </c>
      <c r="Z98" s="3"/>
      <c r="AA98" s="26"/>
      <c r="AB98" s="3"/>
      <c r="AC98" s="3"/>
      <c r="AD98" s="3" t="s">
        <v>1013</v>
      </c>
      <c r="AE98" s="3"/>
      <c r="AF98" s="27">
        <f t="shared" si="7"/>
        <v>0.53203234439825398</v>
      </c>
      <c r="AG98" s="28"/>
      <c r="AH98" s="28"/>
    </row>
    <row r="99" spans="1:34" ht="44.25" customHeight="1" thickBot="1" x14ac:dyDescent="0.3">
      <c r="A99" s="262">
        <v>27720</v>
      </c>
      <c r="B99" s="3">
        <v>2018</v>
      </c>
      <c r="C99" s="73" t="s">
        <v>281</v>
      </c>
      <c r="D99" s="3">
        <v>4</v>
      </c>
      <c r="E99" s="2" t="str">
        <f>IF(D99=1,'Tipo '!$B$2,IF(D99=2,'Tipo '!$B$3,IF(D99=3,'Tipo '!$B$4,IF(D99=4,'Tipo '!$B$5,IF(D99=5,'Tipo '!$B$6,IF(D99=6,'Tipo '!$B$7,IF(D99=7,'Tipo '!$B$8,IF(D99=8,'Tipo '!$B$9,IF(D99=9,'Tipo '!$B$10,IF(D99=10,'Tipo '!$B$11,IF(D99=11,'Tipo '!$B$12,IF(D99=12,'Tipo '!$B$13,IF(D99=13,'Tipo '!$B$14,IF(D99=14,'Tipo '!$B$15,IF(D99=15,'Tipo '!$B$16,IF(D99=16,'Tipo '!$B$17,IF(D99=17,'Tipo '!$B$18,IF(D99=18,'Tipo '!$B$19,IF(D99=19,'Tipo '!$B$20,IF(D99=20,'Tipo '!$B$21,"No ha seleccionado un tipo de contrato válido"))))))))))))))))))))</f>
        <v>CONTRATOS DE PRESTACIÓN DE SERVICIOS</v>
      </c>
      <c r="F99" s="100" t="s">
        <v>281</v>
      </c>
      <c r="G99" s="2"/>
      <c r="H99" s="157" t="s">
        <v>878</v>
      </c>
      <c r="I99" s="13" t="s">
        <v>161</v>
      </c>
      <c r="J99" s="3"/>
      <c r="K99" s="2" t="str">
        <f>IF(J99=1,'Equivalencia BH-BMPT'!$D$2,IF(J99=2,'Equivalencia BH-BMPT'!$D$3,IF(J99=3,'Equivalencia BH-BMPT'!$D$4,IF(J99=4,'Equivalencia BH-BMPT'!$D$5,IF(J99=5,'Equivalencia BH-BMPT'!$D$6,IF(J99=6,'Equivalencia BH-BMPT'!$D$7,IF(J99=7,'Equivalencia BH-BMPT'!$D$8,IF(J99=8,'Equivalencia BH-BMPT'!$D$9,IF(J99=9,'Equivalencia BH-BMPT'!$D$10,IF(J99=10,'Equivalencia BH-BMPT'!$D$11,IF(J99=11,'Equivalencia BH-BMPT'!$D$12,IF(J99=12,'Equivalencia BH-BMPT'!$D$13,IF(J99=13,'Equivalencia BH-BMPT'!$D$14,IF(J99=14,'Equivalencia BH-BMPT'!$D$15,IF(J99=15,'Equivalencia BH-BMPT'!$D$16,IF(J99=16,'Equivalencia BH-BMPT'!$D$17,IF(J99=17,'Equivalencia BH-BMPT'!$D$18,IF(J99=18,'Equivalencia BH-BMPT'!$D$19,IF(J99=19,'Equivalencia BH-BMPT'!$D$20,IF(J99=20,'Equivalencia BH-BMPT'!$D$21,IF(J99=21,'Equivalencia BH-BMPT'!$D$22,IF(J99=22,'Equivalencia BH-BMPT'!$D$23,IF(J99=23,'Equivalencia BH-BMPT'!#REF!,IF(J99=24,'Equivalencia BH-BMPT'!$D$25,IF(J99=25,'Equivalencia BH-BMPT'!$D$26,IF(J99=26,'Equivalencia BH-BMPT'!$D$27,IF(J99=27,'Equivalencia BH-BMPT'!$D$28,IF(J99=28,'Equivalencia BH-BMPT'!$D$29,IF(J99=29,'Equivalencia BH-BMPT'!$D$30,IF(J99=30,'Equivalencia BH-BMPT'!$D$31,IF(J99=31,'Equivalencia BH-BMPT'!$D$32,IF(J99=32,'Equivalencia BH-BMPT'!$D$33,IF(J99=33,'Equivalencia BH-BMPT'!$D$34,IF(J99=34,'Equivalencia BH-BMPT'!$D$35,IF(J99=35,'Equivalencia BH-BMPT'!$D$36,IF(J99=36,'Equivalencia BH-BMPT'!$D$37,IF(J99=37,'Equivalencia BH-BMPT'!$D$38,IF(J99=38,'Equivalencia BH-BMPT'!#REF!,IF(J99=39,'Equivalencia BH-BMPT'!$D$40,IF(J99=40,'Equivalencia BH-BMPT'!$D$41,IF(J99=41,'Equivalencia BH-BMPT'!$D$42,IF(J99=42,'Equivalencia BH-BMPT'!$D$43,IF(J99=43,'Equivalencia BH-BMPT'!$D$44,IF(J99=44,'Equivalencia BH-BMPT'!$D$45,IF(J99=45,'Equivalencia BH-BMPT'!$D$46,"No ha seleccionado un número de programa")))))))))))))))))))))))))))))))))))))))))))))</f>
        <v>No ha seleccionado un número de programa</v>
      </c>
      <c r="L99" s="29" t="s">
        <v>971</v>
      </c>
      <c r="M99" s="100" t="s">
        <v>990</v>
      </c>
      <c r="N99" s="100" t="s">
        <v>712</v>
      </c>
      <c r="O99" s="135">
        <v>138975785</v>
      </c>
      <c r="P99" s="71"/>
      <c r="Q99" s="15"/>
      <c r="R99" s="100">
        <v>1</v>
      </c>
      <c r="S99" s="135">
        <v>11983673</v>
      </c>
      <c r="T99" s="15">
        <f t="shared" si="8"/>
        <v>150959458</v>
      </c>
      <c r="U99" s="258">
        <f>5661016+11630207+23623682+11045533+12360511+12115624+12163706</f>
        <v>88600279</v>
      </c>
      <c r="V99" s="218">
        <v>43209</v>
      </c>
      <c r="W99" s="177">
        <v>43209</v>
      </c>
      <c r="X99" s="244">
        <v>43577</v>
      </c>
      <c r="Y99" s="264">
        <f t="shared" si="6"/>
        <v>368</v>
      </c>
      <c r="Z99" s="3"/>
      <c r="AA99" s="26"/>
      <c r="AB99" s="3"/>
      <c r="AC99" s="3"/>
      <c r="AD99" s="3" t="s">
        <v>1013</v>
      </c>
      <c r="AE99" s="3"/>
      <c r="AF99" s="27">
        <f t="shared" si="7"/>
        <v>0.58691439525438682</v>
      </c>
      <c r="AG99" s="28"/>
      <c r="AH99" s="28"/>
    </row>
    <row r="100" spans="1:34" ht="44.25" customHeight="1" thickBot="1" x14ac:dyDescent="0.3">
      <c r="A100" s="99" t="s">
        <v>466</v>
      </c>
      <c r="B100" s="3">
        <v>2018</v>
      </c>
      <c r="C100" s="72" t="s">
        <v>279</v>
      </c>
      <c r="D100" s="3">
        <v>6</v>
      </c>
      <c r="E100" s="2" t="str">
        <f>IF(D100=1,'Tipo '!$B$2,IF(D100=2,'Tipo '!$B$3,IF(D100=3,'Tipo '!$B$4,IF(D100=4,'Tipo '!$B$5,IF(D100=5,'Tipo '!$B$6,IF(D100=6,'Tipo '!$B$7,IF(D100=7,'Tipo '!$B$8,IF(D100=8,'Tipo '!$B$9,IF(D100=9,'Tipo '!$B$10,IF(D100=10,'Tipo '!$B$11,IF(D100=11,'Tipo '!$B$12,IF(D100=12,'Tipo '!$B$13,IF(D100=13,'Tipo '!$B$14,IF(D100=14,'Tipo '!$B$15,IF(D100=15,'Tipo '!$B$16,IF(D100=16,'Tipo '!$B$17,IF(D100=17,'Tipo '!$B$18,IF(D100=18,'Tipo '!$B$19,IF(D100=19,'Tipo '!$B$20,IF(D100=20,'Tipo '!$B$21,"No ha seleccionado un tipo de contrato válido"))))))))))))))))))))</f>
        <v>COMPRAVENTA DE BIENES MUEBLES</v>
      </c>
      <c r="F100" s="99" t="s">
        <v>103</v>
      </c>
      <c r="G100" s="2"/>
      <c r="H100" s="158" t="s">
        <v>879</v>
      </c>
      <c r="I100" s="13" t="s">
        <v>161</v>
      </c>
      <c r="J100" s="3"/>
      <c r="K100" s="2" t="str">
        <f>IF(J100=1,'Equivalencia BH-BMPT'!$D$2,IF(J100=2,'Equivalencia BH-BMPT'!$D$3,IF(J100=3,'Equivalencia BH-BMPT'!$D$4,IF(J100=4,'Equivalencia BH-BMPT'!$D$5,IF(J100=5,'Equivalencia BH-BMPT'!$D$6,IF(J100=6,'Equivalencia BH-BMPT'!$D$7,IF(J100=7,'Equivalencia BH-BMPT'!$D$8,IF(J100=8,'Equivalencia BH-BMPT'!$D$9,IF(J100=9,'Equivalencia BH-BMPT'!$D$10,IF(J100=10,'Equivalencia BH-BMPT'!$D$11,IF(J100=11,'Equivalencia BH-BMPT'!$D$12,IF(J100=12,'Equivalencia BH-BMPT'!$D$13,IF(J100=13,'Equivalencia BH-BMPT'!$D$14,IF(J100=14,'Equivalencia BH-BMPT'!$D$15,IF(J100=15,'Equivalencia BH-BMPT'!$D$16,IF(J100=16,'Equivalencia BH-BMPT'!$D$17,IF(J100=17,'Equivalencia BH-BMPT'!$D$18,IF(J100=18,'Equivalencia BH-BMPT'!$D$19,IF(J100=19,'Equivalencia BH-BMPT'!$D$20,IF(J100=20,'Equivalencia BH-BMPT'!$D$21,IF(J100=21,'Equivalencia BH-BMPT'!$D$22,IF(J100=22,'Equivalencia BH-BMPT'!$D$23,IF(J100=23,'Equivalencia BH-BMPT'!#REF!,IF(J100=24,'Equivalencia BH-BMPT'!$D$25,IF(J100=25,'Equivalencia BH-BMPT'!$D$26,IF(J100=26,'Equivalencia BH-BMPT'!$D$27,IF(J100=27,'Equivalencia BH-BMPT'!$D$28,IF(J100=28,'Equivalencia BH-BMPT'!$D$29,IF(J100=29,'Equivalencia BH-BMPT'!$D$30,IF(J100=30,'Equivalencia BH-BMPT'!$D$31,IF(J100=31,'Equivalencia BH-BMPT'!$D$32,IF(J100=32,'Equivalencia BH-BMPT'!$D$33,IF(J100=33,'Equivalencia BH-BMPT'!$D$34,IF(J100=34,'Equivalencia BH-BMPT'!$D$35,IF(J100=35,'Equivalencia BH-BMPT'!$D$36,IF(J100=36,'Equivalencia BH-BMPT'!$D$37,IF(J100=37,'Equivalencia BH-BMPT'!$D$38,IF(J100=38,'Equivalencia BH-BMPT'!#REF!,IF(J100=39,'Equivalencia BH-BMPT'!$D$40,IF(J100=40,'Equivalencia BH-BMPT'!$D$41,IF(J100=41,'Equivalencia BH-BMPT'!$D$42,IF(J100=42,'Equivalencia BH-BMPT'!$D$43,IF(J100=43,'Equivalencia BH-BMPT'!$D$44,IF(J100=44,'Equivalencia BH-BMPT'!$D$45,IF(J100=45,'Equivalencia BH-BMPT'!$D$46,"No ha seleccionado un número de programa")))))))))))))))))))))))))))))))))))))))))))))</f>
        <v>No ha seleccionado un número de programa</v>
      </c>
      <c r="L100" s="29" t="s">
        <v>971</v>
      </c>
      <c r="M100" s="99">
        <v>79462159</v>
      </c>
      <c r="N100" s="99" t="s">
        <v>713</v>
      </c>
      <c r="O100" s="136">
        <v>2255000</v>
      </c>
      <c r="P100" s="71"/>
      <c r="Q100" s="15"/>
      <c r="R100" s="99"/>
      <c r="S100" s="153"/>
      <c r="T100" s="15">
        <f t="shared" si="8"/>
        <v>2255000</v>
      </c>
      <c r="U100" s="265">
        <v>2255000</v>
      </c>
      <c r="V100" s="213">
        <v>43220</v>
      </c>
      <c r="W100" s="176">
        <v>43223</v>
      </c>
      <c r="X100" s="239">
        <v>43283</v>
      </c>
      <c r="Y100" s="264">
        <f t="shared" ref="Y100" si="9">DATEDIF(W100,X100,"D")</f>
        <v>60</v>
      </c>
      <c r="Z100" s="3"/>
      <c r="AA100" s="26"/>
      <c r="AB100" s="3"/>
      <c r="AC100" s="3"/>
      <c r="AD100" s="3" t="s">
        <v>1013</v>
      </c>
      <c r="AE100" s="3"/>
      <c r="AF100" s="27">
        <f t="shared" si="7"/>
        <v>1</v>
      </c>
      <c r="AG100" s="28"/>
      <c r="AH100" s="28"/>
    </row>
    <row r="101" spans="1:34" ht="44.25" customHeight="1" thickBot="1" x14ac:dyDescent="0.3">
      <c r="A101" s="99" t="s">
        <v>466</v>
      </c>
      <c r="B101" s="3">
        <v>2018</v>
      </c>
      <c r="C101" s="72" t="s">
        <v>279</v>
      </c>
      <c r="D101" s="3">
        <v>6</v>
      </c>
      <c r="E101" s="2" t="str">
        <f>IF(D101=1,'Tipo '!$B$2,IF(D101=2,'Tipo '!$B$3,IF(D101=3,'Tipo '!$B$4,IF(D101=4,'Tipo '!$B$5,IF(D101=5,'Tipo '!$B$6,IF(D101=6,'Tipo '!$B$7,IF(D101=7,'Tipo '!$B$8,IF(D101=8,'Tipo '!$B$9,IF(D101=9,'Tipo '!$B$10,IF(D101=10,'Tipo '!$B$11,IF(D101=11,'Tipo '!$B$12,IF(D101=12,'Tipo '!$B$13,IF(D101=13,'Tipo '!$B$14,IF(D101=14,'Tipo '!$B$15,IF(D101=15,'Tipo '!$B$16,IF(D101=16,'Tipo '!$B$17,IF(D101=17,'Tipo '!$B$18,IF(D101=18,'Tipo '!$B$19,IF(D101=19,'Tipo '!$B$20,IF(D101=20,'Tipo '!$B$21,"No ha seleccionado un tipo de contrato válido"))))))))))))))))))))</f>
        <v>COMPRAVENTA DE BIENES MUEBLES</v>
      </c>
      <c r="F101" s="99" t="s">
        <v>103</v>
      </c>
      <c r="G101" s="2"/>
      <c r="H101" s="158" t="s">
        <v>879</v>
      </c>
      <c r="I101" s="13" t="s">
        <v>162</v>
      </c>
      <c r="J101" s="3"/>
      <c r="K101" s="2" t="str">
        <f>IF(J101=1,'Equivalencia BH-BMPT'!$D$2,IF(J101=2,'Equivalencia BH-BMPT'!$D$3,IF(J101=3,'Equivalencia BH-BMPT'!$D$4,IF(J101=4,'Equivalencia BH-BMPT'!$D$5,IF(J101=5,'Equivalencia BH-BMPT'!$D$6,IF(J101=6,'Equivalencia BH-BMPT'!$D$7,IF(J101=7,'Equivalencia BH-BMPT'!$D$8,IF(J101=8,'Equivalencia BH-BMPT'!$D$9,IF(J101=9,'Equivalencia BH-BMPT'!$D$10,IF(J101=10,'Equivalencia BH-BMPT'!$D$11,IF(J101=11,'Equivalencia BH-BMPT'!$D$12,IF(J101=12,'Equivalencia BH-BMPT'!$D$13,IF(J101=13,'Equivalencia BH-BMPT'!$D$14,IF(J101=14,'Equivalencia BH-BMPT'!$D$15,IF(J101=15,'Equivalencia BH-BMPT'!$D$16,IF(J101=16,'Equivalencia BH-BMPT'!$D$17,IF(J101=17,'Equivalencia BH-BMPT'!$D$18,IF(J101=18,'Equivalencia BH-BMPT'!$D$19,IF(J101=19,'Equivalencia BH-BMPT'!$D$20,IF(J101=20,'Equivalencia BH-BMPT'!$D$21,IF(J101=21,'Equivalencia BH-BMPT'!$D$22,IF(J101=22,'Equivalencia BH-BMPT'!$D$23,IF(J101=23,'Equivalencia BH-BMPT'!#REF!,IF(J101=24,'Equivalencia BH-BMPT'!$D$25,IF(J101=25,'Equivalencia BH-BMPT'!$D$26,IF(J101=26,'Equivalencia BH-BMPT'!$D$27,IF(J101=27,'Equivalencia BH-BMPT'!$D$28,IF(J101=28,'Equivalencia BH-BMPT'!$D$29,IF(J101=29,'Equivalencia BH-BMPT'!$D$30,IF(J101=30,'Equivalencia BH-BMPT'!$D$31,IF(J101=31,'Equivalencia BH-BMPT'!$D$32,IF(J101=32,'Equivalencia BH-BMPT'!$D$33,IF(J101=33,'Equivalencia BH-BMPT'!$D$34,IF(J101=34,'Equivalencia BH-BMPT'!$D$35,IF(J101=35,'Equivalencia BH-BMPT'!$D$36,IF(J101=36,'Equivalencia BH-BMPT'!$D$37,IF(J101=37,'Equivalencia BH-BMPT'!$D$38,IF(J101=38,'Equivalencia BH-BMPT'!#REF!,IF(J101=39,'Equivalencia BH-BMPT'!$D$40,IF(J101=40,'Equivalencia BH-BMPT'!$D$41,IF(J101=41,'Equivalencia BH-BMPT'!$D$42,IF(J101=42,'Equivalencia BH-BMPT'!$D$43,IF(J101=43,'Equivalencia BH-BMPT'!$D$44,IF(J101=44,'Equivalencia BH-BMPT'!$D$45,IF(J101=45,'Equivalencia BH-BMPT'!$D$46,"No ha seleccionado un número de programa")))))))))))))))))))))))))))))))))))))))))))))</f>
        <v>No ha seleccionado un número de programa</v>
      </c>
      <c r="L101" s="29" t="s">
        <v>973</v>
      </c>
      <c r="M101" s="99">
        <v>79462159</v>
      </c>
      <c r="N101" s="99" t="s">
        <v>713</v>
      </c>
      <c r="O101" s="136"/>
      <c r="P101" s="71"/>
      <c r="Q101" s="15"/>
      <c r="R101" s="99">
        <v>1</v>
      </c>
      <c r="S101" s="153">
        <v>706000</v>
      </c>
      <c r="T101" s="15">
        <f t="shared" si="8"/>
        <v>706000</v>
      </c>
      <c r="U101" s="265">
        <v>706000</v>
      </c>
      <c r="V101" s="213">
        <v>43220</v>
      </c>
      <c r="W101" s="176">
        <v>43223</v>
      </c>
      <c r="X101" s="239">
        <v>43283</v>
      </c>
      <c r="Y101" s="264">
        <f t="shared" si="6"/>
        <v>60</v>
      </c>
      <c r="Z101" s="3"/>
      <c r="AA101" s="26"/>
      <c r="AB101" s="3"/>
      <c r="AC101" s="3"/>
      <c r="AD101" s="3" t="s">
        <v>1013</v>
      </c>
      <c r="AE101" s="3"/>
      <c r="AF101" s="27">
        <f t="shared" si="7"/>
        <v>1</v>
      </c>
      <c r="AG101" s="28"/>
      <c r="AH101" s="28"/>
    </row>
    <row r="102" spans="1:34" ht="44.25" customHeight="1" thickBot="1" x14ac:dyDescent="0.3">
      <c r="A102" s="99" t="s">
        <v>467</v>
      </c>
      <c r="B102" s="3">
        <v>2018</v>
      </c>
      <c r="C102" s="72" t="s">
        <v>280</v>
      </c>
      <c r="D102" s="3">
        <v>11</v>
      </c>
      <c r="E102" s="2" t="str">
        <f>IF(D102=1,'Tipo '!$B$2,IF(D102=2,'Tipo '!$B$3,IF(D102=3,'Tipo '!$B$4,IF(D102=4,'Tipo '!$B$5,IF(D102=5,'Tipo '!$B$6,IF(D102=6,'Tipo '!$B$7,IF(D102=7,'Tipo '!$B$8,IF(D102=8,'Tipo '!$B$9,IF(D102=9,'Tipo '!$B$10,IF(D102=10,'Tipo '!$B$11,IF(D102=11,'Tipo '!$B$12,IF(D102=12,'Tipo '!$B$13,IF(D102=13,'Tipo '!$B$14,IF(D102=14,'Tipo '!$B$15,IF(D102=15,'Tipo '!$B$16,IF(D102=16,'Tipo '!$B$17,IF(D102=17,'Tipo '!$B$18,IF(D102=18,'Tipo '!$B$19,IF(D102=19,'Tipo '!$B$20,IF(D102=20,'Tipo '!$B$21,"No ha seleccionado un tipo de contrato válido"))))))))))))))))))))</f>
        <v>SUMINISTRO</v>
      </c>
      <c r="F102" s="99" t="s">
        <v>103</v>
      </c>
      <c r="G102" s="2"/>
      <c r="H102" s="158" t="s">
        <v>880</v>
      </c>
      <c r="I102" s="13" t="s">
        <v>161</v>
      </c>
      <c r="J102" s="3"/>
      <c r="K102" s="2" t="str">
        <f>IF(J102=1,'Equivalencia BH-BMPT'!$D$2,IF(J102=2,'Equivalencia BH-BMPT'!$D$3,IF(J102=3,'Equivalencia BH-BMPT'!$D$4,IF(J102=4,'Equivalencia BH-BMPT'!$D$5,IF(J102=5,'Equivalencia BH-BMPT'!$D$6,IF(J102=6,'Equivalencia BH-BMPT'!$D$7,IF(J102=7,'Equivalencia BH-BMPT'!$D$8,IF(J102=8,'Equivalencia BH-BMPT'!$D$9,IF(J102=9,'Equivalencia BH-BMPT'!$D$10,IF(J102=10,'Equivalencia BH-BMPT'!$D$11,IF(J102=11,'Equivalencia BH-BMPT'!$D$12,IF(J102=12,'Equivalencia BH-BMPT'!$D$13,IF(J102=13,'Equivalencia BH-BMPT'!$D$14,IF(J102=14,'Equivalencia BH-BMPT'!$D$15,IF(J102=15,'Equivalencia BH-BMPT'!$D$16,IF(J102=16,'Equivalencia BH-BMPT'!$D$17,IF(J102=17,'Equivalencia BH-BMPT'!$D$18,IF(J102=18,'Equivalencia BH-BMPT'!$D$19,IF(J102=19,'Equivalencia BH-BMPT'!$D$20,IF(J102=20,'Equivalencia BH-BMPT'!$D$21,IF(J102=21,'Equivalencia BH-BMPT'!$D$22,IF(J102=22,'Equivalencia BH-BMPT'!$D$23,IF(J102=23,'Equivalencia BH-BMPT'!#REF!,IF(J102=24,'Equivalencia BH-BMPT'!$D$25,IF(J102=25,'Equivalencia BH-BMPT'!$D$26,IF(J102=26,'Equivalencia BH-BMPT'!$D$27,IF(J102=27,'Equivalencia BH-BMPT'!$D$28,IF(J102=28,'Equivalencia BH-BMPT'!$D$29,IF(J102=29,'Equivalencia BH-BMPT'!$D$30,IF(J102=30,'Equivalencia BH-BMPT'!$D$31,IF(J102=31,'Equivalencia BH-BMPT'!$D$32,IF(J102=32,'Equivalencia BH-BMPT'!$D$33,IF(J102=33,'Equivalencia BH-BMPT'!$D$34,IF(J102=34,'Equivalencia BH-BMPT'!$D$35,IF(J102=35,'Equivalencia BH-BMPT'!$D$36,IF(J102=36,'Equivalencia BH-BMPT'!$D$37,IF(J102=37,'Equivalencia BH-BMPT'!$D$38,IF(J102=38,'Equivalencia BH-BMPT'!#REF!,IF(J102=39,'Equivalencia BH-BMPT'!$D$40,IF(J102=40,'Equivalencia BH-BMPT'!$D$41,IF(J102=41,'Equivalencia BH-BMPT'!$D$42,IF(J102=42,'Equivalencia BH-BMPT'!$D$43,IF(J102=43,'Equivalencia BH-BMPT'!$D$44,IF(J102=44,'Equivalencia BH-BMPT'!$D$45,IF(J102=45,'Equivalencia BH-BMPT'!$D$46,"No ha seleccionado un número de programa")))))))))))))))))))))))))))))))))))))))))))))</f>
        <v>No ha seleccionado un número de programa</v>
      </c>
      <c r="L102" s="29" t="s">
        <v>1017</v>
      </c>
      <c r="M102" s="99">
        <v>8301450233</v>
      </c>
      <c r="N102" s="99" t="s">
        <v>714</v>
      </c>
      <c r="O102" s="136">
        <v>3180000</v>
      </c>
      <c r="P102" s="71"/>
      <c r="Q102" s="15"/>
      <c r="R102" s="99" t="s">
        <v>1005</v>
      </c>
      <c r="S102" s="153">
        <v>0</v>
      </c>
      <c r="T102" s="15">
        <f t="shared" si="8"/>
        <v>3180000</v>
      </c>
      <c r="U102" s="258">
        <v>3180000</v>
      </c>
      <c r="V102" s="213">
        <v>43241</v>
      </c>
      <c r="W102" s="176">
        <v>43248</v>
      </c>
      <c r="X102" s="239">
        <v>43308</v>
      </c>
      <c r="Y102" s="264">
        <f t="shared" si="6"/>
        <v>60</v>
      </c>
      <c r="Z102" s="3"/>
      <c r="AA102" s="26"/>
      <c r="AB102" s="3"/>
      <c r="AC102" s="3"/>
      <c r="AD102" s="3" t="s">
        <v>1013</v>
      </c>
      <c r="AE102" s="3"/>
      <c r="AF102" s="27">
        <f t="shared" si="7"/>
        <v>1</v>
      </c>
      <c r="AG102" s="28"/>
      <c r="AH102" s="28"/>
    </row>
    <row r="103" spans="1:34" ht="44.25" customHeight="1" thickBot="1" x14ac:dyDescent="0.3">
      <c r="A103" s="262">
        <v>28776</v>
      </c>
      <c r="B103" s="3">
        <v>2018</v>
      </c>
      <c r="C103" s="73" t="s">
        <v>281</v>
      </c>
      <c r="D103" s="3">
        <v>8</v>
      </c>
      <c r="E103" s="2" t="str">
        <f>IF(D103=1,'Tipo '!$B$2,IF(D103=2,'Tipo '!$B$3,IF(D103=3,'Tipo '!$B$4,IF(D103=4,'Tipo '!$B$5,IF(D103=5,'Tipo '!$B$6,IF(D103=6,'Tipo '!$B$7,IF(D103=7,'Tipo '!$B$8,IF(D103=8,'Tipo '!$B$9,IF(D103=9,'Tipo '!$B$10,IF(D103=10,'Tipo '!$B$11,IF(D103=11,'Tipo '!$B$12,IF(D103=12,'Tipo '!$B$13,IF(D103=13,'Tipo '!$B$14,IF(D103=14,'Tipo '!$B$15,IF(D103=15,'Tipo '!$B$16,IF(D103=16,'Tipo '!$B$17,IF(D103=17,'Tipo '!$B$18,IF(D103=18,'Tipo '!$B$19,IF(D103=19,'Tipo '!$B$20,IF(D103=20,'Tipo '!$B$21,"No ha seleccionado un tipo de contrato válido"))))))))))))))))))))</f>
        <v>ARRENDAMIENTO DE BIENES MUEBLES</v>
      </c>
      <c r="F103" s="100" t="s">
        <v>281</v>
      </c>
      <c r="G103" s="2"/>
      <c r="H103" s="159" t="s">
        <v>881</v>
      </c>
      <c r="I103" s="13" t="s">
        <v>161</v>
      </c>
      <c r="J103" s="3"/>
      <c r="K103" s="2" t="str">
        <f>IF(J103=1,'Equivalencia BH-BMPT'!$D$2,IF(J103=2,'Equivalencia BH-BMPT'!$D$3,IF(J103=3,'Equivalencia BH-BMPT'!$D$4,IF(J103=4,'Equivalencia BH-BMPT'!$D$5,IF(J103=5,'Equivalencia BH-BMPT'!$D$6,IF(J103=6,'Equivalencia BH-BMPT'!$D$7,IF(J103=7,'Equivalencia BH-BMPT'!$D$8,IF(J103=8,'Equivalencia BH-BMPT'!$D$9,IF(J103=9,'Equivalencia BH-BMPT'!$D$10,IF(J103=10,'Equivalencia BH-BMPT'!$D$11,IF(J103=11,'Equivalencia BH-BMPT'!$D$12,IF(J103=12,'Equivalencia BH-BMPT'!$D$13,IF(J103=13,'Equivalencia BH-BMPT'!$D$14,IF(J103=14,'Equivalencia BH-BMPT'!$D$15,IF(J103=15,'Equivalencia BH-BMPT'!$D$16,IF(J103=16,'Equivalencia BH-BMPT'!$D$17,IF(J103=17,'Equivalencia BH-BMPT'!$D$18,IF(J103=18,'Equivalencia BH-BMPT'!$D$19,IF(J103=19,'Equivalencia BH-BMPT'!$D$20,IF(J103=20,'Equivalencia BH-BMPT'!$D$21,IF(J103=21,'Equivalencia BH-BMPT'!$D$22,IF(J103=22,'Equivalencia BH-BMPT'!$D$23,IF(J103=23,'Equivalencia BH-BMPT'!#REF!,IF(J103=24,'Equivalencia BH-BMPT'!$D$25,IF(J103=25,'Equivalencia BH-BMPT'!$D$26,IF(J103=26,'Equivalencia BH-BMPT'!$D$27,IF(J103=27,'Equivalencia BH-BMPT'!$D$28,IF(J103=28,'Equivalencia BH-BMPT'!$D$29,IF(J103=29,'Equivalencia BH-BMPT'!$D$30,IF(J103=30,'Equivalencia BH-BMPT'!$D$31,IF(J103=31,'Equivalencia BH-BMPT'!$D$32,IF(J103=32,'Equivalencia BH-BMPT'!$D$33,IF(J103=33,'Equivalencia BH-BMPT'!$D$34,IF(J103=34,'Equivalencia BH-BMPT'!$D$35,IF(J103=35,'Equivalencia BH-BMPT'!$D$36,IF(J103=36,'Equivalencia BH-BMPT'!$D$37,IF(J103=37,'Equivalencia BH-BMPT'!$D$38,IF(J103=38,'Equivalencia BH-BMPT'!#REF!,IF(J103=39,'Equivalencia BH-BMPT'!$D$40,IF(J103=40,'Equivalencia BH-BMPT'!$D$41,IF(J103=41,'Equivalencia BH-BMPT'!$D$42,IF(J103=42,'Equivalencia BH-BMPT'!$D$43,IF(J103=43,'Equivalencia BH-BMPT'!$D$44,IF(J103=44,'Equivalencia BH-BMPT'!$D$45,IF(J103=45,'Equivalencia BH-BMPT'!$D$46,"No ha seleccionado un número de programa")))))))))))))))))))))))))))))))))))))))))))))</f>
        <v>No ha seleccionado un número de programa</v>
      </c>
      <c r="L103" s="29" t="s">
        <v>984</v>
      </c>
      <c r="M103" s="100">
        <v>8300013381</v>
      </c>
      <c r="N103" s="100" t="s">
        <v>715</v>
      </c>
      <c r="O103" s="137">
        <v>33186534</v>
      </c>
      <c r="P103" s="71"/>
      <c r="Q103" s="15"/>
      <c r="R103" s="137"/>
      <c r="S103" s="205">
        <v>0</v>
      </c>
      <c r="T103" s="15">
        <f t="shared" si="8"/>
        <v>33186534</v>
      </c>
      <c r="U103" s="265">
        <v>14305323</v>
      </c>
      <c r="V103" s="218">
        <v>43249</v>
      </c>
      <c r="W103" s="177">
        <v>42153</v>
      </c>
      <c r="X103" s="244">
        <v>43613</v>
      </c>
      <c r="Y103" s="264">
        <f t="shared" ref="Y103" si="10">DATEDIF(W103,X103,"D")</f>
        <v>1460</v>
      </c>
      <c r="Z103" s="3"/>
      <c r="AA103" s="26"/>
      <c r="AB103" s="3"/>
      <c r="AC103" s="3"/>
      <c r="AD103" s="3" t="s">
        <v>1013</v>
      </c>
      <c r="AE103" s="3"/>
      <c r="AF103" s="27">
        <f t="shared" si="7"/>
        <v>0.43105806107983435</v>
      </c>
      <c r="AG103" s="28"/>
      <c r="AH103" s="28"/>
    </row>
    <row r="104" spans="1:34" ht="44.25" customHeight="1" thickBot="1" x14ac:dyDescent="0.3">
      <c r="A104" s="262">
        <v>28776</v>
      </c>
      <c r="B104" s="3">
        <v>2018</v>
      </c>
      <c r="C104" s="73" t="s">
        <v>281</v>
      </c>
      <c r="D104" s="3">
        <v>8</v>
      </c>
      <c r="E104" s="2" t="str">
        <f>IF(D104=1,'Tipo '!$B$2,IF(D104=2,'Tipo '!$B$3,IF(D104=3,'Tipo '!$B$4,IF(D104=4,'Tipo '!$B$5,IF(D104=5,'Tipo '!$B$6,IF(D104=6,'Tipo '!$B$7,IF(D104=7,'Tipo '!$B$8,IF(D104=8,'Tipo '!$B$9,IF(D104=9,'Tipo '!$B$10,IF(D104=10,'Tipo '!$B$11,IF(D104=11,'Tipo '!$B$12,IF(D104=12,'Tipo '!$B$13,IF(D104=13,'Tipo '!$B$14,IF(D104=14,'Tipo '!$B$15,IF(D104=15,'Tipo '!$B$16,IF(D104=16,'Tipo '!$B$17,IF(D104=17,'Tipo '!$B$18,IF(D104=18,'Tipo '!$B$19,IF(D104=19,'Tipo '!$B$20,IF(D104=20,'Tipo '!$B$21,"No ha seleccionado un tipo de contrato válido"))))))))))))))))))))</f>
        <v>ARRENDAMIENTO DE BIENES MUEBLES</v>
      </c>
      <c r="F104" s="100" t="s">
        <v>281</v>
      </c>
      <c r="G104" s="2"/>
      <c r="H104" s="159" t="s">
        <v>881</v>
      </c>
      <c r="I104" s="13" t="s">
        <v>162</v>
      </c>
      <c r="J104" s="3"/>
      <c r="K104" s="2" t="str">
        <f>IF(J104=1,'Equivalencia BH-BMPT'!$D$2,IF(J104=2,'Equivalencia BH-BMPT'!$D$3,IF(J104=3,'Equivalencia BH-BMPT'!$D$4,IF(J104=4,'Equivalencia BH-BMPT'!$D$5,IF(J104=5,'Equivalencia BH-BMPT'!$D$6,IF(J104=6,'Equivalencia BH-BMPT'!$D$7,IF(J104=7,'Equivalencia BH-BMPT'!$D$8,IF(J104=8,'Equivalencia BH-BMPT'!$D$9,IF(J104=9,'Equivalencia BH-BMPT'!$D$10,IF(J104=10,'Equivalencia BH-BMPT'!$D$11,IF(J104=11,'Equivalencia BH-BMPT'!$D$12,IF(J104=12,'Equivalencia BH-BMPT'!$D$13,IF(J104=13,'Equivalencia BH-BMPT'!$D$14,IF(J104=14,'Equivalencia BH-BMPT'!$D$15,IF(J104=15,'Equivalencia BH-BMPT'!$D$16,IF(J104=16,'Equivalencia BH-BMPT'!$D$17,IF(J104=17,'Equivalencia BH-BMPT'!$D$18,IF(J104=18,'Equivalencia BH-BMPT'!$D$19,IF(J104=19,'Equivalencia BH-BMPT'!$D$20,IF(J104=20,'Equivalencia BH-BMPT'!$D$21,IF(J104=21,'Equivalencia BH-BMPT'!$D$22,IF(J104=22,'Equivalencia BH-BMPT'!$D$23,IF(J104=23,'Equivalencia BH-BMPT'!#REF!,IF(J104=24,'Equivalencia BH-BMPT'!$D$25,IF(J104=25,'Equivalencia BH-BMPT'!$D$26,IF(J104=26,'Equivalencia BH-BMPT'!$D$27,IF(J104=27,'Equivalencia BH-BMPT'!$D$28,IF(J104=28,'Equivalencia BH-BMPT'!$D$29,IF(J104=29,'Equivalencia BH-BMPT'!$D$30,IF(J104=30,'Equivalencia BH-BMPT'!$D$31,IF(J104=31,'Equivalencia BH-BMPT'!$D$32,IF(J104=32,'Equivalencia BH-BMPT'!$D$33,IF(J104=33,'Equivalencia BH-BMPT'!$D$34,IF(J104=34,'Equivalencia BH-BMPT'!$D$35,IF(J104=35,'Equivalencia BH-BMPT'!$D$36,IF(J104=36,'Equivalencia BH-BMPT'!$D$37,IF(J104=37,'Equivalencia BH-BMPT'!$D$38,IF(J104=38,'Equivalencia BH-BMPT'!#REF!,IF(J104=39,'Equivalencia BH-BMPT'!$D$40,IF(J104=40,'Equivalencia BH-BMPT'!$D$41,IF(J104=41,'Equivalencia BH-BMPT'!$D$42,IF(J104=42,'Equivalencia BH-BMPT'!$D$43,IF(J104=43,'Equivalencia BH-BMPT'!$D$44,IF(J104=44,'Equivalencia BH-BMPT'!$D$45,IF(J104=45,'Equivalencia BH-BMPT'!$D$46,"No ha seleccionado un número de programa")))))))))))))))))))))))))))))))))))))))))))))</f>
        <v>No ha seleccionado un número de programa</v>
      </c>
      <c r="L104" s="29" t="s">
        <v>973</v>
      </c>
      <c r="M104" s="100">
        <v>8300013381</v>
      </c>
      <c r="N104" s="100" t="s">
        <v>715</v>
      </c>
      <c r="O104" s="137"/>
      <c r="P104" s="71"/>
      <c r="Q104" s="15"/>
      <c r="R104" s="137">
        <v>1</v>
      </c>
      <c r="S104" s="205">
        <v>11061960</v>
      </c>
      <c r="T104" s="15">
        <f t="shared" si="8"/>
        <v>11061960</v>
      </c>
      <c r="U104" s="265">
        <v>4137862</v>
      </c>
      <c r="V104" s="218">
        <v>43249</v>
      </c>
      <c r="W104" s="177">
        <v>42153</v>
      </c>
      <c r="X104" s="244">
        <v>43613</v>
      </c>
      <c r="Y104" s="264">
        <f t="shared" si="6"/>
        <v>1460</v>
      </c>
      <c r="Z104" s="3"/>
      <c r="AA104" s="26"/>
      <c r="AB104" s="3"/>
      <c r="AC104" s="3"/>
      <c r="AD104" s="3" t="s">
        <v>1013</v>
      </c>
      <c r="AE104" s="3"/>
      <c r="AF104" s="27">
        <f t="shared" si="7"/>
        <v>0.3740622819102582</v>
      </c>
      <c r="AG104" s="28"/>
      <c r="AH104" s="28"/>
    </row>
    <row r="105" spans="1:34" ht="44.25" customHeight="1" thickBot="1" x14ac:dyDescent="0.3">
      <c r="A105" s="99" t="s">
        <v>468</v>
      </c>
      <c r="B105" s="3">
        <v>2018</v>
      </c>
      <c r="C105" s="72" t="s">
        <v>282</v>
      </c>
      <c r="D105" s="3">
        <v>3</v>
      </c>
      <c r="E105" s="2" t="str">
        <f>IF(D105=1,'Tipo '!$B$2,IF(D105=2,'Tipo '!$B$3,IF(D105=3,'Tipo '!$B$4,IF(D105=4,'Tipo '!$B$5,IF(D105=5,'Tipo '!$B$6,IF(D105=6,'Tipo '!$B$7,IF(D105=7,'Tipo '!$B$8,IF(D105=8,'Tipo '!$B$9,IF(D105=9,'Tipo '!$B$10,IF(D105=10,'Tipo '!$B$11,IF(D105=11,'Tipo '!$B$12,IF(D105=12,'Tipo '!$B$13,IF(D105=13,'Tipo '!$B$14,IF(D105=14,'Tipo '!$B$15,IF(D105=15,'Tipo '!$B$16,IF(D105=16,'Tipo '!$B$17,IF(D105=17,'Tipo '!$B$18,IF(D105=18,'Tipo '!$B$19,IF(D105=19,'Tipo '!$B$20,IF(D105=20,'Tipo '!$B$21,"No ha seleccionado un tipo de contrato válido"))))))))))))))))))))</f>
        <v>INTERVENTORÍA</v>
      </c>
      <c r="F105" s="99" t="s">
        <v>625</v>
      </c>
      <c r="G105" s="2"/>
      <c r="H105" s="158" t="s">
        <v>882</v>
      </c>
      <c r="I105" s="13" t="s">
        <v>162</v>
      </c>
      <c r="J105" s="3"/>
      <c r="K105" s="2" t="str">
        <f>IF(J105=1,'Equivalencia BH-BMPT'!$D$2,IF(J105=2,'Equivalencia BH-BMPT'!$D$3,IF(J105=3,'Equivalencia BH-BMPT'!$D$4,IF(J105=4,'Equivalencia BH-BMPT'!$D$5,IF(J105=5,'Equivalencia BH-BMPT'!$D$6,IF(J105=6,'Equivalencia BH-BMPT'!$D$7,IF(J105=7,'Equivalencia BH-BMPT'!$D$8,IF(J105=8,'Equivalencia BH-BMPT'!$D$9,IF(J105=9,'Equivalencia BH-BMPT'!$D$10,IF(J105=10,'Equivalencia BH-BMPT'!$D$11,IF(J105=11,'Equivalencia BH-BMPT'!$D$12,IF(J105=12,'Equivalencia BH-BMPT'!$D$13,IF(J105=13,'Equivalencia BH-BMPT'!$D$14,IF(J105=14,'Equivalencia BH-BMPT'!$D$15,IF(J105=15,'Equivalencia BH-BMPT'!$D$16,IF(J105=16,'Equivalencia BH-BMPT'!$D$17,IF(J105=17,'Equivalencia BH-BMPT'!$D$18,IF(J105=18,'Equivalencia BH-BMPT'!$D$19,IF(J105=19,'Equivalencia BH-BMPT'!$D$20,IF(J105=20,'Equivalencia BH-BMPT'!$D$21,IF(J105=21,'Equivalencia BH-BMPT'!$D$22,IF(J105=22,'Equivalencia BH-BMPT'!$D$23,IF(J105=23,'Equivalencia BH-BMPT'!#REF!,IF(J105=24,'Equivalencia BH-BMPT'!$D$25,IF(J105=25,'Equivalencia BH-BMPT'!$D$26,IF(J105=26,'Equivalencia BH-BMPT'!$D$27,IF(J105=27,'Equivalencia BH-BMPT'!$D$28,IF(J105=28,'Equivalencia BH-BMPT'!$D$29,IF(J105=29,'Equivalencia BH-BMPT'!$D$30,IF(J105=30,'Equivalencia BH-BMPT'!$D$31,IF(J105=31,'Equivalencia BH-BMPT'!$D$32,IF(J105=32,'Equivalencia BH-BMPT'!$D$33,IF(J105=33,'Equivalencia BH-BMPT'!$D$34,IF(J105=34,'Equivalencia BH-BMPT'!$D$35,IF(J105=35,'Equivalencia BH-BMPT'!$D$36,IF(J105=36,'Equivalencia BH-BMPT'!$D$37,IF(J105=37,'Equivalencia BH-BMPT'!$D$38,IF(J105=38,'Equivalencia BH-BMPT'!#REF!,IF(J105=39,'Equivalencia BH-BMPT'!$D$40,IF(J105=40,'Equivalencia BH-BMPT'!$D$41,IF(J105=41,'Equivalencia BH-BMPT'!$D$42,IF(J105=42,'Equivalencia BH-BMPT'!$D$43,IF(J105=43,'Equivalencia BH-BMPT'!$D$44,IF(J105=44,'Equivalencia BH-BMPT'!$D$45,IF(J105=45,'Equivalencia BH-BMPT'!$D$46,"No ha seleccionado un número de programa")))))))))))))))))))))))))))))))))))))))))))))</f>
        <v>No ha seleccionado un número de programa</v>
      </c>
      <c r="L105" s="29" t="s">
        <v>1062</v>
      </c>
      <c r="M105" s="99">
        <v>900916608</v>
      </c>
      <c r="N105" s="99" t="s">
        <v>716</v>
      </c>
      <c r="O105" s="138">
        <v>442625964</v>
      </c>
      <c r="P105" s="71"/>
      <c r="Q105" s="15"/>
      <c r="R105" s="99" t="s">
        <v>1005</v>
      </c>
      <c r="S105" s="153">
        <v>0</v>
      </c>
      <c r="T105" s="15">
        <f t="shared" si="8"/>
        <v>442625964</v>
      </c>
      <c r="U105" s="258">
        <v>252929123</v>
      </c>
      <c r="V105" s="213">
        <v>43258</v>
      </c>
      <c r="W105" s="176">
        <v>43313</v>
      </c>
      <c r="X105" s="239">
        <v>43525</v>
      </c>
      <c r="Y105" s="264">
        <f t="shared" si="6"/>
        <v>212</v>
      </c>
      <c r="Z105" s="3"/>
      <c r="AA105" s="26"/>
      <c r="AB105" s="3"/>
      <c r="AC105" s="3"/>
      <c r="AD105" s="3" t="s">
        <v>1013</v>
      </c>
      <c r="AE105" s="3"/>
      <c r="AF105" s="27">
        <f t="shared" si="7"/>
        <v>0.57142857304231709</v>
      </c>
      <c r="AG105" s="28"/>
      <c r="AH105" s="28"/>
    </row>
    <row r="106" spans="1:34" ht="44.25" customHeight="1" thickBot="1" x14ac:dyDescent="0.3">
      <c r="A106" s="101" t="s">
        <v>469</v>
      </c>
      <c r="B106" s="3">
        <v>2018</v>
      </c>
      <c r="C106" s="74" t="s">
        <v>283</v>
      </c>
      <c r="D106" s="3">
        <v>11</v>
      </c>
      <c r="E106" s="2" t="str">
        <f>IF(D106=1,'Tipo '!$B$2,IF(D106=2,'Tipo '!$B$3,IF(D106=3,'Tipo '!$B$4,IF(D106=4,'Tipo '!$B$5,IF(D106=5,'Tipo '!$B$6,IF(D106=6,'Tipo '!$B$7,IF(D106=7,'Tipo '!$B$8,IF(D106=8,'Tipo '!$B$9,IF(D106=9,'Tipo '!$B$10,IF(D106=10,'Tipo '!$B$11,IF(D106=11,'Tipo '!$B$12,IF(D106=12,'Tipo '!$B$13,IF(D106=13,'Tipo '!$B$14,IF(D106=14,'Tipo '!$B$15,IF(D106=15,'Tipo '!$B$16,IF(D106=16,'Tipo '!$B$17,IF(D106=17,'Tipo '!$B$18,IF(D106=18,'Tipo '!$B$19,IF(D106=19,'Tipo '!$B$20,IF(D106=20,'Tipo '!$B$21,"No ha seleccionado un tipo de contrato válido"))))))))))))))))))))</f>
        <v>SUMINISTRO</v>
      </c>
      <c r="F106" s="99" t="s">
        <v>103</v>
      </c>
      <c r="G106" s="2"/>
      <c r="H106" s="155" t="s">
        <v>883</v>
      </c>
      <c r="I106" s="13" t="s">
        <v>161</v>
      </c>
      <c r="J106" s="3"/>
      <c r="K106" s="2" t="str">
        <f>IF(J106=1,'Equivalencia BH-BMPT'!$D$2,IF(J106=2,'Equivalencia BH-BMPT'!$D$3,IF(J106=3,'Equivalencia BH-BMPT'!$D$4,IF(J106=4,'Equivalencia BH-BMPT'!$D$5,IF(J106=5,'Equivalencia BH-BMPT'!$D$6,IF(J106=6,'Equivalencia BH-BMPT'!$D$7,IF(J106=7,'Equivalencia BH-BMPT'!$D$8,IF(J106=8,'Equivalencia BH-BMPT'!$D$9,IF(J106=9,'Equivalencia BH-BMPT'!$D$10,IF(J106=10,'Equivalencia BH-BMPT'!$D$11,IF(J106=11,'Equivalencia BH-BMPT'!$D$12,IF(J106=12,'Equivalencia BH-BMPT'!$D$13,IF(J106=13,'Equivalencia BH-BMPT'!$D$14,IF(J106=14,'Equivalencia BH-BMPT'!$D$15,IF(J106=15,'Equivalencia BH-BMPT'!$D$16,IF(J106=16,'Equivalencia BH-BMPT'!$D$17,IF(J106=17,'Equivalencia BH-BMPT'!$D$18,IF(J106=18,'Equivalencia BH-BMPT'!$D$19,IF(J106=19,'Equivalencia BH-BMPT'!$D$20,IF(J106=20,'Equivalencia BH-BMPT'!$D$21,IF(J106=21,'Equivalencia BH-BMPT'!$D$22,IF(J106=22,'Equivalencia BH-BMPT'!$D$23,IF(J106=23,'Equivalencia BH-BMPT'!#REF!,IF(J106=24,'Equivalencia BH-BMPT'!$D$25,IF(J106=25,'Equivalencia BH-BMPT'!$D$26,IF(J106=26,'Equivalencia BH-BMPT'!$D$27,IF(J106=27,'Equivalencia BH-BMPT'!$D$28,IF(J106=28,'Equivalencia BH-BMPT'!$D$29,IF(J106=29,'Equivalencia BH-BMPT'!$D$30,IF(J106=30,'Equivalencia BH-BMPT'!$D$31,IF(J106=31,'Equivalencia BH-BMPT'!$D$32,IF(J106=32,'Equivalencia BH-BMPT'!$D$33,IF(J106=33,'Equivalencia BH-BMPT'!$D$34,IF(J106=34,'Equivalencia BH-BMPT'!$D$35,IF(J106=35,'Equivalencia BH-BMPT'!$D$36,IF(J106=36,'Equivalencia BH-BMPT'!$D$37,IF(J106=37,'Equivalencia BH-BMPT'!$D$38,IF(J106=38,'Equivalencia BH-BMPT'!#REF!,IF(J106=39,'Equivalencia BH-BMPT'!$D$40,IF(J106=40,'Equivalencia BH-BMPT'!$D$41,IF(J106=41,'Equivalencia BH-BMPT'!$D$42,IF(J106=42,'Equivalencia BH-BMPT'!$D$43,IF(J106=43,'Equivalencia BH-BMPT'!$D$44,IF(J106=44,'Equivalencia BH-BMPT'!$D$45,IF(J106=45,'Equivalencia BH-BMPT'!$D$46,"No ha seleccionado un número de programa")))))))))))))))))))))))))))))))))))))))))))))</f>
        <v>No ha seleccionado un número de programa</v>
      </c>
      <c r="L106" s="29" t="s">
        <v>1031</v>
      </c>
      <c r="M106" s="101">
        <v>8305137293</v>
      </c>
      <c r="N106" s="101" t="s">
        <v>717</v>
      </c>
      <c r="O106" s="139">
        <v>14530350</v>
      </c>
      <c r="P106" s="71"/>
      <c r="Q106" s="15"/>
      <c r="R106" s="101" t="s">
        <v>1005</v>
      </c>
      <c r="S106" s="174">
        <v>0</v>
      </c>
      <c r="T106" s="15">
        <f t="shared" si="8"/>
        <v>14530350</v>
      </c>
      <c r="U106" s="258">
        <v>9449901</v>
      </c>
      <c r="V106" s="217">
        <v>43258</v>
      </c>
      <c r="W106" s="232">
        <v>43266</v>
      </c>
      <c r="X106" s="245">
        <v>43559</v>
      </c>
      <c r="Y106" s="264">
        <f t="shared" si="6"/>
        <v>293</v>
      </c>
      <c r="Z106" s="3"/>
      <c r="AA106" s="26"/>
      <c r="AB106" s="3"/>
      <c r="AC106" s="3"/>
      <c r="AD106" s="3" t="s">
        <v>1013</v>
      </c>
      <c r="AE106" s="3"/>
      <c r="AF106" s="27">
        <f t="shared" si="7"/>
        <v>0.65035604785844803</v>
      </c>
      <c r="AG106" s="28"/>
      <c r="AH106" s="28"/>
    </row>
    <row r="107" spans="1:34" ht="44.25" customHeight="1" thickBot="1" x14ac:dyDescent="0.3">
      <c r="A107" s="99" t="s">
        <v>470</v>
      </c>
      <c r="B107" s="3">
        <v>2018</v>
      </c>
      <c r="C107" s="72" t="s">
        <v>284</v>
      </c>
      <c r="D107" s="3">
        <v>4</v>
      </c>
      <c r="E107" s="2" t="str">
        <f>IF(D107=1,'Tipo '!$B$2,IF(D107=2,'Tipo '!$B$3,IF(D107=3,'Tipo '!$B$4,IF(D107=4,'Tipo '!$B$5,IF(D107=5,'Tipo '!$B$6,IF(D107=6,'Tipo '!$B$7,IF(D107=7,'Tipo '!$B$8,IF(D107=8,'Tipo '!$B$9,IF(D107=9,'Tipo '!$B$10,IF(D107=10,'Tipo '!$B$11,IF(D107=11,'Tipo '!$B$12,IF(D107=12,'Tipo '!$B$13,IF(D107=13,'Tipo '!$B$14,IF(D107=14,'Tipo '!$B$15,IF(D107=15,'Tipo '!$B$16,IF(D107=16,'Tipo '!$B$17,IF(D107=17,'Tipo '!$B$18,IF(D107=18,'Tipo '!$B$19,IF(D107=19,'Tipo '!$B$20,IF(D107=20,'Tipo '!$B$21,"No ha seleccionado un tipo de contrato válido"))))))))))))))))))))</f>
        <v>CONTRATOS DE PRESTACIÓN DE SERVICIOS</v>
      </c>
      <c r="F107" s="99" t="s">
        <v>103</v>
      </c>
      <c r="G107" s="2"/>
      <c r="H107" s="148" t="s">
        <v>884</v>
      </c>
      <c r="I107" s="13" t="s">
        <v>161</v>
      </c>
      <c r="J107" s="3"/>
      <c r="K107" s="2" t="str">
        <f>IF(J107=1,'Equivalencia BH-BMPT'!$D$2,IF(J107=2,'Equivalencia BH-BMPT'!$D$3,IF(J107=3,'Equivalencia BH-BMPT'!$D$4,IF(J107=4,'Equivalencia BH-BMPT'!$D$5,IF(J107=5,'Equivalencia BH-BMPT'!$D$6,IF(J107=6,'Equivalencia BH-BMPT'!$D$7,IF(J107=7,'Equivalencia BH-BMPT'!$D$8,IF(J107=8,'Equivalencia BH-BMPT'!$D$9,IF(J107=9,'Equivalencia BH-BMPT'!$D$10,IF(J107=10,'Equivalencia BH-BMPT'!$D$11,IF(J107=11,'Equivalencia BH-BMPT'!$D$12,IF(J107=12,'Equivalencia BH-BMPT'!$D$13,IF(J107=13,'Equivalencia BH-BMPT'!$D$14,IF(J107=14,'Equivalencia BH-BMPT'!$D$15,IF(J107=15,'Equivalencia BH-BMPT'!$D$16,IF(J107=16,'Equivalencia BH-BMPT'!$D$17,IF(J107=17,'Equivalencia BH-BMPT'!$D$18,IF(J107=18,'Equivalencia BH-BMPT'!$D$19,IF(J107=19,'Equivalencia BH-BMPT'!$D$20,IF(J107=20,'Equivalencia BH-BMPT'!$D$21,IF(J107=21,'Equivalencia BH-BMPT'!$D$22,IF(J107=22,'Equivalencia BH-BMPT'!$D$23,IF(J107=23,'Equivalencia BH-BMPT'!#REF!,IF(J107=24,'Equivalencia BH-BMPT'!$D$25,IF(J107=25,'Equivalencia BH-BMPT'!$D$26,IF(J107=26,'Equivalencia BH-BMPT'!$D$27,IF(J107=27,'Equivalencia BH-BMPT'!$D$28,IF(J107=28,'Equivalencia BH-BMPT'!$D$29,IF(J107=29,'Equivalencia BH-BMPT'!$D$30,IF(J107=30,'Equivalencia BH-BMPT'!$D$31,IF(J107=31,'Equivalencia BH-BMPT'!$D$32,IF(J107=32,'Equivalencia BH-BMPT'!$D$33,IF(J107=33,'Equivalencia BH-BMPT'!$D$34,IF(J107=34,'Equivalencia BH-BMPT'!$D$35,IF(J107=35,'Equivalencia BH-BMPT'!$D$36,IF(J107=36,'Equivalencia BH-BMPT'!$D$37,IF(J107=37,'Equivalencia BH-BMPT'!$D$38,IF(J107=38,'Equivalencia BH-BMPT'!#REF!,IF(J107=39,'Equivalencia BH-BMPT'!$D$40,IF(J107=40,'Equivalencia BH-BMPT'!$D$41,IF(J107=41,'Equivalencia BH-BMPT'!$D$42,IF(J107=42,'Equivalencia BH-BMPT'!$D$43,IF(J107=43,'Equivalencia BH-BMPT'!$D$44,IF(J107=44,'Equivalencia BH-BMPT'!$D$45,IF(J107=45,'Equivalencia BH-BMPT'!$D$46,"No ha seleccionado un número de programa")))))))))))))))))))))))))))))))))))))))))))))</f>
        <v>No ha seleccionado un número de programa</v>
      </c>
      <c r="L107" s="99" t="s">
        <v>972</v>
      </c>
      <c r="M107" s="99" t="s">
        <v>991</v>
      </c>
      <c r="N107" s="99" t="s">
        <v>718</v>
      </c>
      <c r="O107" s="140">
        <v>1380000</v>
      </c>
      <c r="P107" s="71"/>
      <c r="Q107" s="15"/>
      <c r="R107" s="99" t="s">
        <v>1005</v>
      </c>
      <c r="S107" s="153">
        <v>0</v>
      </c>
      <c r="T107" s="15">
        <f t="shared" si="8"/>
        <v>1380000</v>
      </c>
      <c r="U107" s="258">
        <v>180000</v>
      </c>
      <c r="V107" s="219">
        <v>43267</v>
      </c>
      <c r="W107" s="176">
        <v>43272</v>
      </c>
      <c r="X107" s="232">
        <v>43636</v>
      </c>
      <c r="Y107" s="264">
        <f t="shared" si="6"/>
        <v>364</v>
      </c>
      <c r="Z107" s="3"/>
      <c r="AA107" s="26"/>
      <c r="AB107" s="3"/>
      <c r="AC107" s="3"/>
      <c r="AD107" s="3" t="s">
        <v>1013</v>
      </c>
      <c r="AE107" s="3"/>
      <c r="AF107" s="27">
        <f t="shared" si="7"/>
        <v>0.13043478260869565</v>
      </c>
      <c r="AG107" s="28"/>
      <c r="AH107" s="28"/>
    </row>
    <row r="108" spans="1:34" ht="44.25" customHeight="1" thickBot="1" x14ac:dyDescent="0.3">
      <c r="A108" s="99" t="s">
        <v>471</v>
      </c>
      <c r="B108" s="3">
        <v>2018</v>
      </c>
      <c r="C108" s="72" t="s">
        <v>285</v>
      </c>
      <c r="D108" s="3">
        <v>4</v>
      </c>
      <c r="E108" s="2" t="str">
        <f>IF(D108=1,'Tipo '!$B$2,IF(D108=2,'Tipo '!$B$3,IF(D108=3,'Tipo '!$B$4,IF(D108=4,'Tipo '!$B$5,IF(D108=5,'Tipo '!$B$6,IF(D108=6,'Tipo '!$B$7,IF(D108=7,'Tipo '!$B$8,IF(D108=8,'Tipo '!$B$9,IF(D108=9,'Tipo '!$B$10,IF(D108=10,'Tipo '!$B$11,IF(D108=11,'Tipo '!$B$12,IF(D108=12,'Tipo '!$B$13,IF(D108=13,'Tipo '!$B$14,IF(D108=14,'Tipo '!$B$15,IF(D108=15,'Tipo '!$B$16,IF(D108=16,'Tipo '!$B$17,IF(D108=17,'Tipo '!$B$18,IF(D108=18,'Tipo '!$B$19,IF(D108=19,'Tipo '!$B$20,IF(D108=20,'Tipo '!$B$21,"No ha seleccionado un tipo de contrato válido"))))))))))))))))))))</f>
        <v>CONTRATOS DE PRESTACIÓN DE SERVICIOS</v>
      </c>
      <c r="F108" s="99" t="s">
        <v>627</v>
      </c>
      <c r="G108" s="2"/>
      <c r="H108" s="148" t="s">
        <v>885</v>
      </c>
      <c r="I108" s="13" t="s">
        <v>161</v>
      </c>
      <c r="J108" s="3"/>
      <c r="K108" s="2" t="str">
        <f>IF(J108=1,'Equivalencia BH-BMPT'!$D$2,IF(J108=2,'Equivalencia BH-BMPT'!$D$3,IF(J108=3,'Equivalencia BH-BMPT'!$D$4,IF(J108=4,'Equivalencia BH-BMPT'!$D$5,IF(J108=5,'Equivalencia BH-BMPT'!$D$6,IF(J108=6,'Equivalencia BH-BMPT'!$D$7,IF(J108=7,'Equivalencia BH-BMPT'!$D$8,IF(J108=8,'Equivalencia BH-BMPT'!$D$9,IF(J108=9,'Equivalencia BH-BMPT'!$D$10,IF(J108=10,'Equivalencia BH-BMPT'!$D$11,IF(J108=11,'Equivalencia BH-BMPT'!$D$12,IF(J108=12,'Equivalencia BH-BMPT'!$D$13,IF(J108=13,'Equivalencia BH-BMPT'!$D$14,IF(J108=14,'Equivalencia BH-BMPT'!$D$15,IF(J108=15,'Equivalencia BH-BMPT'!$D$16,IF(J108=16,'Equivalencia BH-BMPT'!$D$17,IF(J108=17,'Equivalencia BH-BMPT'!$D$18,IF(J108=18,'Equivalencia BH-BMPT'!$D$19,IF(J108=19,'Equivalencia BH-BMPT'!$D$20,IF(J108=20,'Equivalencia BH-BMPT'!$D$21,IF(J108=21,'Equivalencia BH-BMPT'!$D$22,IF(J108=22,'Equivalencia BH-BMPT'!$D$23,IF(J108=23,'Equivalencia BH-BMPT'!#REF!,IF(J108=24,'Equivalencia BH-BMPT'!$D$25,IF(J108=25,'Equivalencia BH-BMPT'!$D$26,IF(J108=26,'Equivalencia BH-BMPT'!$D$27,IF(J108=27,'Equivalencia BH-BMPT'!$D$28,IF(J108=28,'Equivalencia BH-BMPT'!$D$29,IF(J108=29,'Equivalencia BH-BMPT'!$D$30,IF(J108=30,'Equivalencia BH-BMPT'!$D$31,IF(J108=31,'Equivalencia BH-BMPT'!$D$32,IF(J108=32,'Equivalencia BH-BMPT'!$D$33,IF(J108=33,'Equivalencia BH-BMPT'!$D$34,IF(J108=34,'Equivalencia BH-BMPT'!$D$35,IF(J108=35,'Equivalencia BH-BMPT'!$D$36,IF(J108=36,'Equivalencia BH-BMPT'!$D$37,IF(J108=37,'Equivalencia BH-BMPT'!$D$38,IF(J108=38,'Equivalencia BH-BMPT'!#REF!,IF(J108=39,'Equivalencia BH-BMPT'!$D$40,IF(J108=40,'Equivalencia BH-BMPT'!$D$41,IF(J108=41,'Equivalencia BH-BMPT'!$D$42,IF(J108=42,'Equivalencia BH-BMPT'!$D$43,IF(J108=43,'Equivalencia BH-BMPT'!$D$44,IF(J108=44,'Equivalencia BH-BMPT'!$D$45,IF(J108=45,'Equivalencia BH-BMPT'!$D$46,"No ha seleccionado un número de programa")))))))))))))))))))))))))))))))))))))))))))))</f>
        <v>No ha seleccionado un número de programa</v>
      </c>
      <c r="L108" s="29" t="s">
        <v>971</v>
      </c>
      <c r="M108" s="99" t="s">
        <v>992</v>
      </c>
      <c r="N108" s="99" t="s">
        <v>719</v>
      </c>
      <c r="O108" s="134">
        <v>218360331</v>
      </c>
      <c r="P108" s="71"/>
      <c r="Q108" s="15"/>
      <c r="R108" s="99"/>
      <c r="S108" s="265"/>
      <c r="T108" s="15">
        <f t="shared" ref="T108" si="11">O108+Q108+S108</f>
        <v>218360331</v>
      </c>
      <c r="U108" s="265">
        <v>82707285</v>
      </c>
      <c r="V108" s="213">
        <v>43264</v>
      </c>
      <c r="W108" s="176">
        <v>43269</v>
      </c>
      <c r="X108" s="232">
        <v>43633</v>
      </c>
      <c r="Y108" s="264">
        <f t="shared" ref="Y108" si="12">DATEDIF(W108,X108,"D")</f>
        <v>364</v>
      </c>
      <c r="Z108" s="3"/>
      <c r="AA108" s="26"/>
      <c r="AB108" s="3"/>
      <c r="AC108" s="3"/>
      <c r="AD108" s="3" t="s">
        <v>1013</v>
      </c>
      <c r="AE108" s="3"/>
      <c r="AF108" s="27">
        <f t="shared" si="7"/>
        <v>0.37876515675367795</v>
      </c>
      <c r="AG108" s="28"/>
      <c r="AH108" s="28"/>
    </row>
    <row r="109" spans="1:34" ht="44.25" customHeight="1" thickBot="1" x14ac:dyDescent="0.3">
      <c r="A109" s="99" t="s">
        <v>471</v>
      </c>
      <c r="B109" s="3">
        <v>2018</v>
      </c>
      <c r="C109" s="72" t="s">
        <v>285</v>
      </c>
      <c r="D109" s="3">
        <v>4</v>
      </c>
      <c r="E109" s="2" t="str">
        <f>IF(D109=1,'Tipo '!$B$2,IF(D109=2,'Tipo '!$B$3,IF(D109=3,'Tipo '!$B$4,IF(D109=4,'Tipo '!$B$5,IF(D109=5,'Tipo '!$B$6,IF(D109=6,'Tipo '!$B$7,IF(D109=7,'Tipo '!$B$8,IF(D109=8,'Tipo '!$B$9,IF(D109=9,'Tipo '!$B$10,IF(D109=10,'Tipo '!$B$11,IF(D109=11,'Tipo '!$B$12,IF(D109=12,'Tipo '!$B$13,IF(D109=13,'Tipo '!$B$14,IF(D109=14,'Tipo '!$B$15,IF(D109=15,'Tipo '!$B$16,IF(D109=16,'Tipo '!$B$17,IF(D109=17,'Tipo '!$B$18,IF(D109=18,'Tipo '!$B$19,IF(D109=19,'Tipo '!$B$20,IF(D109=20,'Tipo '!$B$21,"No ha seleccionado un tipo de contrato válido"))))))))))))))))))))</f>
        <v>CONTRATOS DE PRESTACIÓN DE SERVICIOS</v>
      </c>
      <c r="F109" s="99" t="s">
        <v>627</v>
      </c>
      <c r="G109" s="2"/>
      <c r="H109" s="148" t="s">
        <v>885</v>
      </c>
      <c r="I109" s="13" t="s">
        <v>162</v>
      </c>
      <c r="J109" s="3"/>
      <c r="K109" s="2" t="str">
        <f>IF(J109=1,'Equivalencia BH-BMPT'!$D$2,IF(J109=2,'Equivalencia BH-BMPT'!$D$3,IF(J109=3,'Equivalencia BH-BMPT'!$D$4,IF(J109=4,'Equivalencia BH-BMPT'!$D$5,IF(J109=5,'Equivalencia BH-BMPT'!$D$6,IF(J109=6,'Equivalencia BH-BMPT'!$D$7,IF(J109=7,'Equivalencia BH-BMPT'!$D$8,IF(J109=8,'Equivalencia BH-BMPT'!$D$9,IF(J109=9,'Equivalencia BH-BMPT'!$D$10,IF(J109=10,'Equivalencia BH-BMPT'!$D$11,IF(J109=11,'Equivalencia BH-BMPT'!$D$12,IF(J109=12,'Equivalencia BH-BMPT'!$D$13,IF(J109=13,'Equivalencia BH-BMPT'!$D$14,IF(J109=14,'Equivalencia BH-BMPT'!$D$15,IF(J109=15,'Equivalencia BH-BMPT'!$D$16,IF(J109=16,'Equivalencia BH-BMPT'!$D$17,IF(J109=17,'Equivalencia BH-BMPT'!$D$18,IF(J109=18,'Equivalencia BH-BMPT'!$D$19,IF(J109=19,'Equivalencia BH-BMPT'!$D$20,IF(J109=20,'Equivalencia BH-BMPT'!$D$21,IF(J109=21,'Equivalencia BH-BMPT'!$D$22,IF(J109=22,'Equivalencia BH-BMPT'!$D$23,IF(J109=23,'Equivalencia BH-BMPT'!#REF!,IF(J109=24,'Equivalencia BH-BMPT'!$D$25,IF(J109=25,'Equivalencia BH-BMPT'!$D$26,IF(J109=26,'Equivalencia BH-BMPT'!$D$27,IF(J109=27,'Equivalencia BH-BMPT'!$D$28,IF(J109=28,'Equivalencia BH-BMPT'!$D$29,IF(J109=29,'Equivalencia BH-BMPT'!$D$30,IF(J109=30,'Equivalencia BH-BMPT'!$D$31,IF(J109=31,'Equivalencia BH-BMPT'!$D$32,IF(J109=32,'Equivalencia BH-BMPT'!$D$33,IF(J109=33,'Equivalencia BH-BMPT'!$D$34,IF(J109=34,'Equivalencia BH-BMPT'!$D$35,IF(J109=35,'Equivalencia BH-BMPT'!$D$36,IF(J109=36,'Equivalencia BH-BMPT'!$D$37,IF(J109=37,'Equivalencia BH-BMPT'!$D$38,IF(J109=38,'Equivalencia BH-BMPT'!#REF!,IF(J109=39,'Equivalencia BH-BMPT'!$D$40,IF(J109=40,'Equivalencia BH-BMPT'!$D$41,IF(J109=41,'Equivalencia BH-BMPT'!$D$42,IF(J109=42,'Equivalencia BH-BMPT'!$D$43,IF(J109=43,'Equivalencia BH-BMPT'!$D$44,IF(J109=44,'Equivalencia BH-BMPT'!$D$45,IF(J109=45,'Equivalencia BH-BMPT'!$D$46,"No ha seleccionado un número de programa")))))))))))))))))))))))))))))))))))))))))))))</f>
        <v>No ha seleccionado un número de programa</v>
      </c>
      <c r="L109" s="29" t="s">
        <v>973</v>
      </c>
      <c r="M109" s="99" t="s">
        <v>992</v>
      </c>
      <c r="N109" s="99" t="s">
        <v>719</v>
      </c>
      <c r="O109" s="134"/>
      <c r="P109" s="71"/>
      <c r="Q109" s="15"/>
      <c r="R109" s="99">
        <v>1</v>
      </c>
      <c r="S109" s="265">
        <v>92183577</v>
      </c>
      <c r="T109" s="15">
        <f t="shared" si="8"/>
        <v>92183577</v>
      </c>
      <c r="U109" s="265">
        <v>34103892</v>
      </c>
      <c r="V109" s="213">
        <v>43264</v>
      </c>
      <c r="W109" s="176">
        <v>43269</v>
      </c>
      <c r="X109" s="232">
        <v>43633</v>
      </c>
      <c r="Y109" s="264">
        <f t="shared" si="6"/>
        <v>364</v>
      </c>
      <c r="Z109" s="3"/>
      <c r="AA109" s="26"/>
      <c r="AB109" s="3"/>
      <c r="AC109" s="3"/>
      <c r="AD109" s="3" t="s">
        <v>1013</v>
      </c>
      <c r="AE109" s="3"/>
      <c r="AF109" s="27">
        <f t="shared" si="7"/>
        <v>0.36995626672199972</v>
      </c>
      <c r="AG109" s="28"/>
      <c r="AH109" s="28"/>
    </row>
    <row r="110" spans="1:34" ht="44.25" customHeight="1" thickBot="1" x14ac:dyDescent="0.3">
      <c r="A110" s="99" t="s">
        <v>472</v>
      </c>
      <c r="B110" s="3">
        <v>2018</v>
      </c>
      <c r="C110" s="72" t="s">
        <v>286</v>
      </c>
      <c r="D110" s="3">
        <v>10</v>
      </c>
      <c r="E110" s="2" t="str">
        <f>IF(D110=1,'Tipo '!$B$2,IF(D110=2,'Tipo '!$B$3,IF(D110=3,'Tipo '!$B$4,IF(D110=4,'Tipo '!$B$5,IF(D110=5,'Tipo '!$B$6,IF(D110=6,'Tipo '!$B$7,IF(D110=7,'Tipo '!$B$8,IF(D110=8,'Tipo '!$B$9,IF(D110=9,'Tipo '!$B$10,IF(D110=10,'Tipo '!$B$11,IF(D110=11,'Tipo '!$B$12,IF(D110=12,'Tipo '!$B$13,IF(D110=13,'Tipo '!$B$14,IF(D110=14,'Tipo '!$B$15,IF(D110=15,'Tipo '!$B$16,IF(D110=16,'Tipo '!$B$17,IF(D110=17,'Tipo '!$B$18,IF(D110=18,'Tipo '!$B$19,IF(D110=19,'Tipo '!$B$20,IF(D110=20,'Tipo '!$B$21,"No ha seleccionado un tipo de contrato válido"))))))))))))))))))))</f>
        <v>SEGUROS</v>
      </c>
      <c r="F110" s="99" t="s">
        <v>103</v>
      </c>
      <c r="G110" s="2"/>
      <c r="H110" s="160" t="s">
        <v>886</v>
      </c>
      <c r="I110" s="13" t="s">
        <v>161</v>
      </c>
      <c r="J110" s="3"/>
      <c r="K110" s="2" t="str">
        <f>IF(J110=1,'Equivalencia BH-BMPT'!$D$2,IF(J110=2,'Equivalencia BH-BMPT'!$D$3,IF(J110=3,'Equivalencia BH-BMPT'!$D$4,IF(J110=4,'Equivalencia BH-BMPT'!$D$5,IF(J110=5,'Equivalencia BH-BMPT'!$D$6,IF(J110=6,'Equivalencia BH-BMPT'!$D$7,IF(J110=7,'Equivalencia BH-BMPT'!$D$8,IF(J110=8,'Equivalencia BH-BMPT'!$D$9,IF(J110=9,'Equivalencia BH-BMPT'!$D$10,IF(J110=10,'Equivalencia BH-BMPT'!$D$11,IF(J110=11,'Equivalencia BH-BMPT'!$D$12,IF(J110=12,'Equivalencia BH-BMPT'!$D$13,IF(J110=13,'Equivalencia BH-BMPT'!$D$14,IF(J110=14,'Equivalencia BH-BMPT'!$D$15,IF(J110=15,'Equivalencia BH-BMPT'!$D$16,IF(J110=16,'Equivalencia BH-BMPT'!$D$17,IF(J110=17,'Equivalencia BH-BMPT'!$D$18,IF(J110=18,'Equivalencia BH-BMPT'!$D$19,IF(J110=19,'Equivalencia BH-BMPT'!$D$20,IF(J110=20,'Equivalencia BH-BMPT'!$D$21,IF(J110=21,'Equivalencia BH-BMPT'!$D$22,IF(J110=22,'Equivalencia BH-BMPT'!$D$23,IF(J110=23,'Equivalencia BH-BMPT'!#REF!,IF(J110=24,'Equivalencia BH-BMPT'!$D$25,IF(J110=25,'Equivalencia BH-BMPT'!$D$26,IF(J110=26,'Equivalencia BH-BMPT'!$D$27,IF(J110=27,'Equivalencia BH-BMPT'!$D$28,IF(J110=28,'Equivalencia BH-BMPT'!$D$29,IF(J110=29,'Equivalencia BH-BMPT'!$D$30,IF(J110=30,'Equivalencia BH-BMPT'!$D$31,IF(J110=31,'Equivalencia BH-BMPT'!$D$32,IF(J110=32,'Equivalencia BH-BMPT'!$D$33,IF(J110=33,'Equivalencia BH-BMPT'!$D$34,IF(J110=34,'Equivalencia BH-BMPT'!$D$35,IF(J110=35,'Equivalencia BH-BMPT'!$D$36,IF(J110=36,'Equivalencia BH-BMPT'!$D$37,IF(J110=37,'Equivalencia BH-BMPT'!$D$38,IF(J110=38,'Equivalencia BH-BMPT'!#REF!,IF(J110=39,'Equivalencia BH-BMPT'!$D$40,IF(J110=40,'Equivalencia BH-BMPT'!$D$41,IF(J110=41,'Equivalencia BH-BMPT'!$D$42,IF(J110=42,'Equivalencia BH-BMPT'!$D$43,IF(J110=43,'Equivalencia BH-BMPT'!$D$44,IF(J110=44,'Equivalencia BH-BMPT'!$D$45,IF(J110=45,'Equivalencia BH-BMPT'!$D$46,"No ha seleccionado un número de programa")))))))))))))))))))))))))))))))))))))))))))))</f>
        <v>No ha seleccionado un número de programa</v>
      </c>
      <c r="L110" s="99" t="s">
        <v>974</v>
      </c>
      <c r="M110" s="99" t="s">
        <v>993</v>
      </c>
      <c r="N110" s="99" t="s">
        <v>720</v>
      </c>
      <c r="O110" s="134">
        <v>6957977</v>
      </c>
      <c r="P110" s="71"/>
      <c r="Q110" s="15"/>
      <c r="R110" s="99" t="s">
        <v>1005</v>
      </c>
      <c r="S110" s="153">
        <v>0</v>
      </c>
      <c r="T110" s="15">
        <f t="shared" si="8"/>
        <v>6957977</v>
      </c>
      <c r="U110" s="265">
        <v>6957977</v>
      </c>
      <c r="V110" s="213">
        <v>43266</v>
      </c>
      <c r="W110" s="176">
        <v>43267</v>
      </c>
      <c r="X110" s="232">
        <v>43615</v>
      </c>
      <c r="Y110" s="264">
        <f t="shared" si="6"/>
        <v>348</v>
      </c>
      <c r="Z110" s="3"/>
      <c r="AA110" s="26"/>
      <c r="AB110" s="3"/>
      <c r="AC110" s="3"/>
      <c r="AD110" s="3" t="s">
        <v>1013</v>
      </c>
      <c r="AE110" s="3"/>
      <c r="AF110" s="27">
        <f t="shared" si="7"/>
        <v>1</v>
      </c>
      <c r="AG110" s="28"/>
      <c r="AH110" s="28"/>
    </row>
    <row r="111" spans="1:34" ht="44.25" customHeight="1" thickBot="1" x14ac:dyDescent="0.3">
      <c r="A111" s="99" t="s">
        <v>473</v>
      </c>
      <c r="B111" s="3">
        <v>2018</v>
      </c>
      <c r="C111" s="72" t="s">
        <v>287</v>
      </c>
      <c r="D111" s="3">
        <v>5</v>
      </c>
      <c r="E111" s="2" t="str">
        <f>IF(D111=1,'Tipo '!$B$2,IF(D111=2,'Tipo '!$B$3,IF(D111=3,'Tipo '!$B$4,IF(D111=4,'Tipo '!$B$5,IF(D111=5,'Tipo '!$B$6,IF(D111=6,'Tipo '!$B$7,IF(D111=7,'Tipo '!$B$8,IF(D111=8,'Tipo '!$B$9,IF(D111=9,'Tipo '!$B$10,IF(D111=10,'Tipo '!$B$11,IF(D111=11,'Tipo '!$B$12,IF(D111=12,'Tipo '!$B$13,IF(D111=13,'Tipo '!$B$14,IF(D111=14,'Tipo '!$B$15,IF(D111=15,'Tipo '!$B$16,IF(D111=16,'Tipo '!$B$17,IF(D111=17,'Tipo '!$B$18,IF(D111=18,'Tipo '!$B$19,IF(D111=19,'Tipo '!$B$20,IF(D111=20,'Tipo '!$B$21,"No ha seleccionado un tipo de contrato válido"))))))))))))))))))))</f>
        <v>CONTRATOS DE PRESTACIÓN DE SERVICIOS PROFESIONALES Y DE APOYO A LA GESTIÓN</v>
      </c>
      <c r="F111" s="99" t="s">
        <v>627</v>
      </c>
      <c r="G111" s="2"/>
      <c r="H111" s="148" t="s">
        <v>887</v>
      </c>
      <c r="I111" s="13" t="s">
        <v>162</v>
      </c>
      <c r="J111" s="3"/>
      <c r="K111" s="2" t="str">
        <f>IF(J111=1,'Equivalencia BH-BMPT'!$D$2,IF(J111=2,'Equivalencia BH-BMPT'!$D$3,IF(J111=3,'Equivalencia BH-BMPT'!$D$4,IF(J111=4,'Equivalencia BH-BMPT'!$D$5,IF(J111=5,'Equivalencia BH-BMPT'!$D$6,IF(J111=6,'Equivalencia BH-BMPT'!$D$7,IF(J111=7,'Equivalencia BH-BMPT'!$D$8,IF(J111=8,'Equivalencia BH-BMPT'!$D$9,IF(J111=9,'Equivalencia BH-BMPT'!$D$10,IF(J111=10,'Equivalencia BH-BMPT'!$D$11,IF(J111=11,'Equivalencia BH-BMPT'!$D$12,IF(J111=12,'Equivalencia BH-BMPT'!$D$13,IF(J111=13,'Equivalencia BH-BMPT'!$D$14,IF(J111=14,'Equivalencia BH-BMPT'!$D$15,IF(J111=15,'Equivalencia BH-BMPT'!$D$16,IF(J111=16,'Equivalencia BH-BMPT'!$D$17,IF(J111=17,'Equivalencia BH-BMPT'!$D$18,IF(J111=18,'Equivalencia BH-BMPT'!$D$19,IF(J111=19,'Equivalencia BH-BMPT'!$D$20,IF(J111=20,'Equivalencia BH-BMPT'!$D$21,IF(J111=21,'Equivalencia BH-BMPT'!$D$22,IF(J111=22,'Equivalencia BH-BMPT'!$D$23,IF(J111=23,'Equivalencia BH-BMPT'!#REF!,IF(J111=24,'Equivalencia BH-BMPT'!$D$25,IF(J111=25,'Equivalencia BH-BMPT'!$D$26,IF(J111=26,'Equivalencia BH-BMPT'!$D$27,IF(J111=27,'Equivalencia BH-BMPT'!$D$28,IF(J111=28,'Equivalencia BH-BMPT'!$D$29,IF(J111=29,'Equivalencia BH-BMPT'!$D$30,IF(J111=30,'Equivalencia BH-BMPT'!$D$31,IF(J111=31,'Equivalencia BH-BMPT'!$D$32,IF(J111=32,'Equivalencia BH-BMPT'!$D$33,IF(J111=33,'Equivalencia BH-BMPT'!$D$34,IF(J111=34,'Equivalencia BH-BMPT'!$D$35,IF(J111=35,'Equivalencia BH-BMPT'!$D$36,IF(J111=36,'Equivalencia BH-BMPT'!$D$37,IF(J111=37,'Equivalencia BH-BMPT'!$D$38,IF(J111=38,'Equivalencia BH-BMPT'!#REF!,IF(J111=39,'Equivalencia BH-BMPT'!$D$40,IF(J111=40,'Equivalencia BH-BMPT'!$D$41,IF(J111=41,'Equivalencia BH-BMPT'!$D$42,IF(J111=42,'Equivalencia BH-BMPT'!$D$43,IF(J111=43,'Equivalencia BH-BMPT'!$D$44,IF(J111=44,'Equivalencia BH-BMPT'!$D$45,IF(J111=45,'Equivalencia BH-BMPT'!$D$46,"No ha seleccionado un número de programa")))))))))))))))))))))))))))))))))))))))))))))</f>
        <v>No ha seleccionado un número de programa</v>
      </c>
      <c r="L111" s="29" t="s">
        <v>973</v>
      </c>
      <c r="M111" s="99" t="s">
        <v>994</v>
      </c>
      <c r="N111" s="99" t="s">
        <v>721</v>
      </c>
      <c r="O111" s="140">
        <v>30940000</v>
      </c>
      <c r="P111" s="71"/>
      <c r="Q111" s="15"/>
      <c r="R111" s="99" t="s">
        <v>1005</v>
      </c>
      <c r="S111" s="153">
        <v>0</v>
      </c>
      <c r="T111" s="15">
        <f t="shared" si="8"/>
        <v>30940000</v>
      </c>
      <c r="U111" s="258">
        <v>18471180</v>
      </c>
      <c r="V111" s="213">
        <v>43272</v>
      </c>
      <c r="W111" s="176">
        <v>43285</v>
      </c>
      <c r="X111" s="232">
        <v>43437</v>
      </c>
      <c r="Y111" s="264">
        <f t="shared" si="6"/>
        <v>152</v>
      </c>
      <c r="Z111" s="3"/>
      <c r="AA111" s="26"/>
      <c r="AB111" s="3"/>
      <c r="AC111" s="3"/>
      <c r="AD111" s="3" t="s">
        <v>1013</v>
      </c>
      <c r="AE111" s="3"/>
      <c r="AF111" s="27">
        <f t="shared" si="7"/>
        <v>0.59699999999999998</v>
      </c>
      <c r="AG111" s="28"/>
      <c r="AH111" s="28"/>
    </row>
    <row r="112" spans="1:34" ht="44.25" customHeight="1" thickBot="1" x14ac:dyDescent="0.3">
      <c r="A112" s="99" t="s">
        <v>474</v>
      </c>
      <c r="B112" s="3">
        <v>2018</v>
      </c>
      <c r="C112" s="72" t="s">
        <v>288</v>
      </c>
      <c r="D112" s="3">
        <v>4</v>
      </c>
      <c r="E112" s="2" t="str">
        <f>IF(D112=1,'Tipo '!$B$2,IF(D112=2,'Tipo '!$B$3,IF(D112=3,'Tipo '!$B$4,IF(D112=4,'Tipo '!$B$5,IF(D112=5,'Tipo '!$B$6,IF(D112=6,'Tipo '!$B$7,IF(D112=7,'Tipo '!$B$8,IF(D112=8,'Tipo '!$B$9,IF(D112=9,'Tipo '!$B$10,IF(D112=10,'Tipo '!$B$11,IF(D112=11,'Tipo '!$B$12,IF(D112=12,'Tipo '!$B$13,IF(D112=13,'Tipo '!$B$14,IF(D112=14,'Tipo '!$B$15,IF(D112=15,'Tipo '!$B$16,IF(D112=16,'Tipo '!$B$17,IF(D112=17,'Tipo '!$B$18,IF(D112=18,'Tipo '!$B$19,IF(D112=19,'Tipo '!$B$20,IF(D112=20,'Tipo '!$B$21,"No ha seleccionado un tipo de contrato válido"))))))))))))))))))))</f>
        <v>CONTRATOS DE PRESTACIÓN DE SERVICIOS</v>
      </c>
      <c r="F112" s="99" t="s">
        <v>103</v>
      </c>
      <c r="G112" s="2"/>
      <c r="H112" s="148" t="s">
        <v>888</v>
      </c>
      <c r="I112" s="13" t="s">
        <v>162</v>
      </c>
      <c r="J112" s="3"/>
      <c r="K112" s="2" t="str">
        <f>IF(J112=1,'Equivalencia BH-BMPT'!$D$2,IF(J112=2,'Equivalencia BH-BMPT'!$D$3,IF(J112=3,'Equivalencia BH-BMPT'!$D$4,IF(J112=4,'Equivalencia BH-BMPT'!$D$5,IF(J112=5,'Equivalencia BH-BMPT'!$D$6,IF(J112=6,'Equivalencia BH-BMPT'!$D$7,IF(J112=7,'Equivalencia BH-BMPT'!$D$8,IF(J112=8,'Equivalencia BH-BMPT'!$D$9,IF(J112=9,'Equivalencia BH-BMPT'!$D$10,IF(J112=10,'Equivalencia BH-BMPT'!$D$11,IF(J112=11,'Equivalencia BH-BMPT'!$D$12,IF(J112=12,'Equivalencia BH-BMPT'!$D$13,IF(J112=13,'Equivalencia BH-BMPT'!$D$14,IF(J112=14,'Equivalencia BH-BMPT'!$D$15,IF(J112=15,'Equivalencia BH-BMPT'!$D$16,IF(J112=16,'Equivalencia BH-BMPT'!$D$17,IF(J112=17,'Equivalencia BH-BMPT'!$D$18,IF(J112=18,'Equivalencia BH-BMPT'!$D$19,IF(J112=19,'Equivalencia BH-BMPT'!$D$20,IF(J112=20,'Equivalencia BH-BMPT'!$D$21,IF(J112=21,'Equivalencia BH-BMPT'!$D$22,IF(J112=22,'Equivalencia BH-BMPT'!$D$23,IF(J112=23,'Equivalencia BH-BMPT'!#REF!,IF(J112=24,'Equivalencia BH-BMPT'!$D$25,IF(J112=25,'Equivalencia BH-BMPT'!$D$26,IF(J112=26,'Equivalencia BH-BMPT'!$D$27,IF(J112=27,'Equivalencia BH-BMPT'!$D$28,IF(J112=28,'Equivalencia BH-BMPT'!$D$29,IF(J112=29,'Equivalencia BH-BMPT'!$D$30,IF(J112=30,'Equivalencia BH-BMPT'!$D$31,IF(J112=31,'Equivalencia BH-BMPT'!$D$32,IF(J112=32,'Equivalencia BH-BMPT'!$D$33,IF(J112=33,'Equivalencia BH-BMPT'!$D$34,IF(J112=34,'Equivalencia BH-BMPT'!$D$35,IF(J112=35,'Equivalencia BH-BMPT'!$D$36,IF(J112=36,'Equivalencia BH-BMPT'!$D$37,IF(J112=37,'Equivalencia BH-BMPT'!$D$38,IF(J112=38,'Equivalencia BH-BMPT'!#REF!,IF(J112=39,'Equivalencia BH-BMPT'!$D$40,IF(J112=40,'Equivalencia BH-BMPT'!$D$41,IF(J112=41,'Equivalencia BH-BMPT'!$D$42,IF(J112=42,'Equivalencia BH-BMPT'!$D$43,IF(J112=43,'Equivalencia BH-BMPT'!$D$44,IF(J112=44,'Equivalencia BH-BMPT'!$D$45,IF(J112=45,'Equivalencia BH-BMPT'!$D$46,"No ha seleccionado un número de programa")))))))))))))))))))))))))))))))))))))))))))))</f>
        <v>No ha seleccionado un número de programa</v>
      </c>
      <c r="L112" s="29" t="s">
        <v>975</v>
      </c>
      <c r="M112" s="99" t="s">
        <v>995</v>
      </c>
      <c r="N112" s="99" t="s">
        <v>722</v>
      </c>
      <c r="O112" s="140">
        <v>4348900</v>
      </c>
      <c r="P112" s="71"/>
      <c r="Q112" s="15"/>
      <c r="R112" s="140">
        <v>1039490</v>
      </c>
      <c r="S112" s="206"/>
      <c r="T112" s="140">
        <v>5388390</v>
      </c>
      <c r="U112" s="259">
        <v>5388390</v>
      </c>
      <c r="V112" s="213">
        <v>43293</v>
      </c>
      <c r="W112" s="176">
        <v>43299</v>
      </c>
      <c r="X112" s="232">
        <v>43329</v>
      </c>
      <c r="Y112" s="264">
        <f t="shared" si="6"/>
        <v>30</v>
      </c>
      <c r="Z112" s="3"/>
      <c r="AA112" s="26"/>
      <c r="AB112" s="3"/>
      <c r="AC112" s="3"/>
      <c r="AD112" s="3" t="s">
        <v>1013</v>
      </c>
      <c r="AE112" s="3"/>
      <c r="AF112" s="27">
        <f t="shared" si="7"/>
        <v>1</v>
      </c>
      <c r="AG112" s="28"/>
      <c r="AH112" s="28"/>
    </row>
    <row r="113" spans="1:34" ht="44.25" customHeight="1" thickBot="1" x14ac:dyDescent="0.3">
      <c r="A113" s="99" t="s">
        <v>475</v>
      </c>
      <c r="B113" s="3">
        <v>2018</v>
      </c>
      <c r="C113" s="72" t="s">
        <v>289</v>
      </c>
      <c r="D113" s="3">
        <v>11</v>
      </c>
      <c r="E113" s="2" t="str">
        <f>IF(D113=1,'Tipo '!$B$2,IF(D113=2,'Tipo '!$B$3,IF(D113=3,'Tipo '!$B$4,IF(D113=4,'Tipo '!$B$5,IF(D113=5,'Tipo '!$B$6,IF(D113=6,'Tipo '!$B$7,IF(D113=7,'Tipo '!$B$8,IF(D113=8,'Tipo '!$B$9,IF(D113=9,'Tipo '!$B$10,IF(D113=10,'Tipo '!$B$11,IF(D113=11,'Tipo '!$B$12,IF(D113=12,'Tipo '!$B$13,IF(D113=13,'Tipo '!$B$14,IF(D113=14,'Tipo '!$B$15,IF(D113=15,'Tipo '!$B$16,IF(D113=16,'Tipo '!$B$17,IF(D113=17,'Tipo '!$B$18,IF(D113=18,'Tipo '!$B$19,IF(D113=19,'Tipo '!$B$20,IF(D113=20,'Tipo '!$B$21,"No ha seleccionado un tipo de contrato válido"))))))))))))))))))))</f>
        <v>SUMINISTRO</v>
      </c>
      <c r="F113" s="99" t="s">
        <v>103</v>
      </c>
      <c r="G113" s="2"/>
      <c r="H113" s="160" t="s">
        <v>889</v>
      </c>
      <c r="I113" s="13" t="s">
        <v>161</v>
      </c>
      <c r="J113" s="3"/>
      <c r="K113" s="2" t="str">
        <f>IF(J113=1,'Equivalencia BH-BMPT'!$D$2,IF(J113=2,'Equivalencia BH-BMPT'!$D$3,IF(J113=3,'Equivalencia BH-BMPT'!$D$4,IF(J113=4,'Equivalencia BH-BMPT'!$D$5,IF(J113=5,'Equivalencia BH-BMPT'!$D$6,IF(J113=6,'Equivalencia BH-BMPT'!$D$7,IF(J113=7,'Equivalencia BH-BMPT'!$D$8,IF(J113=8,'Equivalencia BH-BMPT'!$D$9,IF(J113=9,'Equivalencia BH-BMPT'!$D$10,IF(J113=10,'Equivalencia BH-BMPT'!$D$11,IF(J113=11,'Equivalencia BH-BMPT'!$D$12,IF(J113=12,'Equivalencia BH-BMPT'!$D$13,IF(J113=13,'Equivalencia BH-BMPT'!$D$14,IF(J113=14,'Equivalencia BH-BMPT'!$D$15,IF(J113=15,'Equivalencia BH-BMPT'!$D$16,IF(J113=16,'Equivalencia BH-BMPT'!$D$17,IF(J113=17,'Equivalencia BH-BMPT'!$D$18,IF(J113=18,'Equivalencia BH-BMPT'!$D$19,IF(J113=19,'Equivalencia BH-BMPT'!$D$20,IF(J113=20,'Equivalencia BH-BMPT'!$D$21,IF(J113=21,'Equivalencia BH-BMPT'!$D$22,IF(J113=22,'Equivalencia BH-BMPT'!$D$23,IF(J113=23,'Equivalencia BH-BMPT'!#REF!,IF(J113=24,'Equivalencia BH-BMPT'!$D$25,IF(J113=25,'Equivalencia BH-BMPT'!$D$26,IF(J113=26,'Equivalencia BH-BMPT'!$D$27,IF(J113=27,'Equivalencia BH-BMPT'!$D$28,IF(J113=28,'Equivalencia BH-BMPT'!$D$29,IF(J113=29,'Equivalencia BH-BMPT'!$D$30,IF(J113=30,'Equivalencia BH-BMPT'!$D$31,IF(J113=31,'Equivalencia BH-BMPT'!$D$32,IF(J113=32,'Equivalencia BH-BMPT'!$D$33,IF(J113=33,'Equivalencia BH-BMPT'!$D$34,IF(J113=34,'Equivalencia BH-BMPT'!$D$35,IF(J113=35,'Equivalencia BH-BMPT'!$D$36,IF(J113=36,'Equivalencia BH-BMPT'!$D$37,IF(J113=37,'Equivalencia BH-BMPT'!$D$38,IF(J113=38,'Equivalencia BH-BMPT'!#REF!,IF(J113=39,'Equivalencia BH-BMPT'!$D$40,IF(J113=40,'Equivalencia BH-BMPT'!$D$41,IF(J113=41,'Equivalencia BH-BMPT'!$D$42,IF(J113=42,'Equivalencia BH-BMPT'!$D$43,IF(J113=43,'Equivalencia BH-BMPT'!$D$44,IF(J113=44,'Equivalencia BH-BMPT'!$D$45,IF(J113=45,'Equivalencia BH-BMPT'!$D$46,"No ha seleccionado un número de programa")))))))))))))))))))))))))))))))))))))))))))))</f>
        <v>No ha seleccionado un número de programa</v>
      </c>
      <c r="L113" s="99" t="s">
        <v>976</v>
      </c>
      <c r="M113" s="102">
        <v>900201461</v>
      </c>
      <c r="N113" s="99" t="s">
        <v>723</v>
      </c>
      <c r="O113" s="140">
        <v>11683112</v>
      </c>
      <c r="P113" s="71"/>
      <c r="Q113" s="15"/>
      <c r="R113" s="99" t="s">
        <v>1005</v>
      </c>
      <c r="S113" s="153">
        <v>0</v>
      </c>
      <c r="T113" s="15">
        <f t="shared" si="8"/>
        <v>11683112</v>
      </c>
      <c r="U113" s="259">
        <f>1580658+3231152+1061692</f>
        <v>5873502</v>
      </c>
      <c r="V113" s="220">
        <v>43298</v>
      </c>
      <c r="W113" s="176">
        <v>43315</v>
      </c>
      <c r="X113" s="232">
        <v>43465</v>
      </c>
      <c r="Y113" s="264">
        <f t="shared" si="6"/>
        <v>150</v>
      </c>
      <c r="Z113" s="3"/>
      <c r="AA113" s="26"/>
      <c r="AB113" s="3"/>
      <c r="AC113" s="3"/>
      <c r="AD113" s="3" t="s">
        <v>1013</v>
      </c>
      <c r="AE113" s="3"/>
      <c r="AF113" s="27">
        <f t="shared" si="7"/>
        <v>0.50273437419755973</v>
      </c>
      <c r="AG113" s="28"/>
      <c r="AH113" s="28"/>
    </row>
    <row r="114" spans="1:34" ht="44.25" customHeight="1" thickBot="1" x14ac:dyDescent="0.3">
      <c r="A114" s="99" t="s">
        <v>476</v>
      </c>
      <c r="B114" s="3">
        <v>2018</v>
      </c>
      <c r="C114" s="72" t="s">
        <v>290</v>
      </c>
      <c r="D114" s="3">
        <v>4</v>
      </c>
      <c r="E114" s="2" t="str">
        <f>IF(D114=1,'Tipo '!$B$2,IF(D114=2,'Tipo '!$B$3,IF(D114=3,'Tipo '!$B$4,IF(D114=4,'Tipo '!$B$5,IF(D114=5,'Tipo '!$B$6,IF(D114=6,'Tipo '!$B$7,IF(D114=7,'Tipo '!$B$8,IF(D114=8,'Tipo '!$B$9,IF(D114=9,'Tipo '!$B$10,IF(D114=10,'Tipo '!$B$11,IF(D114=11,'Tipo '!$B$12,IF(D114=12,'Tipo '!$B$13,IF(D114=13,'Tipo '!$B$14,IF(D114=14,'Tipo '!$B$15,IF(D114=15,'Tipo '!$B$16,IF(D114=16,'Tipo '!$B$17,IF(D114=17,'Tipo '!$B$18,IF(D114=18,'Tipo '!$B$19,IF(D114=19,'Tipo '!$B$20,IF(D114=20,'Tipo '!$B$21,"No ha seleccionado un tipo de contrato válido"))))))))))))))))))))</f>
        <v>CONTRATOS DE PRESTACIÓN DE SERVICIOS</v>
      </c>
      <c r="F114" s="99" t="s">
        <v>103</v>
      </c>
      <c r="G114" s="2"/>
      <c r="H114" s="160" t="s">
        <v>890</v>
      </c>
      <c r="I114" s="13" t="s">
        <v>162</v>
      </c>
      <c r="J114" s="3"/>
      <c r="K114" s="2" t="str">
        <f>IF(J114=1,'Equivalencia BH-BMPT'!$D$2,IF(J114=2,'Equivalencia BH-BMPT'!$D$3,IF(J114=3,'Equivalencia BH-BMPT'!$D$4,IF(J114=4,'Equivalencia BH-BMPT'!$D$5,IF(J114=5,'Equivalencia BH-BMPT'!$D$6,IF(J114=6,'Equivalencia BH-BMPT'!$D$7,IF(J114=7,'Equivalencia BH-BMPT'!$D$8,IF(J114=8,'Equivalencia BH-BMPT'!$D$9,IF(J114=9,'Equivalencia BH-BMPT'!$D$10,IF(J114=10,'Equivalencia BH-BMPT'!$D$11,IF(J114=11,'Equivalencia BH-BMPT'!$D$12,IF(J114=12,'Equivalencia BH-BMPT'!$D$13,IF(J114=13,'Equivalencia BH-BMPT'!$D$14,IF(J114=14,'Equivalencia BH-BMPT'!$D$15,IF(J114=15,'Equivalencia BH-BMPT'!$D$16,IF(J114=16,'Equivalencia BH-BMPT'!$D$17,IF(J114=17,'Equivalencia BH-BMPT'!$D$18,IF(J114=18,'Equivalencia BH-BMPT'!$D$19,IF(J114=19,'Equivalencia BH-BMPT'!$D$20,IF(J114=20,'Equivalencia BH-BMPT'!$D$21,IF(J114=21,'Equivalencia BH-BMPT'!$D$22,IF(J114=22,'Equivalencia BH-BMPT'!$D$23,IF(J114=23,'Equivalencia BH-BMPT'!#REF!,IF(J114=24,'Equivalencia BH-BMPT'!$D$25,IF(J114=25,'Equivalencia BH-BMPT'!$D$26,IF(J114=26,'Equivalencia BH-BMPT'!$D$27,IF(J114=27,'Equivalencia BH-BMPT'!$D$28,IF(J114=28,'Equivalencia BH-BMPT'!$D$29,IF(J114=29,'Equivalencia BH-BMPT'!$D$30,IF(J114=30,'Equivalencia BH-BMPT'!$D$31,IF(J114=31,'Equivalencia BH-BMPT'!$D$32,IF(J114=32,'Equivalencia BH-BMPT'!$D$33,IF(J114=33,'Equivalencia BH-BMPT'!$D$34,IF(J114=34,'Equivalencia BH-BMPT'!$D$35,IF(J114=35,'Equivalencia BH-BMPT'!$D$36,IF(J114=36,'Equivalencia BH-BMPT'!$D$37,IF(J114=37,'Equivalencia BH-BMPT'!$D$38,IF(J114=38,'Equivalencia BH-BMPT'!#REF!,IF(J114=39,'Equivalencia BH-BMPT'!$D$40,IF(J114=40,'Equivalencia BH-BMPT'!$D$41,IF(J114=41,'Equivalencia BH-BMPT'!$D$42,IF(J114=42,'Equivalencia BH-BMPT'!$D$43,IF(J114=43,'Equivalencia BH-BMPT'!$D$44,IF(J114=44,'Equivalencia BH-BMPT'!$D$45,IF(J114=45,'Equivalencia BH-BMPT'!$D$46,"No ha seleccionado un número de programa")))))))))))))))))))))))))))))))))))))))))))))</f>
        <v>No ha seleccionado un número de programa</v>
      </c>
      <c r="L114" s="29" t="s">
        <v>975</v>
      </c>
      <c r="M114" s="102" t="s">
        <v>996</v>
      </c>
      <c r="N114" s="102" t="s">
        <v>724</v>
      </c>
      <c r="O114" s="140">
        <v>11358550</v>
      </c>
      <c r="P114" s="71"/>
      <c r="Q114" s="15"/>
      <c r="R114" s="99" t="s">
        <v>1005</v>
      </c>
      <c r="S114" s="153">
        <v>0</v>
      </c>
      <c r="T114" s="15">
        <f t="shared" si="8"/>
        <v>11358550</v>
      </c>
      <c r="U114" s="15">
        <v>11358550</v>
      </c>
      <c r="V114" s="220">
        <v>43308</v>
      </c>
      <c r="W114" s="176">
        <v>43311</v>
      </c>
      <c r="X114" s="232">
        <v>43372</v>
      </c>
      <c r="Y114" s="264">
        <f t="shared" si="6"/>
        <v>61</v>
      </c>
      <c r="Z114" s="3"/>
      <c r="AA114" s="26"/>
      <c r="AB114" s="3"/>
      <c r="AC114" s="3"/>
      <c r="AD114" s="3" t="s">
        <v>1013</v>
      </c>
      <c r="AE114" s="3"/>
      <c r="AF114" s="27">
        <f t="shared" si="7"/>
        <v>1</v>
      </c>
      <c r="AG114" s="28"/>
      <c r="AH114" s="28"/>
    </row>
    <row r="115" spans="1:34" ht="44.25" customHeight="1" thickBot="1" x14ac:dyDescent="0.3">
      <c r="A115" s="99" t="s">
        <v>477</v>
      </c>
      <c r="B115" s="3">
        <v>2018</v>
      </c>
      <c r="C115" s="72" t="s">
        <v>291</v>
      </c>
      <c r="D115" s="3">
        <v>16</v>
      </c>
      <c r="E115" s="2" t="str">
        <f>IF(D115=1,'Tipo '!$B$2,IF(D115=2,'Tipo '!$B$3,IF(D115=3,'Tipo '!$B$4,IF(D115=4,'Tipo '!$B$5,IF(D115=5,'Tipo '!$B$6,IF(D115=6,'Tipo '!$B$7,IF(D115=7,'Tipo '!$B$8,IF(D115=8,'Tipo '!$B$9,IF(D115=9,'Tipo '!$B$10,IF(D115=10,'Tipo '!$B$11,IF(D115=11,'Tipo '!$B$12,IF(D115=12,'Tipo '!$B$13,IF(D115=13,'Tipo '!$B$14,IF(D115=14,'Tipo '!$B$15,IF(D115=15,'Tipo '!$B$16,IF(D115=16,'Tipo '!$B$17,IF(D115=17,'Tipo '!$B$18,IF(D115=18,'Tipo '!$B$19,IF(D115=19,'Tipo '!$B$20,IF(D115=20,'Tipo '!$B$21,"No ha seleccionado un tipo de contrato válido"))))))))))))))))))))</f>
        <v>CONTRATOS INTERADMINISTRATIVOS</v>
      </c>
      <c r="F115" s="90" t="s">
        <v>626</v>
      </c>
      <c r="G115" s="2"/>
      <c r="H115" s="160" t="s">
        <v>891</v>
      </c>
      <c r="I115" s="13" t="s">
        <v>162</v>
      </c>
      <c r="J115" s="3"/>
      <c r="K115" s="2" t="str">
        <f>IF(J115=1,'Equivalencia BH-BMPT'!$D$2,IF(J115=2,'Equivalencia BH-BMPT'!$D$3,IF(J115=3,'Equivalencia BH-BMPT'!$D$4,IF(J115=4,'Equivalencia BH-BMPT'!$D$5,IF(J115=5,'Equivalencia BH-BMPT'!$D$6,IF(J115=6,'Equivalencia BH-BMPT'!$D$7,IF(J115=7,'Equivalencia BH-BMPT'!$D$8,IF(J115=8,'Equivalencia BH-BMPT'!$D$9,IF(J115=9,'Equivalencia BH-BMPT'!$D$10,IF(J115=10,'Equivalencia BH-BMPT'!$D$11,IF(J115=11,'Equivalencia BH-BMPT'!$D$12,IF(J115=12,'Equivalencia BH-BMPT'!$D$13,IF(J115=13,'Equivalencia BH-BMPT'!$D$14,IF(J115=14,'Equivalencia BH-BMPT'!$D$15,IF(J115=15,'Equivalencia BH-BMPT'!$D$16,IF(J115=16,'Equivalencia BH-BMPT'!$D$17,IF(J115=17,'Equivalencia BH-BMPT'!$D$18,IF(J115=18,'Equivalencia BH-BMPT'!$D$19,IF(J115=19,'Equivalencia BH-BMPT'!$D$20,IF(J115=20,'Equivalencia BH-BMPT'!$D$21,IF(J115=21,'Equivalencia BH-BMPT'!$D$22,IF(J115=22,'Equivalencia BH-BMPT'!$D$23,IF(J115=23,'Equivalencia BH-BMPT'!#REF!,IF(J115=24,'Equivalencia BH-BMPT'!$D$25,IF(J115=25,'Equivalencia BH-BMPT'!$D$26,IF(J115=26,'Equivalencia BH-BMPT'!$D$27,IF(J115=27,'Equivalencia BH-BMPT'!$D$28,IF(J115=28,'Equivalencia BH-BMPT'!$D$29,IF(J115=29,'Equivalencia BH-BMPT'!$D$30,IF(J115=30,'Equivalencia BH-BMPT'!$D$31,IF(J115=31,'Equivalencia BH-BMPT'!$D$32,IF(J115=32,'Equivalencia BH-BMPT'!$D$33,IF(J115=33,'Equivalencia BH-BMPT'!$D$34,IF(J115=34,'Equivalencia BH-BMPT'!$D$35,IF(J115=35,'Equivalencia BH-BMPT'!$D$36,IF(J115=36,'Equivalencia BH-BMPT'!$D$37,IF(J115=37,'Equivalencia BH-BMPT'!$D$38,IF(J115=38,'Equivalencia BH-BMPT'!#REF!,IF(J115=39,'Equivalencia BH-BMPT'!$D$40,IF(J115=40,'Equivalencia BH-BMPT'!$D$41,IF(J115=41,'Equivalencia BH-BMPT'!$D$42,IF(J115=42,'Equivalencia BH-BMPT'!$D$43,IF(J115=43,'Equivalencia BH-BMPT'!$D$44,IF(J115=44,'Equivalencia BH-BMPT'!$D$45,IF(J115=45,'Equivalencia BH-BMPT'!$D$46,"No ha seleccionado un número de programa")))))))))))))))))))))))))))))))))))))))))))))</f>
        <v>No ha seleccionado un número de programa</v>
      </c>
      <c r="L115" s="29" t="s">
        <v>977</v>
      </c>
      <c r="M115" s="99">
        <v>9009710064</v>
      </c>
      <c r="N115" s="99" t="s">
        <v>725</v>
      </c>
      <c r="O115" s="136">
        <v>501950000</v>
      </c>
      <c r="P115" s="71"/>
      <c r="Q115" s="15"/>
      <c r="R115" s="99" t="s">
        <v>1005</v>
      </c>
      <c r="S115" s="153">
        <v>0</v>
      </c>
      <c r="T115" s="15">
        <f t="shared" si="8"/>
        <v>501950000</v>
      </c>
      <c r="U115" s="265">
        <v>150585000</v>
      </c>
      <c r="V115" s="213">
        <v>43314</v>
      </c>
      <c r="W115" s="176">
        <v>43329</v>
      </c>
      <c r="X115" s="232">
        <v>43571</v>
      </c>
      <c r="Y115" s="264">
        <f t="shared" si="6"/>
        <v>242</v>
      </c>
      <c r="Z115" s="3"/>
      <c r="AA115" s="26"/>
      <c r="AB115" s="3"/>
      <c r="AC115" s="3"/>
      <c r="AD115" s="3" t="s">
        <v>1013</v>
      </c>
      <c r="AE115" s="3"/>
      <c r="AF115" s="27">
        <f t="shared" si="7"/>
        <v>0.3</v>
      </c>
      <c r="AG115" s="28"/>
      <c r="AH115" s="28"/>
    </row>
    <row r="116" spans="1:34" ht="44.25" customHeight="1" thickBot="1" x14ac:dyDescent="0.3">
      <c r="A116" s="99" t="s">
        <v>478</v>
      </c>
      <c r="B116" s="3">
        <v>2018</v>
      </c>
      <c r="C116" s="72" t="s">
        <v>292</v>
      </c>
      <c r="D116" s="3">
        <v>4</v>
      </c>
      <c r="E116" s="2" t="str">
        <f>IF(D116=1,'Tipo '!$B$2,IF(D116=2,'Tipo '!$B$3,IF(D116=3,'Tipo '!$B$4,IF(D116=4,'Tipo '!$B$5,IF(D116=5,'Tipo '!$B$6,IF(D116=6,'Tipo '!$B$7,IF(D116=7,'Tipo '!$B$8,IF(D116=8,'Tipo '!$B$9,IF(D116=9,'Tipo '!$B$10,IF(D116=10,'Tipo '!$B$11,IF(D116=11,'Tipo '!$B$12,IF(D116=12,'Tipo '!$B$13,IF(D116=13,'Tipo '!$B$14,IF(D116=14,'Tipo '!$B$15,IF(D116=15,'Tipo '!$B$16,IF(D116=16,'Tipo '!$B$17,IF(D116=17,'Tipo '!$B$18,IF(D116=18,'Tipo '!$B$19,IF(D116=19,'Tipo '!$B$20,IF(D116=20,'Tipo '!$B$21,"No ha seleccionado un tipo de contrato válido"))))))))))))))))))))</f>
        <v>CONTRATOS DE PRESTACIÓN DE SERVICIOS</v>
      </c>
      <c r="F116" s="99" t="s">
        <v>103</v>
      </c>
      <c r="G116" s="2"/>
      <c r="H116" s="160" t="s">
        <v>892</v>
      </c>
      <c r="I116" s="13" t="s">
        <v>161</v>
      </c>
      <c r="J116" s="3"/>
      <c r="K116" s="2" t="str">
        <f>IF(J116=1,'Equivalencia BH-BMPT'!$D$2,IF(J116=2,'Equivalencia BH-BMPT'!$D$3,IF(J116=3,'Equivalencia BH-BMPT'!$D$4,IF(J116=4,'Equivalencia BH-BMPT'!$D$5,IF(J116=5,'Equivalencia BH-BMPT'!$D$6,IF(J116=6,'Equivalencia BH-BMPT'!$D$7,IF(J116=7,'Equivalencia BH-BMPT'!$D$8,IF(J116=8,'Equivalencia BH-BMPT'!$D$9,IF(J116=9,'Equivalencia BH-BMPT'!$D$10,IF(J116=10,'Equivalencia BH-BMPT'!$D$11,IF(J116=11,'Equivalencia BH-BMPT'!$D$12,IF(J116=12,'Equivalencia BH-BMPT'!$D$13,IF(J116=13,'Equivalencia BH-BMPT'!$D$14,IF(J116=14,'Equivalencia BH-BMPT'!$D$15,IF(J116=15,'Equivalencia BH-BMPT'!$D$16,IF(J116=16,'Equivalencia BH-BMPT'!$D$17,IF(J116=17,'Equivalencia BH-BMPT'!$D$18,IF(J116=18,'Equivalencia BH-BMPT'!$D$19,IF(J116=19,'Equivalencia BH-BMPT'!$D$20,IF(J116=20,'Equivalencia BH-BMPT'!$D$21,IF(J116=21,'Equivalencia BH-BMPT'!$D$22,IF(J116=22,'Equivalencia BH-BMPT'!$D$23,IF(J116=23,'Equivalencia BH-BMPT'!#REF!,IF(J116=24,'Equivalencia BH-BMPT'!$D$25,IF(J116=25,'Equivalencia BH-BMPT'!$D$26,IF(J116=26,'Equivalencia BH-BMPT'!$D$27,IF(J116=27,'Equivalencia BH-BMPT'!$D$28,IF(J116=28,'Equivalencia BH-BMPT'!$D$29,IF(J116=29,'Equivalencia BH-BMPT'!$D$30,IF(J116=30,'Equivalencia BH-BMPT'!$D$31,IF(J116=31,'Equivalencia BH-BMPT'!$D$32,IF(J116=32,'Equivalencia BH-BMPT'!$D$33,IF(J116=33,'Equivalencia BH-BMPT'!$D$34,IF(J116=34,'Equivalencia BH-BMPT'!$D$35,IF(J116=35,'Equivalencia BH-BMPT'!$D$36,IF(J116=36,'Equivalencia BH-BMPT'!$D$37,IF(J116=37,'Equivalencia BH-BMPT'!$D$38,IF(J116=38,'Equivalencia BH-BMPT'!#REF!,IF(J116=39,'Equivalencia BH-BMPT'!$D$40,IF(J116=40,'Equivalencia BH-BMPT'!$D$41,IF(J116=41,'Equivalencia BH-BMPT'!$D$42,IF(J116=42,'Equivalencia BH-BMPT'!$D$43,IF(J116=43,'Equivalencia BH-BMPT'!$D$44,IF(J116=44,'Equivalencia BH-BMPT'!$D$45,IF(J116=45,'Equivalencia BH-BMPT'!$D$46,"No ha seleccionado un número de programa")))))))))))))))))))))))))))))))))))))))))))))</f>
        <v>No ha seleccionado un número de programa</v>
      </c>
      <c r="L116" s="99" t="s">
        <v>978</v>
      </c>
      <c r="M116" s="99">
        <v>4516965</v>
      </c>
      <c r="N116" s="99" t="s">
        <v>726</v>
      </c>
      <c r="O116" s="122">
        <v>10000000</v>
      </c>
      <c r="P116" s="71"/>
      <c r="Q116" s="15"/>
      <c r="R116" s="99" t="s">
        <v>1005</v>
      </c>
      <c r="S116" s="153">
        <v>0</v>
      </c>
      <c r="T116" s="15">
        <f t="shared" si="8"/>
        <v>10000000</v>
      </c>
      <c r="U116" s="259">
        <v>5932300</v>
      </c>
      <c r="V116" s="213">
        <v>43315</v>
      </c>
      <c r="W116" s="176">
        <v>43321</v>
      </c>
      <c r="X116" s="232">
        <v>43504</v>
      </c>
      <c r="Y116" s="264">
        <f t="shared" si="6"/>
        <v>183</v>
      </c>
      <c r="Z116" s="3"/>
      <c r="AA116" s="26"/>
      <c r="AB116" s="3"/>
      <c r="AC116" s="3"/>
      <c r="AD116" s="3" t="s">
        <v>1013</v>
      </c>
      <c r="AE116" s="3"/>
      <c r="AF116" s="27">
        <f t="shared" si="7"/>
        <v>0.59323000000000004</v>
      </c>
      <c r="AG116" s="28"/>
      <c r="AH116" s="28"/>
    </row>
    <row r="117" spans="1:34" ht="44.25" customHeight="1" thickBot="1" x14ac:dyDescent="0.3">
      <c r="A117" s="99" t="s">
        <v>479</v>
      </c>
      <c r="B117" s="3">
        <v>2018</v>
      </c>
      <c r="C117" s="72" t="s">
        <v>293</v>
      </c>
      <c r="D117" s="3">
        <v>5</v>
      </c>
      <c r="E117" s="2" t="str">
        <f>IF(D117=1,'Tipo '!$B$2,IF(D117=2,'Tipo '!$B$3,IF(D117=3,'Tipo '!$B$4,IF(D117=4,'Tipo '!$B$5,IF(D117=5,'Tipo '!$B$6,IF(D117=6,'Tipo '!$B$7,IF(D117=7,'Tipo '!$B$8,IF(D117=8,'Tipo '!$B$9,IF(D117=9,'Tipo '!$B$10,IF(D117=10,'Tipo '!$B$11,IF(D117=11,'Tipo '!$B$12,IF(D117=12,'Tipo '!$B$13,IF(D117=13,'Tipo '!$B$14,IF(D117=14,'Tipo '!$B$15,IF(D117=15,'Tipo '!$B$16,IF(D117=16,'Tipo '!$B$17,IF(D117=17,'Tipo '!$B$18,IF(D117=18,'Tipo '!$B$19,IF(D117=19,'Tipo '!$B$20,IF(D117=20,'Tipo '!$B$21,"No ha seleccionado un tipo de contrato válido"))))))))))))))))))))</f>
        <v>CONTRATOS DE PRESTACIÓN DE SERVICIOS PROFESIONALES Y DE APOYO A LA GESTIÓN</v>
      </c>
      <c r="F117" s="90" t="s">
        <v>626</v>
      </c>
      <c r="G117" s="2"/>
      <c r="H117" s="160" t="s">
        <v>893</v>
      </c>
      <c r="I117" s="13" t="s">
        <v>162</v>
      </c>
      <c r="J117" s="3"/>
      <c r="K117" s="2" t="str">
        <f>IF(J117=1,'Equivalencia BH-BMPT'!$D$2,IF(J117=2,'Equivalencia BH-BMPT'!$D$3,IF(J117=3,'Equivalencia BH-BMPT'!$D$4,IF(J117=4,'Equivalencia BH-BMPT'!$D$5,IF(J117=5,'Equivalencia BH-BMPT'!$D$6,IF(J117=6,'Equivalencia BH-BMPT'!$D$7,IF(J117=7,'Equivalencia BH-BMPT'!$D$8,IF(J117=8,'Equivalencia BH-BMPT'!$D$9,IF(J117=9,'Equivalencia BH-BMPT'!$D$10,IF(J117=10,'Equivalencia BH-BMPT'!$D$11,IF(J117=11,'Equivalencia BH-BMPT'!$D$12,IF(J117=12,'Equivalencia BH-BMPT'!$D$13,IF(J117=13,'Equivalencia BH-BMPT'!$D$14,IF(J117=14,'Equivalencia BH-BMPT'!$D$15,IF(J117=15,'Equivalencia BH-BMPT'!$D$16,IF(J117=16,'Equivalencia BH-BMPT'!$D$17,IF(J117=17,'Equivalencia BH-BMPT'!$D$18,IF(J117=18,'Equivalencia BH-BMPT'!$D$19,IF(J117=19,'Equivalencia BH-BMPT'!$D$20,IF(J117=20,'Equivalencia BH-BMPT'!$D$21,IF(J117=21,'Equivalencia BH-BMPT'!$D$22,IF(J117=22,'Equivalencia BH-BMPT'!$D$23,IF(J117=23,'Equivalencia BH-BMPT'!#REF!,IF(J117=24,'Equivalencia BH-BMPT'!$D$25,IF(J117=25,'Equivalencia BH-BMPT'!$D$26,IF(J117=26,'Equivalencia BH-BMPT'!$D$27,IF(J117=27,'Equivalencia BH-BMPT'!$D$28,IF(J117=28,'Equivalencia BH-BMPT'!$D$29,IF(J117=29,'Equivalencia BH-BMPT'!$D$30,IF(J117=30,'Equivalencia BH-BMPT'!$D$31,IF(J117=31,'Equivalencia BH-BMPT'!$D$32,IF(J117=32,'Equivalencia BH-BMPT'!$D$33,IF(J117=33,'Equivalencia BH-BMPT'!$D$34,IF(J117=34,'Equivalencia BH-BMPT'!$D$35,IF(J117=35,'Equivalencia BH-BMPT'!$D$36,IF(J117=36,'Equivalencia BH-BMPT'!$D$37,IF(J117=37,'Equivalencia BH-BMPT'!$D$38,IF(J117=38,'Equivalencia BH-BMPT'!#REF!,IF(J117=39,'Equivalencia BH-BMPT'!$D$40,IF(J117=40,'Equivalencia BH-BMPT'!$D$41,IF(J117=41,'Equivalencia BH-BMPT'!$D$42,IF(J117=42,'Equivalencia BH-BMPT'!$D$43,IF(J117=43,'Equivalencia BH-BMPT'!$D$44,IF(J117=44,'Equivalencia BH-BMPT'!$D$45,IF(J117=45,'Equivalencia BH-BMPT'!$D$46,"No ha seleccionado un número de programa")))))))))))))))))))))))))))))))))))))))))))))</f>
        <v>No ha seleccionado un número de programa</v>
      </c>
      <c r="L117" s="29" t="s">
        <v>973</v>
      </c>
      <c r="M117" s="99">
        <v>79577018</v>
      </c>
      <c r="N117" s="99" t="s">
        <v>727</v>
      </c>
      <c r="O117" s="122">
        <v>13007678</v>
      </c>
      <c r="P117" s="71"/>
      <c r="Q117" s="15"/>
      <c r="R117" s="99" t="s">
        <v>1005</v>
      </c>
      <c r="S117" s="153">
        <v>0</v>
      </c>
      <c r="T117" s="15">
        <f t="shared" si="8"/>
        <v>13007678</v>
      </c>
      <c r="U117" s="259">
        <f>2312476+2890595+2890595+2890595</f>
        <v>10984261</v>
      </c>
      <c r="V117" s="213">
        <v>43328</v>
      </c>
      <c r="W117" s="176">
        <v>43328</v>
      </c>
      <c r="X117" s="246">
        <v>43464</v>
      </c>
      <c r="Y117" s="264">
        <f t="shared" si="6"/>
        <v>136</v>
      </c>
      <c r="Z117" s="3"/>
      <c r="AA117" s="26"/>
      <c r="AB117" s="3"/>
      <c r="AC117" s="3"/>
      <c r="AD117" s="3" t="s">
        <v>1013</v>
      </c>
      <c r="AE117" s="3"/>
      <c r="AF117" s="27">
        <f t="shared" si="7"/>
        <v>0.84444441198498299</v>
      </c>
      <c r="AG117" s="28"/>
      <c r="AH117" s="28"/>
    </row>
    <row r="118" spans="1:34" ht="44.25" customHeight="1" thickBot="1" x14ac:dyDescent="0.3">
      <c r="A118" s="99" t="s">
        <v>480</v>
      </c>
      <c r="B118" s="3">
        <v>2018</v>
      </c>
      <c r="C118" s="72" t="s">
        <v>294</v>
      </c>
      <c r="D118" s="3">
        <v>5</v>
      </c>
      <c r="E118" s="2" t="str">
        <f>IF(D118=1,'Tipo '!$B$2,IF(D118=2,'Tipo '!$B$3,IF(D118=3,'Tipo '!$B$4,IF(D118=4,'Tipo '!$B$5,IF(D118=5,'Tipo '!$B$6,IF(D118=6,'Tipo '!$B$7,IF(D118=7,'Tipo '!$B$8,IF(D118=8,'Tipo '!$B$9,IF(D118=9,'Tipo '!$B$10,IF(D118=10,'Tipo '!$B$11,IF(D118=11,'Tipo '!$B$12,IF(D118=12,'Tipo '!$B$13,IF(D118=13,'Tipo '!$B$14,IF(D118=14,'Tipo '!$B$15,IF(D118=15,'Tipo '!$B$16,IF(D118=16,'Tipo '!$B$17,IF(D118=17,'Tipo '!$B$18,IF(D118=18,'Tipo '!$B$19,IF(D118=19,'Tipo '!$B$20,IF(D118=20,'Tipo '!$B$21,"No ha seleccionado un tipo de contrato válido"))))))))))))))))))))</f>
        <v>CONTRATOS DE PRESTACIÓN DE SERVICIOS PROFESIONALES Y DE APOYO A LA GESTIÓN</v>
      </c>
      <c r="F118" s="90" t="s">
        <v>626</v>
      </c>
      <c r="G118" s="2"/>
      <c r="H118" s="160" t="s">
        <v>894</v>
      </c>
      <c r="I118" s="13" t="s">
        <v>162</v>
      </c>
      <c r="J118" s="3"/>
      <c r="K118" s="2" t="str">
        <f>IF(J118=1,'Equivalencia BH-BMPT'!$D$2,IF(J118=2,'Equivalencia BH-BMPT'!$D$3,IF(J118=3,'Equivalencia BH-BMPT'!$D$4,IF(J118=4,'Equivalencia BH-BMPT'!$D$5,IF(J118=5,'Equivalencia BH-BMPT'!$D$6,IF(J118=6,'Equivalencia BH-BMPT'!$D$7,IF(J118=7,'Equivalencia BH-BMPT'!$D$8,IF(J118=8,'Equivalencia BH-BMPT'!$D$9,IF(J118=9,'Equivalencia BH-BMPT'!$D$10,IF(J118=10,'Equivalencia BH-BMPT'!$D$11,IF(J118=11,'Equivalencia BH-BMPT'!$D$12,IF(J118=12,'Equivalencia BH-BMPT'!$D$13,IF(J118=13,'Equivalencia BH-BMPT'!$D$14,IF(J118=14,'Equivalencia BH-BMPT'!$D$15,IF(J118=15,'Equivalencia BH-BMPT'!$D$16,IF(J118=16,'Equivalencia BH-BMPT'!$D$17,IF(J118=17,'Equivalencia BH-BMPT'!$D$18,IF(J118=18,'Equivalencia BH-BMPT'!$D$19,IF(J118=19,'Equivalencia BH-BMPT'!$D$20,IF(J118=20,'Equivalencia BH-BMPT'!$D$21,IF(J118=21,'Equivalencia BH-BMPT'!$D$22,IF(J118=22,'Equivalencia BH-BMPT'!$D$23,IF(J118=23,'Equivalencia BH-BMPT'!#REF!,IF(J118=24,'Equivalencia BH-BMPT'!$D$25,IF(J118=25,'Equivalencia BH-BMPT'!$D$26,IF(J118=26,'Equivalencia BH-BMPT'!$D$27,IF(J118=27,'Equivalencia BH-BMPT'!$D$28,IF(J118=28,'Equivalencia BH-BMPT'!$D$29,IF(J118=29,'Equivalencia BH-BMPT'!$D$30,IF(J118=30,'Equivalencia BH-BMPT'!$D$31,IF(J118=31,'Equivalencia BH-BMPT'!$D$32,IF(J118=32,'Equivalencia BH-BMPT'!$D$33,IF(J118=33,'Equivalencia BH-BMPT'!$D$34,IF(J118=34,'Equivalencia BH-BMPT'!$D$35,IF(J118=35,'Equivalencia BH-BMPT'!$D$36,IF(J118=36,'Equivalencia BH-BMPT'!$D$37,IF(J118=37,'Equivalencia BH-BMPT'!$D$38,IF(J118=38,'Equivalencia BH-BMPT'!#REF!,IF(J118=39,'Equivalencia BH-BMPT'!$D$40,IF(J118=40,'Equivalencia BH-BMPT'!$D$41,IF(J118=41,'Equivalencia BH-BMPT'!$D$42,IF(J118=42,'Equivalencia BH-BMPT'!$D$43,IF(J118=43,'Equivalencia BH-BMPT'!$D$44,IF(J118=44,'Equivalencia BH-BMPT'!$D$45,IF(J118=45,'Equivalencia BH-BMPT'!$D$46,"No ha seleccionado un número de programa")))))))))))))))))))))))))))))))))))))))))))))</f>
        <v>No ha seleccionado un número de programa</v>
      </c>
      <c r="L118" s="29" t="s">
        <v>973</v>
      </c>
      <c r="M118" s="99">
        <v>11188944</v>
      </c>
      <c r="N118" s="99" t="s">
        <v>728</v>
      </c>
      <c r="O118" s="122">
        <v>31500000</v>
      </c>
      <c r="P118" s="71"/>
      <c r="Q118" s="15"/>
      <c r="R118" s="99" t="s">
        <v>1005</v>
      </c>
      <c r="S118" s="153">
        <v>0</v>
      </c>
      <c r="T118" s="15">
        <f t="shared" si="8"/>
        <v>31500000</v>
      </c>
      <c r="U118" s="259">
        <f>3966667+7000000+7000000+7000000</f>
        <v>24966667</v>
      </c>
      <c r="V118" s="213">
        <v>43333</v>
      </c>
      <c r="W118" s="176">
        <v>43335</v>
      </c>
      <c r="X118" s="247">
        <v>43465</v>
      </c>
      <c r="Y118" s="264">
        <f t="shared" si="6"/>
        <v>130</v>
      </c>
      <c r="Z118" s="3"/>
      <c r="AA118" s="26"/>
      <c r="AB118" s="3"/>
      <c r="AC118" s="3"/>
      <c r="AD118" s="3" t="s">
        <v>1013</v>
      </c>
      <c r="AE118" s="3"/>
      <c r="AF118" s="27">
        <f t="shared" si="7"/>
        <v>0.79259260317460323</v>
      </c>
      <c r="AG118" s="28"/>
      <c r="AH118" s="28"/>
    </row>
    <row r="119" spans="1:34" ht="44.25" customHeight="1" thickBot="1" x14ac:dyDescent="0.3">
      <c r="A119" s="102" t="s">
        <v>481</v>
      </c>
      <c r="B119" s="3">
        <v>2018</v>
      </c>
      <c r="C119" s="72" t="s">
        <v>295</v>
      </c>
      <c r="D119" s="3">
        <v>3</v>
      </c>
      <c r="E119" s="2" t="str">
        <f>IF(D119=1,'Tipo '!$B$2,IF(D119=2,'Tipo '!$B$3,IF(D119=3,'Tipo '!$B$4,IF(D119=4,'Tipo '!$B$5,IF(D119=5,'Tipo '!$B$6,IF(D119=6,'Tipo '!$B$7,IF(D119=7,'Tipo '!$B$8,IF(D119=8,'Tipo '!$B$9,IF(D119=9,'Tipo '!$B$10,IF(D119=10,'Tipo '!$B$11,IF(D119=11,'Tipo '!$B$12,IF(D119=12,'Tipo '!$B$13,IF(D119=13,'Tipo '!$B$14,IF(D119=14,'Tipo '!$B$15,IF(D119=15,'Tipo '!$B$16,IF(D119=16,'Tipo '!$B$17,IF(D119=17,'Tipo '!$B$18,IF(D119=18,'Tipo '!$B$19,IF(D119=19,'Tipo '!$B$20,IF(D119=20,'Tipo '!$B$21,"No ha seleccionado un tipo de contrato válido"))))))))))))))))))))</f>
        <v>INTERVENTORÍA</v>
      </c>
      <c r="F119" s="102" t="s">
        <v>625</v>
      </c>
      <c r="G119" s="2"/>
      <c r="H119" s="158" t="s">
        <v>895</v>
      </c>
      <c r="I119" s="13" t="s">
        <v>162</v>
      </c>
      <c r="J119" s="3"/>
      <c r="K119" s="2" t="str">
        <f>IF(J119=1,'Equivalencia BH-BMPT'!$D$2,IF(J119=2,'Equivalencia BH-BMPT'!$D$3,IF(J119=3,'Equivalencia BH-BMPT'!$D$4,IF(J119=4,'Equivalencia BH-BMPT'!$D$5,IF(J119=5,'Equivalencia BH-BMPT'!$D$6,IF(J119=6,'Equivalencia BH-BMPT'!$D$7,IF(J119=7,'Equivalencia BH-BMPT'!$D$8,IF(J119=8,'Equivalencia BH-BMPT'!$D$9,IF(J119=9,'Equivalencia BH-BMPT'!$D$10,IF(J119=10,'Equivalencia BH-BMPT'!$D$11,IF(J119=11,'Equivalencia BH-BMPT'!$D$12,IF(J119=12,'Equivalencia BH-BMPT'!$D$13,IF(J119=13,'Equivalencia BH-BMPT'!$D$14,IF(J119=14,'Equivalencia BH-BMPT'!$D$15,IF(J119=15,'Equivalencia BH-BMPT'!$D$16,IF(J119=16,'Equivalencia BH-BMPT'!$D$17,IF(J119=17,'Equivalencia BH-BMPT'!$D$18,IF(J119=18,'Equivalencia BH-BMPT'!$D$19,IF(J119=19,'Equivalencia BH-BMPT'!$D$20,IF(J119=20,'Equivalencia BH-BMPT'!$D$21,IF(J119=21,'Equivalencia BH-BMPT'!$D$22,IF(J119=22,'Equivalencia BH-BMPT'!$D$23,IF(J119=23,'Equivalencia BH-BMPT'!#REF!,IF(J119=24,'Equivalencia BH-BMPT'!$D$25,IF(J119=25,'Equivalencia BH-BMPT'!$D$26,IF(J119=26,'Equivalencia BH-BMPT'!$D$27,IF(J119=27,'Equivalencia BH-BMPT'!$D$28,IF(J119=28,'Equivalencia BH-BMPT'!$D$29,IF(J119=29,'Equivalencia BH-BMPT'!$D$30,IF(J119=30,'Equivalencia BH-BMPT'!$D$31,IF(J119=31,'Equivalencia BH-BMPT'!$D$32,IF(J119=32,'Equivalencia BH-BMPT'!$D$33,IF(J119=33,'Equivalencia BH-BMPT'!$D$34,IF(J119=34,'Equivalencia BH-BMPT'!$D$35,IF(J119=35,'Equivalencia BH-BMPT'!$D$36,IF(J119=36,'Equivalencia BH-BMPT'!$D$37,IF(J119=37,'Equivalencia BH-BMPT'!$D$38,IF(J119=38,'Equivalencia BH-BMPT'!#REF!,IF(J119=39,'Equivalencia BH-BMPT'!$D$40,IF(J119=40,'Equivalencia BH-BMPT'!$D$41,IF(J119=41,'Equivalencia BH-BMPT'!$D$42,IF(J119=42,'Equivalencia BH-BMPT'!$D$43,IF(J119=43,'Equivalencia BH-BMPT'!$D$44,IF(J119=44,'Equivalencia BH-BMPT'!$D$45,IF(J119=45,'Equivalencia BH-BMPT'!$D$46,"No ha seleccionado un número de programa")))))))))))))))))))))))))))))))))))))))))))))</f>
        <v>No ha seleccionado un número de programa</v>
      </c>
      <c r="L119" s="175" t="s">
        <v>979</v>
      </c>
      <c r="M119" s="99">
        <v>800155100</v>
      </c>
      <c r="N119" s="99" t="s">
        <v>729</v>
      </c>
      <c r="O119" s="122" t="s">
        <v>794</v>
      </c>
      <c r="P119" s="71"/>
      <c r="Q119" s="15"/>
      <c r="R119" s="99" t="s">
        <v>1005</v>
      </c>
      <c r="S119" s="153">
        <v>0</v>
      </c>
      <c r="T119" s="15">
        <v>1081000000</v>
      </c>
      <c r="U119" s="264">
        <v>0</v>
      </c>
      <c r="V119" s="213">
        <v>43333</v>
      </c>
      <c r="W119" s="225">
        <v>43402</v>
      </c>
      <c r="X119" s="239">
        <v>43705</v>
      </c>
      <c r="Y119" s="264">
        <f t="shared" si="6"/>
        <v>303</v>
      </c>
      <c r="Z119" s="3"/>
      <c r="AA119" s="26"/>
      <c r="AB119" s="3"/>
      <c r="AC119" s="3"/>
      <c r="AD119" s="3" t="s">
        <v>1013</v>
      </c>
      <c r="AE119" s="3"/>
      <c r="AF119" s="27">
        <f t="shared" si="7"/>
        <v>0</v>
      </c>
      <c r="AG119" s="28"/>
      <c r="AH119" s="28"/>
    </row>
    <row r="120" spans="1:34" ht="44.25" customHeight="1" thickBot="1" x14ac:dyDescent="0.3">
      <c r="A120" s="103">
        <v>16627</v>
      </c>
      <c r="B120" s="3">
        <v>2018</v>
      </c>
      <c r="C120" s="73" t="s">
        <v>281</v>
      </c>
      <c r="D120" s="3">
        <v>6</v>
      </c>
      <c r="E120" s="2" t="str">
        <f>IF(D120=1,'Tipo '!$B$2,IF(D120=2,'Tipo '!$B$3,IF(D120=3,'Tipo '!$B$4,IF(D120=4,'Tipo '!$B$5,IF(D120=5,'Tipo '!$B$6,IF(D120=6,'Tipo '!$B$7,IF(D120=7,'Tipo '!$B$8,IF(D120=8,'Tipo '!$B$9,IF(D120=9,'Tipo '!$B$10,IF(D120=10,'Tipo '!$B$11,IF(D120=11,'Tipo '!$B$12,IF(D120=12,'Tipo '!$B$13,IF(D120=13,'Tipo '!$B$14,IF(D120=14,'Tipo '!$B$15,IF(D120=15,'Tipo '!$B$16,IF(D120=16,'Tipo '!$B$17,IF(D120=17,'Tipo '!$B$18,IF(D120=18,'Tipo '!$B$19,IF(D120=19,'Tipo '!$B$20,IF(D120=20,'Tipo '!$B$21,"No ha seleccionado un tipo de contrato válido"))))))))))))))))))))</f>
        <v>COMPRAVENTA DE BIENES MUEBLES</v>
      </c>
      <c r="F120" s="102" t="s">
        <v>281</v>
      </c>
      <c r="G120" s="2"/>
      <c r="H120" s="159" t="s">
        <v>1021</v>
      </c>
      <c r="I120" s="13" t="s">
        <v>161</v>
      </c>
      <c r="J120" s="3"/>
      <c r="K120" s="2" t="str">
        <f>IF(J120=1,'Equivalencia BH-BMPT'!$D$2,IF(J120=2,'Equivalencia BH-BMPT'!$D$3,IF(J120=3,'Equivalencia BH-BMPT'!$D$4,IF(J120=4,'Equivalencia BH-BMPT'!$D$5,IF(J120=5,'Equivalencia BH-BMPT'!$D$6,IF(J120=6,'Equivalencia BH-BMPT'!$D$7,IF(J120=7,'Equivalencia BH-BMPT'!$D$8,IF(J120=8,'Equivalencia BH-BMPT'!$D$9,IF(J120=9,'Equivalencia BH-BMPT'!$D$10,IF(J120=10,'Equivalencia BH-BMPT'!$D$11,IF(J120=11,'Equivalencia BH-BMPT'!$D$12,IF(J120=12,'Equivalencia BH-BMPT'!$D$13,IF(J120=13,'Equivalencia BH-BMPT'!$D$14,IF(J120=14,'Equivalencia BH-BMPT'!$D$15,IF(J120=15,'Equivalencia BH-BMPT'!$D$16,IF(J120=16,'Equivalencia BH-BMPT'!$D$17,IF(J120=17,'Equivalencia BH-BMPT'!$D$18,IF(J120=18,'Equivalencia BH-BMPT'!$D$19,IF(J120=19,'Equivalencia BH-BMPT'!$D$20,IF(J120=20,'Equivalencia BH-BMPT'!$D$21,IF(J120=21,'Equivalencia BH-BMPT'!$D$22,IF(J120=22,'Equivalencia BH-BMPT'!$D$23,IF(J120=23,'Equivalencia BH-BMPT'!#REF!,IF(J120=24,'Equivalencia BH-BMPT'!$D$25,IF(J120=25,'Equivalencia BH-BMPT'!$D$26,IF(J120=26,'Equivalencia BH-BMPT'!$D$27,IF(J120=27,'Equivalencia BH-BMPT'!$D$28,IF(J120=28,'Equivalencia BH-BMPT'!$D$29,IF(J120=29,'Equivalencia BH-BMPT'!$D$30,IF(J120=30,'Equivalencia BH-BMPT'!$D$31,IF(J120=31,'Equivalencia BH-BMPT'!$D$32,IF(J120=32,'Equivalencia BH-BMPT'!$D$33,IF(J120=33,'Equivalencia BH-BMPT'!$D$34,IF(J120=34,'Equivalencia BH-BMPT'!$D$35,IF(J120=35,'Equivalencia BH-BMPT'!$D$36,IF(J120=36,'Equivalencia BH-BMPT'!$D$37,IF(J120=37,'Equivalencia BH-BMPT'!$D$38,IF(J120=38,'Equivalencia BH-BMPT'!#REF!,IF(J120=39,'Equivalencia BH-BMPT'!$D$40,IF(J120=40,'Equivalencia BH-BMPT'!$D$41,IF(J120=41,'Equivalencia BH-BMPT'!$D$42,IF(J120=42,'Equivalencia BH-BMPT'!$D$43,IF(J120=43,'Equivalencia BH-BMPT'!$D$44,IF(J120=44,'Equivalencia BH-BMPT'!$D$45,IF(J120=45,'Equivalencia BH-BMPT'!$D$46,"No ha seleccionado un número de programa")))))))))))))))))))))))))))))))))))))))))))))</f>
        <v>No ha seleccionado un número de programa</v>
      </c>
      <c r="L120" s="29" t="s">
        <v>984</v>
      </c>
      <c r="M120" s="100">
        <v>8300013381</v>
      </c>
      <c r="N120" s="100" t="s">
        <v>715</v>
      </c>
      <c r="O120" s="121"/>
      <c r="P120" s="71"/>
      <c r="Q120" s="15"/>
      <c r="R120" s="100">
        <v>1</v>
      </c>
      <c r="S120" s="265">
        <v>7922147</v>
      </c>
      <c r="T120" s="15">
        <f>+O120+S120</f>
        <v>7922147</v>
      </c>
      <c r="U120" s="265">
        <v>7903388</v>
      </c>
      <c r="V120" s="218">
        <v>43216</v>
      </c>
      <c r="W120" s="218">
        <v>43245</v>
      </c>
      <c r="X120" s="244">
        <v>43276</v>
      </c>
      <c r="Y120" s="264">
        <f t="shared" si="6"/>
        <v>31</v>
      </c>
      <c r="Z120" s="3"/>
      <c r="AA120" s="26"/>
      <c r="AB120" s="3"/>
      <c r="AC120" s="3"/>
      <c r="AD120" s="3" t="s">
        <v>1013</v>
      </c>
      <c r="AE120" s="3"/>
      <c r="AF120" s="27">
        <f t="shared" si="7"/>
        <v>0.99763208130321235</v>
      </c>
      <c r="AG120" s="28"/>
      <c r="AH120" s="28"/>
    </row>
    <row r="121" spans="1:34" ht="44.25" customHeight="1" thickBot="1" x14ac:dyDescent="0.3">
      <c r="A121" s="102" t="s">
        <v>482</v>
      </c>
      <c r="B121" s="3">
        <v>2018</v>
      </c>
      <c r="C121" s="72" t="s">
        <v>296</v>
      </c>
      <c r="D121" s="3">
        <v>5</v>
      </c>
      <c r="E121" s="2" t="str">
        <f>IF(D121=1,'Tipo '!$B$2,IF(D121=2,'Tipo '!$B$3,IF(D121=3,'Tipo '!$B$4,IF(D121=4,'Tipo '!$B$5,IF(D121=5,'Tipo '!$B$6,IF(D121=6,'Tipo '!$B$7,IF(D121=7,'Tipo '!$B$8,IF(D121=8,'Tipo '!$B$9,IF(D121=9,'Tipo '!$B$10,IF(D121=10,'Tipo '!$B$11,IF(D121=11,'Tipo '!$B$12,IF(D121=12,'Tipo '!$B$13,IF(D121=13,'Tipo '!$B$14,IF(D121=14,'Tipo '!$B$15,IF(D121=15,'Tipo '!$B$16,IF(D121=16,'Tipo '!$B$17,IF(D121=17,'Tipo '!$B$18,IF(D121=18,'Tipo '!$B$19,IF(D121=19,'Tipo '!$B$20,IF(D121=20,'Tipo '!$B$21,"No ha seleccionado un tipo de contrato válido"))))))))))))))))))))</f>
        <v>CONTRATOS DE PRESTACIÓN DE SERVICIOS PROFESIONALES Y DE APOYO A LA GESTIÓN</v>
      </c>
      <c r="F121" s="90" t="s">
        <v>626</v>
      </c>
      <c r="G121" s="2"/>
      <c r="H121" s="160" t="s">
        <v>896</v>
      </c>
      <c r="I121" s="13" t="s">
        <v>162</v>
      </c>
      <c r="J121" s="3"/>
      <c r="K121" s="2" t="str">
        <f>IF(J121=1,'Equivalencia BH-BMPT'!$D$2,IF(J121=2,'Equivalencia BH-BMPT'!$D$3,IF(J121=3,'Equivalencia BH-BMPT'!$D$4,IF(J121=4,'Equivalencia BH-BMPT'!$D$5,IF(J121=5,'Equivalencia BH-BMPT'!$D$6,IF(J121=6,'Equivalencia BH-BMPT'!$D$7,IF(J121=7,'Equivalencia BH-BMPT'!$D$8,IF(J121=8,'Equivalencia BH-BMPT'!$D$9,IF(J121=9,'Equivalencia BH-BMPT'!$D$10,IF(J121=10,'Equivalencia BH-BMPT'!$D$11,IF(J121=11,'Equivalencia BH-BMPT'!$D$12,IF(J121=12,'Equivalencia BH-BMPT'!$D$13,IF(J121=13,'Equivalencia BH-BMPT'!$D$14,IF(J121=14,'Equivalencia BH-BMPT'!$D$15,IF(J121=15,'Equivalencia BH-BMPT'!$D$16,IF(J121=16,'Equivalencia BH-BMPT'!$D$17,IF(J121=17,'Equivalencia BH-BMPT'!$D$18,IF(J121=18,'Equivalencia BH-BMPT'!$D$19,IF(J121=19,'Equivalencia BH-BMPT'!$D$20,IF(J121=20,'Equivalencia BH-BMPT'!$D$21,IF(J121=21,'Equivalencia BH-BMPT'!$D$22,IF(J121=22,'Equivalencia BH-BMPT'!$D$23,IF(J121=23,'Equivalencia BH-BMPT'!#REF!,IF(J121=24,'Equivalencia BH-BMPT'!$D$25,IF(J121=25,'Equivalencia BH-BMPT'!$D$26,IF(J121=26,'Equivalencia BH-BMPT'!$D$27,IF(J121=27,'Equivalencia BH-BMPT'!$D$28,IF(J121=28,'Equivalencia BH-BMPT'!$D$29,IF(J121=29,'Equivalencia BH-BMPT'!$D$30,IF(J121=30,'Equivalencia BH-BMPT'!$D$31,IF(J121=31,'Equivalencia BH-BMPT'!$D$32,IF(J121=32,'Equivalencia BH-BMPT'!$D$33,IF(J121=33,'Equivalencia BH-BMPT'!$D$34,IF(J121=34,'Equivalencia BH-BMPT'!$D$35,IF(J121=35,'Equivalencia BH-BMPT'!$D$36,IF(J121=36,'Equivalencia BH-BMPT'!$D$37,IF(J121=37,'Equivalencia BH-BMPT'!$D$38,IF(J121=38,'Equivalencia BH-BMPT'!#REF!,IF(J121=39,'Equivalencia BH-BMPT'!$D$40,IF(J121=40,'Equivalencia BH-BMPT'!$D$41,IF(J121=41,'Equivalencia BH-BMPT'!$D$42,IF(J121=42,'Equivalencia BH-BMPT'!$D$43,IF(J121=43,'Equivalencia BH-BMPT'!$D$44,IF(J121=44,'Equivalencia BH-BMPT'!$D$45,IF(J121=45,'Equivalencia BH-BMPT'!$D$46,"No ha seleccionado un número de programa")))))))))))))))))))))))))))))))))))))))))))))</f>
        <v>No ha seleccionado un número de programa</v>
      </c>
      <c r="L121" s="175" t="s">
        <v>979</v>
      </c>
      <c r="M121" s="99">
        <v>1020761303</v>
      </c>
      <c r="N121" s="99" t="s">
        <v>730</v>
      </c>
      <c r="O121" s="122">
        <v>29866667</v>
      </c>
      <c r="P121" s="71"/>
      <c r="Q121" s="15"/>
      <c r="R121" s="99">
        <v>1</v>
      </c>
      <c r="S121" s="254">
        <v>2566663</v>
      </c>
      <c r="T121" s="15">
        <f t="shared" si="8"/>
        <v>32433330</v>
      </c>
      <c r="U121" s="259">
        <f>3733333+7000000+7000000+7000000</f>
        <v>24733333</v>
      </c>
      <c r="V121" s="213">
        <v>43336</v>
      </c>
      <c r="W121" s="176">
        <v>43336</v>
      </c>
      <c r="X121" s="239">
        <v>43465</v>
      </c>
      <c r="Y121" s="264">
        <f t="shared" si="6"/>
        <v>129</v>
      </c>
      <c r="Z121" s="3"/>
      <c r="AA121" s="26"/>
      <c r="AB121" s="3"/>
      <c r="AC121" s="3"/>
      <c r="AD121" s="3" t="s">
        <v>1013</v>
      </c>
      <c r="AE121" s="3"/>
      <c r="AF121" s="27">
        <f t="shared" si="7"/>
        <v>0.76258999615518974</v>
      </c>
      <c r="AG121" s="28"/>
      <c r="AH121" s="28"/>
    </row>
    <row r="122" spans="1:34" ht="44.25" customHeight="1" thickBot="1" x14ac:dyDescent="0.3">
      <c r="A122" s="102" t="s">
        <v>483</v>
      </c>
      <c r="B122" s="3">
        <v>2018</v>
      </c>
      <c r="C122" s="72" t="s">
        <v>297</v>
      </c>
      <c r="D122" s="3">
        <v>5</v>
      </c>
      <c r="E122" s="2" t="str">
        <f>IF(D122=1,'Tipo '!$B$2,IF(D122=2,'Tipo '!$B$3,IF(D122=3,'Tipo '!$B$4,IF(D122=4,'Tipo '!$B$5,IF(D122=5,'Tipo '!$B$6,IF(D122=6,'Tipo '!$B$7,IF(D122=7,'Tipo '!$B$8,IF(D122=8,'Tipo '!$B$9,IF(D122=9,'Tipo '!$B$10,IF(D122=10,'Tipo '!$B$11,IF(D122=11,'Tipo '!$B$12,IF(D122=12,'Tipo '!$B$13,IF(D122=13,'Tipo '!$B$14,IF(D122=14,'Tipo '!$B$15,IF(D122=15,'Tipo '!$B$16,IF(D122=16,'Tipo '!$B$17,IF(D122=17,'Tipo '!$B$18,IF(D122=18,'Tipo '!$B$19,IF(D122=19,'Tipo '!$B$20,IF(D122=20,'Tipo '!$B$21,"No ha seleccionado un tipo de contrato válido"))))))))))))))))))))</f>
        <v>CONTRATOS DE PRESTACIÓN DE SERVICIOS PROFESIONALES Y DE APOYO A LA GESTIÓN</v>
      </c>
      <c r="F122" s="90" t="s">
        <v>626</v>
      </c>
      <c r="G122" s="2"/>
      <c r="H122" s="160" t="s">
        <v>897</v>
      </c>
      <c r="I122" s="13" t="s">
        <v>162</v>
      </c>
      <c r="J122" s="3"/>
      <c r="K122" s="2" t="str">
        <f>IF(J122=1,'Equivalencia BH-BMPT'!$D$2,IF(J122=2,'Equivalencia BH-BMPT'!$D$3,IF(J122=3,'Equivalencia BH-BMPT'!$D$4,IF(J122=4,'Equivalencia BH-BMPT'!$D$5,IF(J122=5,'Equivalencia BH-BMPT'!$D$6,IF(J122=6,'Equivalencia BH-BMPT'!$D$7,IF(J122=7,'Equivalencia BH-BMPT'!$D$8,IF(J122=8,'Equivalencia BH-BMPT'!$D$9,IF(J122=9,'Equivalencia BH-BMPT'!$D$10,IF(J122=10,'Equivalencia BH-BMPT'!$D$11,IF(J122=11,'Equivalencia BH-BMPT'!$D$12,IF(J122=12,'Equivalencia BH-BMPT'!$D$13,IF(J122=13,'Equivalencia BH-BMPT'!$D$14,IF(J122=14,'Equivalencia BH-BMPT'!$D$15,IF(J122=15,'Equivalencia BH-BMPT'!$D$16,IF(J122=16,'Equivalencia BH-BMPT'!$D$17,IF(J122=17,'Equivalencia BH-BMPT'!$D$18,IF(J122=18,'Equivalencia BH-BMPT'!$D$19,IF(J122=19,'Equivalencia BH-BMPT'!$D$20,IF(J122=20,'Equivalencia BH-BMPT'!$D$21,IF(J122=21,'Equivalencia BH-BMPT'!$D$22,IF(J122=22,'Equivalencia BH-BMPT'!$D$23,IF(J122=23,'Equivalencia BH-BMPT'!#REF!,IF(J122=24,'Equivalencia BH-BMPT'!$D$25,IF(J122=25,'Equivalencia BH-BMPT'!$D$26,IF(J122=26,'Equivalencia BH-BMPT'!$D$27,IF(J122=27,'Equivalencia BH-BMPT'!$D$28,IF(J122=28,'Equivalencia BH-BMPT'!$D$29,IF(J122=29,'Equivalencia BH-BMPT'!$D$30,IF(J122=30,'Equivalencia BH-BMPT'!$D$31,IF(J122=31,'Equivalencia BH-BMPT'!$D$32,IF(J122=32,'Equivalencia BH-BMPT'!$D$33,IF(J122=33,'Equivalencia BH-BMPT'!$D$34,IF(J122=34,'Equivalencia BH-BMPT'!$D$35,IF(J122=35,'Equivalencia BH-BMPT'!$D$36,IF(J122=36,'Equivalencia BH-BMPT'!$D$37,IF(J122=37,'Equivalencia BH-BMPT'!$D$38,IF(J122=38,'Equivalencia BH-BMPT'!#REF!,IF(J122=39,'Equivalencia BH-BMPT'!$D$40,IF(J122=40,'Equivalencia BH-BMPT'!$D$41,IF(J122=41,'Equivalencia BH-BMPT'!$D$42,IF(J122=42,'Equivalencia BH-BMPT'!$D$43,IF(J122=43,'Equivalencia BH-BMPT'!$D$44,IF(J122=44,'Equivalencia BH-BMPT'!$D$45,IF(J122=45,'Equivalencia BH-BMPT'!$D$46,"No ha seleccionado un número de programa")))))))))))))))))))))))))))))))))))))))))))))</f>
        <v>No ha seleccionado un número de programa</v>
      </c>
      <c r="L122" s="29" t="s">
        <v>973</v>
      </c>
      <c r="M122" s="99">
        <v>79701199</v>
      </c>
      <c r="N122" s="99" t="s">
        <v>731</v>
      </c>
      <c r="O122" s="122">
        <v>29166667</v>
      </c>
      <c r="P122" s="71"/>
      <c r="Q122" s="15"/>
      <c r="R122" s="99">
        <v>1</v>
      </c>
      <c r="S122" s="153">
        <v>2566663</v>
      </c>
      <c r="T122" s="15">
        <f t="shared" si="8"/>
        <v>31733330</v>
      </c>
      <c r="U122" s="258">
        <f>9800000+7000000+7000000</f>
        <v>23800000</v>
      </c>
      <c r="V122" s="213">
        <v>43339</v>
      </c>
      <c r="W122" s="176">
        <v>43336</v>
      </c>
      <c r="X122" s="239">
        <v>43465</v>
      </c>
      <c r="Y122" s="264">
        <f t="shared" si="6"/>
        <v>129</v>
      </c>
      <c r="Z122" s="3"/>
      <c r="AA122" s="26"/>
      <c r="AB122" s="3"/>
      <c r="AC122" s="3"/>
      <c r="AD122" s="3" t="s">
        <v>1013</v>
      </c>
      <c r="AE122" s="3"/>
      <c r="AF122" s="27">
        <f t="shared" si="7"/>
        <v>0.75000007878152086</v>
      </c>
      <c r="AG122" s="28"/>
      <c r="AH122" s="28"/>
    </row>
    <row r="123" spans="1:34" ht="44.25" customHeight="1" thickBot="1" x14ac:dyDescent="0.3">
      <c r="A123" s="102" t="s">
        <v>484</v>
      </c>
      <c r="B123" s="3">
        <v>2018</v>
      </c>
      <c r="C123" s="72" t="s">
        <v>298</v>
      </c>
      <c r="D123" s="3">
        <v>5</v>
      </c>
      <c r="E123" s="2" t="str">
        <f>IF(D123=1,'Tipo '!$B$2,IF(D123=2,'Tipo '!$B$3,IF(D123=3,'Tipo '!$B$4,IF(D123=4,'Tipo '!$B$5,IF(D123=5,'Tipo '!$B$6,IF(D123=6,'Tipo '!$B$7,IF(D123=7,'Tipo '!$B$8,IF(D123=8,'Tipo '!$B$9,IF(D123=9,'Tipo '!$B$10,IF(D123=10,'Tipo '!$B$11,IF(D123=11,'Tipo '!$B$12,IF(D123=12,'Tipo '!$B$13,IF(D123=13,'Tipo '!$B$14,IF(D123=14,'Tipo '!$B$15,IF(D123=15,'Tipo '!$B$16,IF(D123=16,'Tipo '!$B$17,IF(D123=17,'Tipo '!$B$18,IF(D123=18,'Tipo '!$B$19,IF(D123=19,'Tipo '!$B$20,IF(D123=20,'Tipo '!$B$21,"No ha seleccionado un tipo de contrato válido"))))))))))))))))))))</f>
        <v>CONTRATOS DE PRESTACIÓN DE SERVICIOS PROFESIONALES Y DE APOYO A LA GESTIÓN</v>
      </c>
      <c r="F123" s="90" t="s">
        <v>626</v>
      </c>
      <c r="G123" s="2"/>
      <c r="H123" s="160" t="s">
        <v>898</v>
      </c>
      <c r="I123" s="13" t="s">
        <v>162</v>
      </c>
      <c r="J123" s="3"/>
      <c r="K123" s="2" t="str">
        <f>IF(J123=1,'Equivalencia BH-BMPT'!$D$2,IF(J123=2,'Equivalencia BH-BMPT'!$D$3,IF(J123=3,'Equivalencia BH-BMPT'!$D$4,IF(J123=4,'Equivalencia BH-BMPT'!$D$5,IF(J123=5,'Equivalencia BH-BMPT'!$D$6,IF(J123=6,'Equivalencia BH-BMPT'!$D$7,IF(J123=7,'Equivalencia BH-BMPT'!$D$8,IF(J123=8,'Equivalencia BH-BMPT'!$D$9,IF(J123=9,'Equivalencia BH-BMPT'!$D$10,IF(J123=10,'Equivalencia BH-BMPT'!$D$11,IF(J123=11,'Equivalencia BH-BMPT'!$D$12,IF(J123=12,'Equivalencia BH-BMPT'!$D$13,IF(J123=13,'Equivalencia BH-BMPT'!$D$14,IF(J123=14,'Equivalencia BH-BMPT'!$D$15,IF(J123=15,'Equivalencia BH-BMPT'!$D$16,IF(J123=16,'Equivalencia BH-BMPT'!$D$17,IF(J123=17,'Equivalencia BH-BMPT'!$D$18,IF(J123=18,'Equivalencia BH-BMPT'!$D$19,IF(J123=19,'Equivalencia BH-BMPT'!$D$20,IF(J123=20,'Equivalencia BH-BMPT'!$D$21,IF(J123=21,'Equivalencia BH-BMPT'!$D$22,IF(J123=22,'Equivalencia BH-BMPT'!$D$23,IF(J123=23,'Equivalencia BH-BMPT'!#REF!,IF(J123=24,'Equivalencia BH-BMPT'!$D$25,IF(J123=25,'Equivalencia BH-BMPT'!$D$26,IF(J123=26,'Equivalencia BH-BMPT'!$D$27,IF(J123=27,'Equivalencia BH-BMPT'!$D$28,IF(J123=28,'Equivalencia BH-BMPT'!$D$29,IF(J123=29,'Equivalencia BH-BMPT'!$D$30,IF(J123=30,'Equivalencia BH-BMPT'!$D$31,IF(J123=31,'Equivalencia BH-BMPT'!$D$32,IF(J123=32,'Equivalencia BH-BMPT'!$D$33,IF(J123=33,'Equivalencia BH-BMPT'!$D$34,IF(J123=34,'Equivalencia BH-BMPT'!$D$35,IF(J123=35,'Equivalencia BH-BMPT'!$D$36,IF(J123=36,'Equivalencia BH-BMPT'!$D$37,IF(J123=37,'Equivalencia BH-BMPT'!$D$38,IF(J123=38,'Equivalencia BH-BMPT'!#REF!,IF(J123=39,'Equivalencia BH-BMPT'!$D$40,IF(J123=40,'Equivalencia BH-BMPT'!$D$41,IF(J123=41,'Equivalencia BH-BMPT'!$D$42,IF(J123=42,'Equivalencia BH-BMPT'!$D$43,IF(J123=43,'Equivalencia BH-BMPT'!$D$44,IF(J123=44,'Equivalencia BH-BMPT'!$D$45,IF(J123=45,'Equivalencia BH-BMPT'!$D$46,"No ha seleccionado un número de programa")))))))))))))))))))))))))))))))))))))))))))))</f>
        <v>No ha seleccionado un número de programa</v>
      </c>
      <c r="L123" s="29" t="s">
        <v>973</v>
      </c>
      <c r="M123" s="99">
        <v>52705855</v>
      </c>
      <c r="N123" s="99" t="s">
        <v>732</v>
      </c>
      <c r="O123" s="122">
        <v>23940000</v>
      </c>
      <c r="P123" s="71"/>
      <c r="Q123" s="15"/>
      <c r="R123" s="99">
        <v>1</v>
      </c>
      <c r="S123" s="266">
        <v>2438326</v>
      </c>
      <c r="T123" s="15">
        <f t="shared" si="8"/>
        <v>26378326</v>
      </c>
      <c r="U123" s="259">
        <f>5985000+6650000+6650000</f>
        <v>19285000</v>
      </c>
      <c r="V123" s="213">
        <v>43342</v>
      </c>
      <c r="W123" s="176">
        <v>43356</v>
      </c>
      <c r="X123" s="239">
        <v>43465</v>
      </c>
      <c r="Y123" s="264">
        <f t="shared" si="6"/>
        <v>109</v>
      </c>
      <c r="Z123" s="3"/>
      <c r="AA123" s="26"/>
      <c r="AB123" s="3"/>
      <c r="AC123" s="3"/>
      <c r="AD123" s="3" t="s">
        <v>1013</v>
      </c>
      <c r="AE123" s="3"/>
      <c r="AF123" s="27">
        <f t="shared" si="7"/>
        <v>0.731092640222886</v>
      </c>
      <c r="AG123" s="28"/>
      <c r="AH123" s="28"/>
    </row>
    <row r="124" spans="1:34" ht="44.25" customHeight="1" thickBot="1" x14ac:dyDescent="0.3">
      <c r="A124" s="104" t="s">
        <v>485</v>
      </c>
      <c r="B124" s="3">
        <v>2018</v>
      </c>
      <c r="C124" s="75" t="s">
        <v>299</v>
      </c>
      <c r="D124" s="3">
        <v>4</v>
      </c>
      <c r="E124" s="2" t="str">
        <f>IF(D124=1,'Tipo '!$B$2,IF(D124=2,'Tipo '!$B$3,IF(D124=3,'Tipo '!$B$4,IF(D124=4,'Tipo '!$B$5,IF(D124=5,'Tipo '!$B$6,IF(D124=6,'Tipo '!$B$7,IF(D124=7,'Tipo '!$B$8,IF(D124=8,'Tipo '!$B$9,IF(D124=9,'Tipo '!$B$10,IF(D124=10,'Tipo '!$B$11,IF(D124=11,'Tipo '!$B$12,IF(D124=12,'Tipo '!$B$13,IF(D124=13,'Tipo '!$B$14,IF(D124=14,'Tipo '!$B$15,IF(D124=15,'Tipo '!$B$16,IF(D124=16,'Tipo '!$B$17,IF(D124=17,'Tipo '!$B$18,IF(D124=18,'Tipo '!$B$19,IF(D124=19,'Tipo '!$B$20,IF(D124=20,'Tipo '!$B$21,"No ha seleccionado un tipo de contrato válido"))))))))))))))))))))</f>
        <v>CONTRATOS DE PRESTACIÓN DE SERVICIOS</v>
      </c>
      <c r="F124" s="99" t="s">
        <v>107</v>
      </c>
      <c r="G124" s="2"/>
      <c r="H124" s="161" t="s">
        <v>899</v>
      </c>
      <c r="I124" s="13" t="s">
        <v>162</v>
      </c>
      <c r="J124" s="3"/>
      <c r="K124" s="2" t="str">
        <f>IF(J124=1,'Equivalencia BH-BMPT'!$D$2,IF(J124=2,'Equivalencia BH-BMPT'!$D$3,IF(J124=3,'Equivalencia BH-BMPT'!$D$4,IF(J124=4,'Equivalencia BH-BMPT'!$D$5,IF(J124=5,'Equivalencia BH-BMPT'!$D$6,IF(J124=6,'Equivalencia BH-BMPT'!$D$7,IF(J124=7,'Equivalencia BH-BMPT'!$D$8,IF(J124=8,'Equivalencia BH-BMPT'!$D$9,IF(J124=9,'Equivalencia BH-BMPT'!$D$10,IF(J124=10,'Equivalencia BH-BMPT'!$D$11,IF(J124=11,'Equivalencia BH-BMPT'!$D$12,IF(J124=12,'Equivalencia BH-BMPT'!$D$13,IF(J124=13,'Equivalencia BH-BMPT'!$D$14,IF(J124=14,'Equivalencia BH-BMPT'!$D$15,IF(J124=15,'Equivalencia BH-BMPT'!$D$16,IF(J124=16,'Equivalencia BH-BMPT'!$D$17,IF(J124=17,'Equivalencia BH-BMPT'!$D$18,IF(J124=18,'Equivalencia BH-BMPT'!$D$19,IF(J124=19,'Equivalencia BH-BMPT'!$D$20,IF(J124=20,'Equivalencia BH-BMPT'!$D$21,IF(J124=21,'Equivalencia BH-BMPT'!$D$22,IF(J124=22,'Equivalencia BH-BMPT'!$D$23,IF(J124=23,'Equivalencia BH-BMPT'!#REF!,IF(J124=24,'Equivalencia BH-BMPT'!$D$25,IF(J124=25,'Equivalencia BH-BMPT'!$D$26,IF(J124=26,'Equivalencia BH-BMPT'!$D$27,IF(J124=27,'Equivalencia BH-BMPT'!$D$28,IF(J124=28,'Equivalencia BH-BMPT'!$D$29,IF(J124=29,'Equivalencia BH-BMPT'!$D$30,IF(J124=30,'Equivalencia BH-BMPT'!$D$31,IF(J124=31,'Equivalencia BH-BMPT'!$D$32,IF(J124=32,'Equivalencia BH-BMPT'!$D$33,IF(J124=33,'Equivalencia BH-BMPT'!$D$34,IF(J124=34,'Equivalencia BH-BMPT'!$D$35,IF(J124=35,'Equivalencia BH-BMPT'!$D$36,IF(J124=36,'Equivalencia BH-BMPT'!$D$37,IF(J124=37,'Equivalencia BH-BMPT'!$D$38,IF(J124=38,'Equivalencia BH-BMPT'!#REF!,IF(J124=39,'Equivalencia BH-BMPT'!$D$40,IF(J124=40,'Equivalencia BH-BMPT'!$D$41,IF(J124=41,'Equivalencia BH-BMPT'!$D$42,IF(J124=42,'Equivalencia BH-BMPT'!$D$43,IF(J124=43,'Equivalencia BH-BMPT'!$D$44,IF(J124=44,'Equivalencia BH-BMPT'!$D$45,IF(J124=45,'Equivalencia BH-BMPT'!$D$46,"No ha seleccionado un número de programa")))))))))))))))))))))))))))))))))))))))))))))</f>
        <v>No ha seleccionado un número de programa</v>
      </c>
      <c r="L124" s="29" t="s">
        <v>1061</v>
      </c>
      <c r="M124" s="117">
        <v>900142466</v>
      </c>
      <c r="N124" s="117" t="s">
        <v>733</v>
      </c>
      <c r="O124" s="141">
        <v>182201317</v>
      </c>
      <c r="P124" s="71"/>
      <c r="Q124" s="15"/>
      <c r="R124" s="117" t="s">
        <v>1005</v>
      </c>
      <c r="S124" s="207">
        <v>0</v>
      </c>
      <c r="T124" s="15">
        <f t="shared" si="8"/>
        <v>182201317</v>
      </c>
      <c r="U124" s="264">
        <v>0</v>
      </c>
      <c r="V124" s="221">
        <v>43339</v>
      </c>
      <c r="W124" s="226">
        <v>43369</v>
      </c>
      <c r="X124" s="248">
        <v>43549</v>
      </c>
      <c r="Y124" s="264">
        <f t="shared" si="6"/>
        <v>180</v>
      </c>
      <c r="Z124" s="3"/>
      <c r="AA124" s="26"/>
      <c r="AB124" s="3"/>
      <c r="AC124" s="3"/>
      <c r="AD124" s="3" t="s">
        <v>1013</v>
      </c>
      <c r="AE124" s="3"/>
      <c r="AF124" s="27">
        <f t="shared" si="7"/>
        <v>0</v>
      </c>
      <c r="AG124" s="28"/>
      <c r="AH124" s="28"/>
    </row>
    <row r="125" spans="1:34" ht="44.25" customHeight="1" thickBot="1" x14ac:dyDescent="0.3">
      <c r="A125" s="102" t="s">
        <v>486</v>
      </c>
      <c r="B125" s="3">
        <v>2018</v>
      </c>
      <c r="C125" s="72" t="s">
        <v>300</v>
      </c>
      <c r="D125" s="3">
        <v>5</v>
      </c>
      <c r="E125" s="2" t="str">
        <f>IF(D125=1,'Tipo '!$B$2,IF(D125=2,'Tipo '!$B$3,IF(D125=3,'Tipo '!$B$4,IF(D125=4,'Tipo '!$B$5,IF(D125=5,'Tipo '!$B$6,IF(D125=6,'Tipo '!$B$7,IF(D125=7,'Tipo '!$B$8,IF(D125=8,'Tipo '!$B$9,IF(D125=9,'Tipo '!$B$10,IF(D125=10,'Tipo '!$B$11,IF(D125=11,'Tipo '!$B$12,IF(D125=12,'Tipo '!$B$13,IF(D125=13,'Tipo '!$B$14,IF(D125=14,'Tipo '!$B$15,IF(D125=15,'Tipo '!$B$16,IF(D125=16,'Tipo '!$B$17,IF(D125=17,'Tipo '!$B$18,IF(D125=18,'Tipo '!$B$19,IF(D125=19,'Tipo '!$B$20,IF(D125=20,'Tipo '!$B$21,"No ha seleccionado un tipo de contrato válido"))))))))))))))))))))</f>
        <v>CONTRATOS DE PRESTACIÓN DE SERVICIOS PROFESIONALES Y DE APOYO A LA GESTIÓN</v>
      </c>
      <c r="F125" s="90" t="s">
        <v>626</v>
      </c>
      <c r="G125" s="2"/>
      <c r="H125" s="160" t="s">
        <v>900</v>
      </c>
      <c r="I125" s="13" t="s">
        <v>162</v>
      </c>
      <c r="J125" s="3"/>
      <c r="K125" s="2" t="str">
        <f>IF(J125=1,'Equivalencia BH-BMPT'!$D$2,IF(J125=2,'Equivalencia BH-BMPT'!$D$3,IF(J125=3,'Equivalencia BH-BMPT'!$D$4,IF(J125=4,'Equivalencia BH-BMPT'!$D$5,IF(J125=5,'Equivalencia BH-BMPT'!$D$6,IF(J125=6,'Equivalencia BH-BMPT'!$D$7,IF(J125=7,'Equivalencia BH-BMPT'!$D$8,IF(J125=8,'Equivalencia BH-BMPT'!$D$9,IF(J125=9,'Equivalencia BH-BMPT'!$D$10,IF(J125=10,'Equivalencia BH-BMPT'!$D$11,IF(J125=11,'Equivalencia BH-BMPT'!$D$12,IF(J125=12,'Equivalencia BH-BMPT'!$D$13,IF(J125=13,'Equivalencia BH-BMPT'!$D$14,IF(J125=14,'Equivalencia BH-BMPT'!$D$15,IF(J125=15,'Equivalencia BH-BMPT'!$D$16,IF(J125=16,'Equivalencia BH-BMPT'!$D$17,IF(J125=17,'Equivalencia BH-BMPT'!$D$18,IF(J125=18,'Equivalencia BH-BMPT'!$D$19,IF(J125=19,'Equivalencia BH-BMPT'!$D$20,IF(J125=20,'Equivalencia BH-BMPT'!$D$21,IF(J125=21,'Equivalencia BH-BMPT'!$D$22,IF(J125=22,'Equivalencia BH-BMPT'!$D$23,IF(J125=23,'Equivalencia BH-BMPT'!#REF!,IF(J125=24,'Equivalencia BH-BMPT'!$D$25,IF(J125=25,'Equivalencia BH-BMPT'!$D$26,IF(J125=26,'Equivalencia BH-BMPT'!$D$27,IF(J125=27,'Equivalencia BH-BMPT'!$D$28,IF(J125=28,'Equivalencia BH-BMPT'!$D$29,IF(J125=29,'Equivalencia BH-BMPT'!$D$30,IF(J125=30,'Equivalencia BH-BMPT'!$D$31,IF(J125=31,'Equivalencia BH-BMPT'!$D$32,IF(J125=32,'Equivalencia BH-BMPT'!$D$33,IF(J125=33,'Equivalencia BH-BMPT'!$D$34,IF(J125=34,'Equivalencia BH-BMPT'!$D$35,IF(J125=35,'Equivalencia BH-BMPT'!$D$36,IF(J125=36,'Equivalencia BH-BMPT'!$D$37,IF(J125=37,'Equivalencia BH-BMPT'!$D$38,IF(J125=38,'Equivalencia BH-BMPT'!#REF!,IF(J125=39,'Equivalencia BH-BMPT'!$D$40,IF(J125=40,'Equivalencia BH-BMPT'!$D$41,IF(J125=41,'Equivalencia BH-BMPT'!$D$42,IF(J125=42,'Equivalencia BH-BMPT'!$D$43,IF(J125=43,'Equivalencia BH-BMPT'!$D$44,IF(J125=44,'Equivalencia BH-BMPT'!$D$45,IF(J125=45,'Equivalencia BH-BMPT'!$D$46,"No ha seleccionado un número de programa")))))))))))))))))))))))))))))))))))))))))))))</f>
        <v>No ha seleccionado un número de programa</v>
      </c>
      <c r="L125" s="29" t="s">
        <v>973</v>
      </c>
      <c r="M125" s="99">
        <v>53159645</v>
      </c>
      <c r="N125" s="99" t="s">
        <v>654</v>
      </c>
      <c r="O125" s="142">
        <v>16200000</v>
      </c>
      <c r="P125" s="71"/>
      <c r="Q125" s="15"/>
      <c r="R125" s="99" t="s">
        <v>1005</v>
      </c>
      <c r="S125" s="153">
        <v>0</v>
      </c>
      <c r="T125" s="15">
        <f t="shared" si="8"/>
        <v>16200000</v>
      </c>
      <c r="U125" s="259">
        <f>4050000+4500000+4500000</f>
        <v>13050000</v>
      </c>
      <c r="V125" s="213">
        <v>43346</v>
      </c>
      <c r="W125" s="225">
        <v>43356</v>
      </c>
      <c r="X125" s="239">
        <v>43465</v>
      </c>
      <c r="Y125" s="264">
        <f t="shared" si="6"/>
        <v>109</v>
      </c>
      <c r="Z125" s="3"/>
      <c r="AA125" s="26"/>
      <c r="AB125" s="3"/>
      <c r="AC125" s="3"/>
      <c r="AD125" s="3" t="s">
        <v>1013</v>
      </c>
      <c r="AE125" s="3"/>
      <c r="AF125" s="27">
        <f t="shared" si="7"/>
        <v>0.80555555555555558</v>
      </c>
      <c r="AG125" s="28"/>
      <c r="AH125" s="28"/>
    </row>
    <row r="126" spans="1:34" ht="44.25" customHeight="1" thickBot="1" x14ac:dyDescent="0.3">
      <c r="A126" s="102" t="s">
        <v>487</v>
      </c>
      <c r="B126" s="3">
        <v>2018</v>
      </c>
      <c r="C126" s="72" t="s">
        <v>300</v>
      </c>
      <c r="D126" s="3">
        <v>5</v>
      </c>
      <c r="E126" s="2" t="str">
        <f>IF(D126=1,'Tipo '!$B$2,IF(D126=2,'Tipo '!$B$3,IF(D126=3,'Tipo '!$B$4,IF(D126=4,'Tipo '!$B$5,IF(D126=5,'Tipo '!$B$6,IF(D126=6,'Tipo '!$B$7,IF(D126=7,'Tipo '!$B$8,IF(D126=8,'Tipo '!$B$9,IF(D126=9,'Tipo '!$B$10,IF(D126=10,'Tipo '!$B$11,IF(D126=11,'Tipo '!$B$12,IF(D126=12,'Tipo '!$B$13,IF(D126=13,'Tipo '!$B$14,IF(D126=14,'Tipo '!$B$15,IF(D126=15,'Tipo '!$B$16,IF(D126=16,'Tipo '!$B$17,IF(D126=17,'Tipo '!$B$18,IF(D126=18,'Tipo '!$B$19,IF(D126=19,'Tipo '!$B$20,IF(D126=20,'Tipo '!$B$21,"No ha seleccionado un tipo de contrato válido"))))))))))))))))))))</f>
        <v>CONTRATOS DE PRESTACIÓN DE SERVICIOS PROFESIONALES Y DE APOYO A LA GESTIÓN</v>
      </c>
      <c r="F126" s="90" t="s">
        <v>626</v>
      </c>
      <c r="G126" s="2"/>
      <c r="H126" s="160" t="s">
        <v>901</v>
      </c>
      <c r="I126" s="13" t="s">
        <v>162</v>
      </c>
      <c r="J126" s="3"/>
      <c r="K126" s="2" t="str">
        <f>IF(J126=1,'Equivalencia BH-BMPT'!$D$2,IF(J126=2,'Equivalencia BH-BMPT'!$D$3,IF(J126=3,'Equivalencia BH-BMPT'!$D$4,IF(J126=4,'Equivalencia BH-BMPT'!$D$5,IF(J126=5,'Equivalencia BH-BMPT'!$D$6,IF(J126=6,'Equivalencia BH-BMPT'!$D$7,IF(J126=7,'Equivalencia BH-BMPT'!$D$8,IF(J126=8,'Equivalencia BH-BMPT'!$D$9,IF(J126=9,'Equivalencia BH-BMPT'!$D$10,IF(J126=10,'Equivalencia BH-BMPT'!$D$11,IF(J126=11,'Equivalencia BH-BMPT'!$D$12,IF(J126=12,'Equivalencia BH-BMPT'!$D$13,IF(J126=13,'Equivalencia BH-BMPT'!$D$14,IF(J126=14,'Equivalencia BH-BMPT'!$D$15,IF(J126=15,'Equivalencia BH-BMPT'!$D$16,IF(J126=16,'Equivalencia BH-BMPT'!$D$17,IF(J126=17,'Equivalencia BH-BMPT'!$D$18,IF(J126=18,'Equivalencia BH-BMPT'!$D$19,IF(J126=19,'Equivalencia BH-BMPT'!$D$20,IF(J126=20,'Equivalencia BH-BMPT'!$D$21,IF(J126=21,'Equivalencia BH-BMPT'!$D$22,IF(J126=22,'Equivalencia BH-BMPT'!$D$23,IF(J126=23,'Equivalencia BH-BMPT'!#REF!,IF(J126=24,'Equivalencia BH-BMPT'!$D$25,IF(J126=25,'Equivalencia BH-BMPT'!$D$26,IF(J126=26,'Equivalencia BH-BMPT'!$D$27,IF(J126=27,'Equivalencia BH-BMPT'!$D$28,IF(J126=28,'Equivalencia BH-BMPT'!$D$29,IF(J126=29,'Equivalencia BH-BMPT'!$D$30,IF(J126=30,'Equivalencia BH-BMPT'!$D$31,IF(J126=31,'Equivalencia BH-BMPT'!$D$32,IF(J126=32,'Equivalencia BH-BMPT'!$D$33,IF(J126=33,'Equivalencia BH-BMPT'!$D$34,IF(J126=34,'Equivalencia BH-BMPT'!$D$35,IF(J126=35,'Equivalencia BH-BMPT'!$D$36,IF(J126=36,'Equivalencia BH-BMPT'!$D$37,IF(J126=37,'Equivalencia BH-BMPT'!$D$38,IF(J126=38,'Equivalencia BH-BMPT'!#REF!,IF(J126=39,'Equivalencia BH-BMPT'!$D$40,IF(J126=40,'Equivalencia BH-BMPT'!$D$41,IF(J126=41,'Equivalencia BH-BMPT'!$D$42,IF(J126=42,'Equivalencia BH-BMPT'!$D$43,IF(J126=43,'Equivalencia BH-BMPT'!$D$44,IF(J126=44,'Equivalencia BH-BMPT'!$D$45,IF(J126=45,'Equivalencia BH-BMPT'!$D$46,"No ha seleccionado un número de programa")))))))))))))))))))))))))))))))))))))))))))))</f>
        <v>No ha seleccionado un número de programa</v>
      </c>
      <c r="L126" s="29" t="s">
        <v>973</v>
      </c>
      <c r="M126" s="99">
        <v>1032376529</v>
      </c>
      <c r="N126" s="99" t="s">
        <v>669</v>
      </c>
      <c r="O126" s="142">
        <v>17550000</v>
      </c>
      <c r="P126" s="71"/>
      <c r="Q126" s="15"/>
      <c r="R126" s="99">
        <v>1</v>
      </c>
      <c r="S126" s="153">
        <v>1650000</v>
      </c>
      <c r="T126" s="15">
        <f t="shared" si="8"/>
        <v>19200000</v>
      </c>
      <c r="U126" s="259">
        <f>5400000+4500000+4500000</f>
        <v>14400000</v>
      </c>
      <c r="V126" s="213">
        <v>43346</v>
      </c>
      <c r="W126" s="176">
        <v>43347</v>
      </c>
      <c r="X126" s="239">
        <v>43465</v>
      </c>
      <c r="Y126" s="264">
        <f t="shared" si="6"/>
        <v>118</v>
      </c>
      <c r="Z126" s="3"/>
      <c r="AA126" s="26"/>
      <c r="AB126" s="3"/>
      <c r="AC126" s="3"/>
      <c r="AD126" s="3" t="s">
        <v>1013</v>
      </c>
      <c r="AE126" s="3"/>
      <c r="AF126" s="27">
        <f t="shared" si="7"/>
        <v>0.75</v>
      </c>
      <c r="AG126" s="28"/>
      <c r="AH126" s="28"/>
    </row>
    <row r="127" spans="1:34" ht="44.25" customHeight="1" thickBot="1" x14ac:dyDescent="0.3">
      <c r="A127" s="102" t="s">
        <v>488</v>
      </c>
      <c r="B127" s="3">
        <v>2018</v>
      </c>
      <c r="C127" s="72" t="s">
        <v>300</v>
      </c>
      <c r="D127" s="3">
        <v>5</v>
      </c>
      <c r="E127" s="2" t="str">
        <f>IF(D127=1,'Tipo '!$B$2,IF(D127=2,'Tipo '!$B$3,IF(D127=3,'Tipo '!$B$4,IF(D127=4,'Tipo '!$B$5,IF(D127=5,'Tipo '!$B$6,IF(D127=6,'Tipo '!$B$7,IF(D127=7,'Tipo '!$B$8,IF(D127=8,'Tipo '!$B$9,IF(D127=9,'Tipo '!$B$10,IF(D127=10,'Tipo '!$B$11,IF(D127=11,'Tipo '!$B$12,IF(D127=12,'Tipo '!$B$13,IF(D127=13,'Tipo '!$B$14,IF(D127=14,'Tipo '!$B$15,IF(D127=15,'Tipo '!$B$16,IF(D127=16,'Tipo '!$B$17,IF(D127=17,'Tipo '!$B$18,IF(D127=18,'Tipo '!$B$19,IF(D127=19,'Tipo '!$B$20,IF(D127=20,'Tipo '!$B$21,"No ha seleccionado un tipo de contrato válido"))))))))))))))))))))</f>
        <v>CONTRATOS DE PRESTACIÓN DE SERVICIOS PROFESIONALES Y DE APOYO A LA GESTIÓN</v>
      </c>
      <c r="F127" s="90" t="s">
        <v>626</v>
      </c>
      <c r="G127" s="2"/>
      <c r="H127" s="160" t="s">
        <v>900</v>
      </c>
      <c r="I127" s="13" t="s">
        <v>162</v>
      </c>
      <c r="J127" s="3"/>
      <c r="K127" s="2" t="str">
        <f>IF(J127=1,'Equivalencia BH-BMPT'!$D$2,IF(J127=2,'Equivalencia BH-BMPT'!$D$3,IF(J127=3,'Equivalencia BH-BMPT'!$D$4,IF(J127=4,'Equivalencia BH-BMPT'!$D$5,IF(J127=5,'Equivalencia BH-BMPT'!$D$6,IF(J127=6,'Equivalencia BH-BMPT'!$D$7,IF(J127=7,'Equivalencia BH-BMPT'!$D$8,IF(J127=8,'Equivalencia BH-BMPT'!$D$9,IF(J127=9,'Equivalencia BH-BMPT'!$D$10,IF(J127=10,'Equivalencia BH-BMPT'!$D$11,IF(J127=11,'Equivalencia BH-BMPT'!$D$12,IF(J127=12,'Equivalencia BH-BMPT'!$D$13,IF(J127=13,'Equivalencia BH-BMPT'!$D$14,IF(J127=14,'Equivalencia BH-BMPT'!$D$15,IF(J127=15,'Equivalencia BH-BMPT'!$D$16,IF(J127=16,'Equivalencia BH-BMPT'!$D$17,IF(J127=17,'Equivalencia BH-BMPT'!$D$18,IF(J127=18,'Equivalencia BH-BMPT'!$D$19,IF(J127=19,'Equivalencia BH-BMPT'!$D$20,IF(J127=20,'Equivalencia BH-BMPT'!$D$21,IF(J127=21,'Equivalencia BH-BMPT'!$D$22,IF(J127=22,'Equivalencia BH-BMPT'!$D$23,IF(J127=23,'Equivalencia BH-BMPT'!#REF!,IF(J127=24,'Equivalencia BH-BMPT'!$D$25,IF(J127=25,'Equivalencia BH-BMPT'!$D$26,IF(J127=26,'Equivalencia BH-BMPT'!$D$27,IF(J127=27,'Equivalencia BH-BMPT'!$D$28,IF(J127=28,'Equivalencia BH-BMPT'!$D$29,IF(J127=29,'Equivalencia BH-BMPT'!$D$30,IF(J127=30,'Equivalencia BH-BMPT'!$D$31,IF(J127=31,'Equivalencia BH-BMPT'!$D$32,IF(J127=32,'Equivalencia BH-BMPT'!$D$33,IF(J127=33,'Equivalencia BH-BMPT'!$D$34,IF(J127=34,'Equivalencia BH-BMPT'!$D$35,IF(J127=35,'Equivalencia BH-BMPT'!$D$36,IF(J127=36,'Equivalencia BH-BMPT'!$D$37,IF(J127=37,'Equivalencia BH-BMPT'!$D$38,IF(J127=38,'Equivalencia BH-BMPT'!#REF!,IF(J127=39,'Equivalencia BH-BMPT'!$D$40,IF(J127=40,'Equivalencia BH-BMPT'!$D$41,IF(J127=41,'Equivalencia BH-BMPT'!$D$42,IF(J127=42,'Equivalencia BH-BMPT'!$D$43,IF(J127=43,'Equivalencia BH-BMPT'!$D$44,IF(J127=44,'Equivalencia BH-BMPT'!$D$45,IF(J127=45,'Equivalencia BH-BMPT'!$D$46,"No ha seleccionado un número de programa")))))))))))))))))))))))))))))))))))))))))))))</f>
        <v>No ha seleccionado un número de programa</v>
      </c>
      <c r="L127" s="29" t="s">
        <v>973</v>
      </c>
      <c r="M127" s="92">
        <v>80740127</v>
      </c>
      <c r="N127" s="99" t="s">
        <v>657</v>
      </c>
      <c r="O127" s="142">
        <v>17400000</v>
      </c>
      <c r="P127" s="71"/>
      <c r="Q127" s="15"/>
      <c r="R127" s="99" t="s">
        <v>1005</v>
      </c>
      <c r="S127" s="153">
        <v>0</v>
      </c>
      <c r="T127" s="15">
        <f t="shared" si="8"/>
        <v>17400000</v>
      </c>
      <c r="U127" s="259">
        <f>5250000+4500000+4500000</f>
        <v>14250000</v>
      </c>
      <c r="V127" s="213">
        <v>43347</v>
      </c>
      <c r="W127" s="176">
        <v>43348</v>
      </c>
      <c r="X127" s="239">
        <v>43465</v>
      </c>
      <c r="Y127" s="264">
        <f t="shared" si="6"/>
        <v>117</v>
      </c>
      <c r="Z127" s="3"/>
      <c r="AA127" s="26"/>
      <c r="AB127" s="3"/>
      <c r="AC127" s="3"/>
      <c r="AD127" s="3" t="s">
        <v>1013</v>
      </c>
      <c r="AE127" s="3"/>
      <c r="AF127" s="27">
        <f t="shared" si="7"/>
        <v>0.81896551724137934</v>
      </c>
      <c r="AG127" s="28"/>
      <c r="AH127" s="28"/>
    </row>
    <row r="128" spans="1:34" ht="44.25" customHeight="1" thickBot="1" x14ac:dyDescent="0.3">
      <c r="A128" s="102" t="s">
        <v>489</v>
      </c>
      <c r="B128" s="3">
        <v>2018</v>
      </c>
      <c r="C128" s="72" t="s">
        <v>301</v>
      </c>
      <c r="D128" s="3">
        <v>5</v>
      </c>
      <c r="E128" s="2" t="str">
        <f>IF(D128=1,'Tipo '!$B$2,IF(D128=2,'Tipo '!$B$3,IF(D128=3,'Tipo '!$B$4,IF(D128=4,'Tipo '!$B$5,IF(D128=5,'Tipo '!$B$6,IF(D128=6,'Tipo '!$B$7,IF(D128=7,'Tipo '!$B$8,IF(D128=8,'Tipo '!$B$9,IF(D128=9,'Tipo '!$B$10,IF(D128=10,'Tipo '!$B$11,IF(D128=11,'Tipo '!$B$12,IF(D128=12,'Tipo '!$B$13,IF(D128=13,'Tipo '!$B$14,IF(D128=14,'Tipo '!$B$15,IF(D128=15,'Tipo '!$B$16,IF(D128=16,'Tipo '!$B$17,IF(D128=17,'Tipo '!$B$18,IF(D128=18,'Tipo '!$B$19,IF(D128=19,'Tipo '!$B$20,IF(D128=20,'Tipo '!$B$21,"No ha seleccionado un tipo de contrato válido"))))))))))))))))))))</f>
        <v>CONTRATOS DE PRESTACIÓN DE SERVICIOS PROFESIONALES Y DE APOYO A LA GESTIÓN</v>
      </c>
      <c r="F128" s="90" t="s">
        <v>626</v>
      </c>
      <c r="G128" s="2"/>
      <c r="H128" s="158" t="s">
        <v>902</v>
      </c>
      <c r="I128" s="13" t="s">
        <v>162</v>
      </c>
      <c r="J128" s="3"/>
      <c r="K128" s="2" t="str">
        <f>IF(J128=1,'Equivalencia BH-BMPT'!$D$2,IF(J128=2,'Equivalencia BH-BMPT'!$D$3,IF(J128=3,'Equivalencia BH-BMPT'!$D$4,IF(J128=4,'Equivalencia BH-BMPT'!$D$5,IF(J128=5,'Equivalencia BH-BMPT'!$D$6,IF(J128=6,'Equivalencia BH-BMPT'!$D$7,IF(J128=7,'Equivalencia BH-BMPT'!$D$8,IF(J128=8,'Equivalencia BH-BMPT'!$D$9,IF(J128=9,'Equivalencia BH-BMPT'!$D$10,IF(J128=10,'Equivalencia BH-BMPT'!$D$11,IF(J128=11,'Equivalencia BH-BMPT'!$D$12,IF(J128=12,'Equivalencia BH-BMPT'!$D$13,IF(J128=13,'Equivalencia BH-BMPT'!$D$14,IF(J128=14,'Equivalencia BH-BMPT'!$D$15,IF(J128=15,'Equivalencia BH-BMPT'!$D$16,IF(J128=16,'Equivalencia BH-BMPT'!$D$17,IF(J128=17,'Equivalencia BH-BMPT'!$D$18,IF(J128=18,'Equivalencia BH-BMPT'!$D$19,IF(J128=19,'Equivalencia BH-BMPT'!$D$20,IF(J128=20,'Equivalencia BH-BMPT'!$D$21,IF(J128=21,'Equivalencia BH-BMPT'!$D$22,IF(J128=22,'Equivalencia BH-BMPT'!$D$23,IF(J128=23,'Equivalencia BH-BMPT'!#REF!,IF(J128=24,'Equivalencia BH-BMPT'!$D$25,IF(J128=25,'Equivalencia BH-BMPT'!$D$26,IF(J128=26,'Equivalencia BH-BMPT'!$D$27,IF(J128=27,'Equivalencia BH-BMPT'!$D$28,IF(J128=28,'Equivalencia BH-BMPT'!$D$29,IF(J128=29,'Equivalencia BH-BMPT'!$D$30,IF(J128=30,'Equivalencia BH-BMPT'!$D$31,IF(J128=31,'Equivalencia BH-BMPT'!$D$32,IF(J128=32,'Equivalencia BH-BMPT'!$D$33,IF(J128=33,'Equivalencia BH-BMPT'!$D$34,IF(J128=34,'Equivalencia BH-BMPT'!$D$35,IF(J128=35,'Equivalencia BH-BMPT'!$D$36,IF(J128=36,'Equivalencia BH-BMPT'!$D$37,IF(J128=37,'Equivalencia BH-BMPT'!$D$38,IF(J128=38,'Equivalencia BH-BMPT'!#REF!,IF(J128=39,'Equivalencia BH-BMPT'!$D$40,IF(J128=40,'Equivalencia BH-BMPT'!$D$41,IF(J128=41,'Equivalencia BH-BMPT'!$D$42,IF(J128=42,'Equivalencia BH-BMPT'!$D$43,IF(J128=43,'Equivalencia BH-BMPT'!$D$44,IF(J128=44,'Equivalencia BH-BMPT'!$D$45,IF(J128=45,'Equivalencia BH-BMPT'!$D$46,"No ha seleccionado un número de programa")))))))))))))))))))))))))))))))))))))))))))))</f>
        <v>No ha seleccionado un número de programa</v>
      </c>
      <c r="L128" s="29" t="s">
        <v>973</v>
      </c>
      <c r="M128" s="92">
        <v>11409589</v>
      </c>
      <c r="N128" s="99" t="s">
        <v>734</v>
      </c>
      <c r="O128" s="142">
        <v>16340000</v>
      </c>
      <c r="P128" s="71"/>
      <c r="Q128" s="15"/>
      <c r="R128" s="99" t="s">
        <v>1005</v>
      </c>
      <c r="S128" s="153">
        <v>0</v>
      </c>
      <c r="T128" s="15">
        <f t="shared" si="8"/>
        <v>16340000</v>
      </c>
      <c r="U128" s="259">
        <f>4730000+4300000+3010000</f>
        <v>12040000</v>
      </c>
      <c r="V128" s="213">
        <v>43347</v>
      </c>
      <c r="W128" s="176">
        <v>43350</v>
      </c>
      <c r="X128" s="239">
        <v>43465</v>
      </c>
      <c r="Y128" s="264">
        <f t="shared" si="6"/>
        <v>115</v>
      </c>
      <c r="Z128" s="3"/>
      <c r="AA128" s="26"/>
      <c r="AB128" s="3"/>
      <c r="AC128" s="3"/>
      <c r="AD128" s="3" t="s">
        <v>1013</v>
      </c>
      <c r="AE128" s="3"/>
      <c r="AF128" s="27">
        <f t="shared" si="7"/>
        <v>0.73684210526315785</v>
      </c>
      <c r="AG128" s="28"/>
      <c r="AH128" s="28"/>
    </row>
    <row r="129" spans="1:34" ht="44.25" customHeight="1" thickBot="1" x14ac:dyDescent="0.3">
      <c r="A129" s="102" t="s">
        <v>490</v>
      </c>
      <c r="B129" s="3">
        <v>2018</v>
      </c>
      <c r="C129" s="72" t="s">
        <v>302</v>
      </c>
      <c r="D129" s="3">
        <v>5</v>
      </c>
      <c r="E129" s="2" t="str">
        <f>IF(D129=1,'Tipo '!$B$2,IF(D129=2,'Tipo '!$B$3,IF(D129=3,'Tipo '!$B$4,IF(D129=4,'Tipo '!$B$5,IF(D129=5,'Tipo '!$B$6,IF(D129=6,'Tipo '!$B$7,IF(D129=7,'Tipo '!$B$8,IF(D129=8,'Tipo '!$B$9,IF(D129=9,'Tipo '!$B$10,IF(D129=10,'Tipo '!$B$11,IF(D129=11,'Tipo '!$B$12,IF(D129=12,'Tipo '!$B$13,IF(D129=13,'Tipo '!$B$14,IF(D129=14,'Tipo '!$B$15,IF(D129=15,'Tipo '!$B$16,IF(D129=16,'Tipo '!$B$17,IF(D129=17,'Tipo '!$B$18,IF(D129=18,'Tipo '!$B$19,IF(D129=19,'Tipo '!$B$20,IF(D129=20,'Tipo '!$B$21,"No ha seleccionado un tipo de contrato válido"))))))))))))))))))))</f>
        <v>CONTRATOS DE PRESTACIÓN DE SERVICIOS PROFESIONALES Y DE APOYO A LA GESTIÓN</v>
      </c>
      <c r="F129" s="90" t="s">
        <v>626</v>
      </c>
      <c r="G129" s="2"/>
      <c r="H129" s="160" t="s">
        <v>903</v>
      </c>
      <c r="I129" s="13" t="s">
        <v>162</v>
      </c>
      <c r="J129" s="3"/>
      <c r="K129" s="2" t="str">
        <f>IF(J129=1,'Equivalencia BH-BMPT'!$D$2,IF(J129=2,'Equivalencia BH-BMPT'!$D$3,IF(J129=3,'Equivalencia BH-BMPT'!$D$4,IF(J129=4,'Equivalencia BH-BMPT'!$D$5,IF(J129=5,'Equivalencia BH-BMPT'!$D$6,IF(J129=6,'Equivalencia BH-BMPT'!$D$7,IF(J129=7,'Equivalencia BH-BMPT'!$D$8,IF(J129=8,'Equivalencia BH-BMPT'!$D$9,IF(J129=9,'Equivalencia BH-BMPT'!$D$10,IF(J129=10,'Equivalencia BH-BMPT'!$D$11,IF(J129=11,'Equivalencia BH-BMPT'!$D$12,IF(J129=12,'Equivalencia BH-BMPT'!$D$13,IF(J129=13,'Equivalencia BH-BMPT'!$D$14,IF(J129=14,'Equivalencia BH-BMPT'!$D$15,IF(J129=15,'Equivalencia BH-BMPT'!$D$16,IF(J129=16,'Equivalencia BH-BMPT'!$D$17,IF(J129=17,'Equivalencia BH-BMPT'!$D$18,IF(J129=18,'Equivalencia BH-BMPT'!$D$19,IF(J129=19,'Equivalencia BH-BMPT'!$D$20,IF(J129=20,'Equivalencia BH-BMPT'!$D$21,IF(J129=21,'Equivalencia BH-BMPT'!$D$22,IF(J129=22,'Equivalencia BH-BMPT'!$D$23,IF(J129=23,'Equivalencia BH-BMPT'!#REF!,IF(J129=24,'Equivalencia BH-BMPT'!$D$25,IF(J129=25,'Equivalencia BH-BMPT'!$D$26,IF(J129=26,'Equivalencia BH-BMPT'!$D$27,IF(J129=27,'Equivalencia BH-BMPT'!$D$28,IF(J129=28,'Equivalencia BH-BMPT'!$D$29,IF(J129=29,'Equivalencia BH-BMPT'!$D$30,IF(J129=30,'Equivalencia BH-BMPT'!$D$31,IF(J129=31,'Equivalencia BH-BMPT'!$D$32,IF(J129=32,'Equivalencia BH-BMPT'!$D$33,IF(J129=33,'Equivalencia BH-BMPT'!$D$34,IF(J129=34,'Equivalencia BH-BMPT'!$D$35,IF(J129=35,'Equivalencia BH-BMPT'!$D$36,IF(J129=36,'Equivalencia BH-BMPT'!$D$37,IF(J129=37,'Equivalencia BH-BMPT'!$D$38,IF(J129=38,'Equivalencia BH-BMPT'!#REF!,IF(J129=39,'Equivalencia BH-BMPT'!$D$40,IF(J129=40,'Equivalencia BH-BMPT'!$D$41,IF(J129=41,'Equivalencia BH-BMPT'!$D$42,IF(J129=42,'Equivalencia BH-BMPT'!$D$43,IF(J129=43,'Equivalencia BH-BMPT'!$D$44,IF(J129=44,'Equivalencia BH-BMPT'!$D$45,IF(J129=45,'Equivalencia BH-BMPT'!$D$46,"No ha seleccionado un número de programa")))))))))))))))))))))))))))))))))))))))))))))</f>
        <v>No ha seleccionado un número de programa</v>
      </c>
      <c r="L129" s="29" t="s">
        <v>973</v>
      </c>
      <c r="M129" s="92">
        <v>7320162</v>
      </c>
      <c r="N129" s="99" t="s">
        <v>704</v>
      </c>
      <c r="O129" s="142">
        <v>17100000</v>
      </c>
      <c r="P129" s="71"/>
      <c r="Q129" s="15"/>
      <c r="R129" s="99">
        <v>1</v>
      </c>
      <c r="S129" s="254">
        <v>1650000</v>
      </c>
      <c r="T129" s="15">
        <f t="shared" si="8"/>
        <v>18750000</v>
      </c>
      <c r="U129" s="259">
        <f>450000+4500000+4500000+4500000</f>
        <v>13950000</v>
      </c>
      <c r="V129" s="213">
        <v>43349</v>
      </c>
      <c r="W129" s="176">
        <v>43350</v>
      </c>
      <c r="X129" s="239">
        <v>43465</v>
      </c>
      <c r="Y129" s="264">
        <f t="shared" si="6"/>
        <v>115</v>
      </c>
      <c r="Z129" s="3"/>
      <c r="AA129" s="26"/>
      <c r="AB129" s="3"/>
      <c r="AC129" s="3"/>
      <c r="AD129" s="3" t="s">
        <v>1013</v>
      </c>
      <c r="AE129" s="3"/>
      <c r="AF129" s="27">
        <f t="shared" si="7"/>
        <v>0.74399999999999999</v>
      </c>
      <c r="AG129" s="28"/>
      <c r="AH129" s="28"/>
    </row>
    <row r="130" spans="1:34" ht="44.25" customHeight="1" thickBot="1" x14ac:dyDescent="0.3">
      <c r="A130" s="102" t="s">
        <v>491</v>
      </c>
      <c r="B130" s="3">
        <v>2018</v>
      </c>
      <c r="C130" s="72" t="s">
        <v>303</v>
      </c>
      <c r="D130" s="3">
        <v>5</v>
      </c>
      <c r="E130" s="2" t="str">
        <f>IF(D130=1,'Tipo '!$B$2,IF(D130=2,'Tipo '!$B$3,IF(D130=3,'Tipo '!$B$4,IF(D130=4,'Tipo '!$B$5,IF(D130=5,'Tipo '!$B$6,IF(D130=6,'Tipo '!$B$7,IF(D130=7,'Tipo '!$B$8,IF(D130=8,'Tipo '!$B$9,IF(D130=9,'Tipo '!$B$10,IF(D130=10,'Tipo '!$B$11,IF(D130=11,'Tipo '!$B$12,IF(D130=12,'Tipo '!$B$13,IF(D130=13,'Tipo '!$B$14,IF(D130=14,'Tipo '!$B$15,IF(D130=15,'Tipo '!$B$16,IF(D130=16,'Tipo '!$B$17,IF(D130=17,'Tipo '!$B$18,IF(D130=18,'Tipo '!$B$19,IF(D130=19,'Tipo '!$B$20,IF(D130=20,'Tipo '!$B$21,"No ha seleccionado un tipo de contrato válido"))))))))))))))))))))</f>
        <v>CONTRATOS DE PRESTACIÓN DE SERVICIOS PROFESIONALES Y DE APOYO A LA GESTIÓN</v>
      </c>
      <c r="F130" s="90" t="s">
        <v>626</v>
      </c>
      <c r="G130" s="2"/>
      <c r="H130" s="160" t="s">
        <v>904</v>
      </c>
      <c r="I130" s="13" t="s">
        <v>162</v>
      </c>
      <c r="J130" s="3"/>
      <c r="K130" s="2" t="str">
        <f>IF(J130=1,'Equivalencia BH-BMPT'!$D$2,IF(J130=2,'Equivalencia BH-BMPT'!$D$3,IF(J130=3,'Equivalencia BH-BMPT'!$D$4,IF(J130=4,'Equivalencia BH-BMPT'!$D$5,IF(J130=5,'Equivalencia BH-BMPT'!$D$6,IF(J130=6,'Equivalencia BH-BMPT'!$D$7,IF(J130=7,'Equivalencia BH-BMPT'!$D$8,IF(J130=8,'Equivalencia BH-BMPT'!$D$9,IF(J130=9,'Equivalencia BH-BMPT'!$D$10,IF(J130=10,'Equivalencia BH-BMPT'!$D$11,IF(J130=11,'Equivalencia BH-BMPT'!$D$12,IF(J130=12,'Equivalencia BH-BMPT'!$D$13,IF(J130=13,'Equivalencia BH-BMPT'!$D$14,IF(J130=14,'Equivalencia BH-BMPT'!$D$15,IF(J130=15,'Equivalencia BH-BMPT'!$D$16,IF(J130=16,'Equivalencia BH-BMPT'!$D$17,IF(J130=17,'Equivalencia BH-BMPT'!$D$18,IF(J130=18,'Equivalencia BH-BMPT'!$D$19,IF(J130=19,'Equivalencia BH-BMPT'!$D$20,IF(J130=20,'Equivalencia BH-BMPT'!$D$21,IF(J130=21,'Equivalencia BH-BMPT'!$D$22,IF(J130=22,'Equivalencia BH-BMPT'!$D$23,IF(J130=23,'Equivalencia BH-BMPT'!#REF!,IF(J130=24,'Equivalencia BH-BMPT'!$D$25,IF(J130=25,'Equivalencia BH-BMPT'!$D$26,IF(J130=26,'Equivalencia BH-BMPT'!$D$27,IF(J130=27,'Equivalencia BH-BMPT'!$D$28,IF(J130=28,'Equivalencia BH-BMPT'!$D$29,IF(J130=29,'Equivalencia BH-BMPT'!$D$30,IF(J130=30,'Equivalencia BH-BMPT'!$D$31,IF(J130=31,'Equivalencia BH-BMPT'!$D$32,IF(J130=32,'Equivalencia BH-BMPT'!$D$33,IF(J130=33,'Equivalencia BH-BMPT'!$D$34,IF(J130=34,'Equivalencia BH-BMPT'!$D$35,IF(J130=35,'Equivalencia BH-BMPT'!$D$36,IF(J130=36,'Equivalencia BH-BMPT'!$D$37,IF(J130=37,'Equivalencia BH-BMPT'!$D$38,IF(J130=38,'Equivalencia BH-BMPT'!#REF!,IF(J130=39,'Equivalencia BH-BMPT'!$D$40,IF(J130=40,'Equivalencia BH-BMPT'!$D$41,IF(J130=41,'Equivalencia BH-BMPT'!$D$42,IF(J130=42,'Equivalencia BH-BMPT'!$D$43,IF(J130=43,'Equivalencia BH-BMPT'!$D$44,IF(J130=44,'Equivalencia BH-BMPT'!$D$45,IF(J130=45,'Equivalencia BH-BMPT'!$D$46,"No ha seleccionado un número de programa")))))))))))))))))))))))))))))))))))))))))))))</f>
        <v>No ha seleccionado un número de programa</v>
      </c>
      <c r="L130" s="29" t="s">
        <v>973</v>
      </c>
      <c r="M130" s="92">
        <v>80221073</v>
      </c>
      <c r="N130" s="99" t="s">
        <v>702</v>
      </c>
      <c r="O130" s="142">
        <v>24700000</v>
      </c>
      <c r="P130" s="71"/>
      <c r="Q130" s="15"/>
      <c r="R130" s="99" t="s">
        <v>1005</v>
      </c>
      <c r="S130" s="153">
        <v>0</v>
      </c>
      <c r="T130" s="15">
        <f t="shared" si="8"/>
        <v>24700000</v>
      </c>
      <c r="U130" s="259">
        <f>650000+6500000+6500000+6500000</f>
        <v>20150000</v>
      </c>
      <c r="V130" s="213">
        <v>43349</v>
      </c>
      <c r="W130" s="176">
        <v>43350</v>
      </c>
      <c r="X130" s="239">
        <v>43465</v>
      </c>
      <c r="Y130" s="264">
        <f t="shared" si="6"/>
        <v>115</v>
      </c>
      <c r="Z130" s="3"/>
      <c r="AA130" s="26"/>
      <c r="AB130" s="3"/>
      <c r="AC130" s="3"/>
      <c r="AD130" s="3" t="s">
        <v>1013</v>
      </c>
      <c r="AE130" s="3"/>
      <c r="AF130" s="27">
        <f t="shared" si="7"/>
        <v>0.81578947368421051</v>
      </c>
      <c r="AG130" s="28"/>
      <c r="AH130" s="28"/>
    </row>
    <row r="131" spans="1:34" ht="44.25" customHeight="1" thickBot="1" x14ac:dyDescent="0.3">
      <c r="A131" s="102" t="s">
        <v>492</v>
      </c>
      <c r="B131" s="3">
        <v>2018</v>
      </c>
      <c r="C131" s="72" t="s">
        <v>304</v>
      </c>
      <c r="D131" s="3">
        <v>5</v>
      </c>
      <c r="E131" s="2" t="str">
        <f>IF(D131=1,'Tipo '!$B$2,IF(D131=2,'Tipo '!$B$3,IF(D131=3,'Tipo '!$B$4,IF(D131=4,'Tipo '!$B$5,IF(D131=5,'Tipo '!$B$6,IF(D131=6,'Tipo '!$B$7,IF(D131=7,'Tipo '!$B$8,IF(D131=8,'Tipo '!$B$9,IF(D131=9,'Tipo '!$B$10,IF(D131=10,'Tipo '!$B$11,IF(D131=11,'Tipo '!$B$12,IF(D131=12,'Tipo '!$B$13,IF(D131=13,'Tipo '!$B$14,IF(D131=14,'Tipo '!$B$15,IF(D131=15,'Tipo '!$B$16,IF(D131=16,'Tipo '!$B$17,IF(D131=17,'Tipo '!$B$18,IF(D131=18,'Tipo '!$B$19,IF(D131=19,'Tipo '!$B$20,IF(D131=20,'Tipo '!$B$21,"No ha seleccionado un tipo de contrato válido"))))))))))))))))))))</f>
        <v>CONTRATOS DE PRESTACIÓN DE SERVICIOS PROFESIONALES Y DE APOYO A LA GESTIÓN</v>
      </c>
      <c r="F131" s="90" t="s">
        <v>626</v>
      </c>
      <c r="G131" s="2"/>
      <c r="H131" s="160" t="s">
        <v>901</v>
      </c>
      <c r="I131" s="13" t="s">
        <v>162</v>
      </c>
      <c r="J131" s="3"/>
      <c r="K131" s="2" t="str">
        <f>IF(J131=1,'Equivalencia BH-BMPT'!$D$2,IF(J131=2,'Equivalencia BH-BMPT'!$D$3,IF(J131=3,'Equivalencia BH-BMPT'!$D$4,IF(J131=4,'Equivalencia BH-BMPT'!$D$5,IF(J131=5,'Equivalencia BH-BMPT'!$D$6,IF(J131=6,'Equivalencia BH-BMPT'!$D$7,IF(J131=7,'Equivalencia BH-BMPT'!$D$8,IF(J131=8,'Equivalencia BH-BMPT'!$D$9,IF(J131=9,'Equivalencia BH-BMPT'!$D$10,IF(J131=10,'Equivalencia BH-BMPT'!$D$11,IF(J131=11,'Equivalencia BH-BMPT'!$D$12,IF(J131=12,'Equivalencia BH-BMPT'!$D$13,IF(J131=13,'Equivalencia BH-BMPT'!$D$14,IF(J131=14,'Equivalencia BH-BMPT'!$D$15,IF(J131=15,'Equivalencia BH-BMPT'!$D$16,IF(J131=16,'Equivalencia BH-BMPT'!$D$17,IF(J131=17,'Equivalencia BH-BMPT'!$D$18,IF(J131=18,'Equivalencia BH-BMPT'!$D$19,IF(J131=19,'Equivalencia BH-BMPT'!$D$20,IF(J131=20,'Equivalencia BH-BMPT'!$D$21,IF(J131=21,'Equivalencia BH-BMPT'!$D$22,IF(J131=22,'Equivalencia BH-BMPT'!$D$23,IF(J131=23,'Equivalencia BH-BMPT'!#REF!,IF(J131=24,'Equivalencia BH-BMPT'!$D$25,IF(J131=25,'Equivalencia BH-BMPT'!$D$26,IF(J131=26,'Equivalencia BH-BMPT'!$D$27,IF(J131=27,'Equivalencia BH-BMPT'!$D$28,IF(J131=28,'Equivalencia BH-BMPT'!$D$29,IF(J131=29,'Equivalencia BH-BMPT'!$D$30,IF(J131=30,'Equivalencia BH-BMPT'!$D$31,IF(J131=31,'Equivalencia BH-BMPT'!$D$32,IF(J131=32,'Equivalencia BH-BMPT'!$D$33,IF(J131=33,'Equivalencia BH-BMPT'!$D$34,IF(J131=34,'Equivalencia BH-BMPT'!$D$35,IF(J131=35,'Equivalencia BH-BMPT'!$D$36,IF(J131=36,'Equivalencia BH-BMPT'!$D$37,IF(J131=37,'Equivalencia BH-BMPT'!$D$38,IF(J131=38,'Equivalencia BH-BMPT'!#REF!,IF(J131=39,'Equivalencia BH-BMPT'!$D$40,IF(J131=40,'Equivalencia BH-BMPT'!$D$41,IF(J131=41,'Equivalencia BH-BMPT'!$D$42,IF(J131=42,'Equivalencia BH-BMPT'!$D$43,IF(J131=43,'Equivalencia BH-BMPT'!$D$44,IF(J131=44,'Equivalencia BH-BMPT'!$D$45,IF(J131=45,'Equivalencia BH-BMPT'!$D$46,"No ha seleccionado un número de programa")))))))))))))))))))))))))))))))))))))))))))))</f>
        <v>No ha seleccionado un número de programa</v>
      </c>
      <c r="L131" s="29" t="s">
        <v>973</v>
      </c>
      <c r="M131" s="99">
        <v>53008833</v>
      </c>
      <c r="N131" s="99" t="s">
        <v>735</v>
      </c>
      <c r="O131" s="142">
        <v>16650000</v>
      </c>
      <c r="P131" s="71"/>
      <c r="Q131" s="15"/>
      <c r="R131" s="99" t="s">
        <v>1005</v>
      </c>
      <c r="S131" s="153">
        <v>0</v>
      </c>
      <c r="T131" s="15">
        <f t="shared" si="8"/>
        <v>16650000</v>
      </c>
      <c r="U131" s="260">
        <f>4500000+4500000+4500000</f>
        <v>13500000</v>
      </c>
      <c r="V131" s="213">
        <v>43350</v>
      </c>
      <c r="W131" s="176">
        <v>43353</v>
      </c>
      <c r="X131" s="239">
        <v>43465</v>
      </c>
      <c r="Y131" s="264">
        <f t="shared" si="6"/>
        <v>112</v>
      </c>
      <c r="Z131" s="3"/>
      <c r="AA131" s="26"/>
      <c r="AB131" s="3"/>
      <c r="AC131" s="3"/>
      <c r="AD131" s="3" t="s">
        <v>1013</v>
      </c>
      <c r="AE131" s="3"/>
      <c r="AF131" s="27">
        <f t="shared" si="7"/>
        <v>0.81081081081081086</v>
      </c>
      <c r="AG131" s="28"/>
      <c r="AH131" s="28"/>
    </row>
    <row r="132" spans="1:34" ht="44.25" customHeight="1" thickBot="1" x14ac:dyDescent="0.3">
      <c r="A132" s="102" t="s">
        <v>493</v>
      </c>
      <c r="B132" s="3">
        <v>2018</v>
      </c>
      <c r="C132" s="72" t="s">
        <v>305</v>
      </c>
      <c r="D132" s="3">
        <v>5</v>
      </c>
      <c r="E132" s="2" t="str">
        <f>IF(D132=1,'Tipo '!$B$2,IF(D132=2,'Tipo '!$B$3,IF(D132=3,'Tipo '!$B$4,IF(D132=4,'Tipo '!$B$5,IF(D132=5,'Tipo '!$B$6,IF(D132=6,'Tipo '!$B$7,IF(D132=7,'Tipo '!$B$8,IF(D132=8,'Tipo '!$B$9,IF(D132=9,'Tipo '!$B$10,IF(D132=10,'Tipo '!$B$11,IF(D132=11,'Tipo '!$B$12,IF(D132=12,'Tipo '!$B$13,IF(D132=13,'Tipo '!$B$14,IF(D132=14,'Tipo '!$B$15,IF(D132=15,'Tipo '!$B$16,IF(D132=16,'Tipo '!$B$17,IF(D132=17,'Tipo '!$B$18,IF(D132=18,'Tipo '!$B$19,IF(D132=19,'Tipo '!$B$20,IF(D132=20,'Tipo '!$B$21,"No ha seleccionado un tipo de contrato válido"))))))))))))))))))))</f>
        <v>CONTRATOS DE PRESTACIÓN DE SERVICIOS PROFESIONALES Y DE APOYO A LA GESTIÓN</v>
      </c>
      <c r="F132" s="90" t="s">
        <v>626</v>
      </c>
      <c r="G132" s="2"/>
      <c r="H132" s="160" t="s">
        <v>905</v>
      </c>
      <c r="I132" s="13" t="s">
        <v>162</v>
      </c>
      <c r="J132" s="3"/>
      <c r="K132" s="2" t="str">
        <f>IF(J132=1,'Equivalencia BH-BMPT'!$D$2,IF(J132=2,'Equivalencia BH-BMPT'!$D$3,IF(J132=3,'Equivalencia BH-BMPT'!$D$4,IF(J132=4,'Equivalencia BH-BMPT'!$D$5,IF(J132=5,'Equivalencia BH-BMPT'!$D$6,IF(J132=6,'Equivalencia BH-BMPT'!$D$7,IF(J132=7,'Equivalencia BH-BMPT'!$D$8,IF(J132=8,'Equivalencia BH-BMPT'!$D$9,IF(J132=9,'Equivalencia BH-BMPT'!$D$10,IF(J132=10,'Equivalencia BH-BMPT'!$D$11,IF(J132=11,'Equivalencia BH-BMPT'!$D$12,IF(J132=12,'Equivalencia BH-BMPT'!$D$13,IF(J132=13,'Equivalencia BH-BMPT'!$D$14,IF(J132=14,'Equivalencia BH-BMPT'!$D$15,IF(J132=15,'Equivalencia BH-BMPT'!$D$16,IF(J132=16,'Equivalencia BH-BMPT'!$D$17,IF(J132=17,'Equivalencia BH-BMPT'!$D$18,IF(J132=18,'Equivalencia BH-BMPT'!$D$19,IF(J132=19,'Equivalencia BH-BMPT'!$D$20,IF(J132=20,'Equivalencia BH-BMPT'!$D$21,IF(J132=21,'Equivalencia BH-BMPT'!$D$22,IF(J132=22,'Equivalencia BH-BMPT'!$D$23,IF(J132=23,'Equivalencia BH-BMPT'!#REF!,IF(J132=24,'Equivalencia BH-BMPT'!$D$25,IF(J132=25,'Equivalencia BH-BMPT'!$D$26,IF(J132=26,'Equivalencia BH-BMPT'!$D$27,IF(J132=27,'Equivalencia BH-BMPT'!$D$28,IF(J132=28,'Equivalencia BH-BMPT'!$D$29,IF(J132=29,'Equivalencia BH-BMPT'!$D$30,IF(J132=30,'Equivalencia BH-BMPT'!$D$31,IF(J132=31,'Equivalencia BH-BMPT'!$D$32,IF(J132=32,'Equivalencia BH-BMPT'!$D$33,IF(J132=33,'Equivalencia BH-BMPT'!$D$34,IF(J132=34,'Equivalencia BH-BMPT'!$D$35,IF(J132=35,'Equivalencia BH-BMPT'!$D$36,IF(J132=36,'Equivalencia BH-BMPT'!$D$37,IF(J132=37,'Equivalencia BH-BMPT'!$D$38,IF(J132=38,'Equivalencia BH-BMPT'!#REF!,IF(J132=39,'Equivalencia BH-BMPT'!$D$40,IF(J132=40,'Equivalencia BH-BMPT'!$D$41,IF(J132=41,'Equivalencia BH-BMPT'!$D$42,IF(J132=42,'Equivalencia BH-BMPT'!$D$43,IF(J132=43,'Equivalencia BH-BMPT'!$D$44,IF(J132=44,'Equivalencia BH-BMPT'!$D$45,IF(J132=45,'Equivalencia BH-BMPT'!$D$46,"No ha seleccionado un número de programa")))))))))))))))))))))))))))))))))))))))))))))</f>
        <v>No ha seleccionado un número de programa</v>
      </c>
      <c r="L132" s="29" t="s">
        <v>973</v>
      </c>
      <c r="M132" s="99">
        <v>52352104</v>
      </c>
      <c r="N132" s="99" t="s">
        <v>736</v>
      </c>
      <c r="O132" s="265">
        <v>8066667</v>
      </c>
      <c r="P132" s="71"/>
      <c r="Q132" s="15"/>
      <c r="R132" s="99" t="s">
        <v>1005</v>
      </c>
      <c r="S132" s="153">
        <v>0</v>
      </c>
      <c r="T132" s="15">
        <f t="shared" si="8"/>
        <v>8066667</v>
      </c>
      <c r="U132" s="260">
        <f>2126667+2200000+2200000</f>
        <v>6526667</v>
      </c>
      <c r="V132" s="213">
        <v>43350</v>
      </c>
      <c r="W132" s="227">
        <v>43354</v>
      </c>
      <c r="X132" s="239">
        <v>43465</v>
      </c>
      <c r="Y132" s="264">
        <f t="shared" si="6"/>
        <v>111</v>
      </c>
      <c r="Z132" s="3"/>
      <c r="AA132" s="26"/>
      <c r="AB132" s="3"/>
      <c r="AC132" s="3"/>
      <c r="AD132" s="3" t="s">
        <v>1013</v>
      </c>
      <c r="AE132" s="3"/>
      <c r="AF132" s="27">
        <f t="shared" si="7"/>
        <v>0.80909091697971414</v>
      </c>
      <c r="AG132" s="28"/>
      <c r="AH132" s="28"/>
    </row>
    <row r="133" spans="1:34" ht="44.25" customHeight="1" thickBot="1" x14ac:dyDescent="0.3">
      <c r="A133" s="102" t="s">
        <v>494</v>
      </c>
      <c r="B133" s="3">
        <v>2018</v>
      </c>
      <c r="C133" s="72" t="s">
        <v>306</v>
      </c>
      <c r="D133" s="3">
        <v>1</v>
      </c>
      <c r="E133" s="2" t="str">
        <f>IF(D133=1,'Tipo '!$B$2,IF(D133=2,'Tipo '!$B$3,IF(D133=3,'Tipo '!$B$4,IF(D133=4,'Tipo '!$B$5,IF(D133=5,'Tipo '!$B$6,IF(D133=6,'Tipo '!$B$7,IF(D133=7,'Tipo '!$B$8,IF(D133=8,'Tipo '!$B$9,IF(D133=9,'Tipo '!$B$10,IF(D133=10,'Tipo '!$B$11,IF(D133=11,'Tipo '!$B$12,IF(D133=12,'Tipo '!$B$13,IF(D133=13,'Tipo '!$B$14,IF(D133=14,'Tipo '!$B$15,IF(D133=15,'Tipo '!$B$16,IF(D133=16,'Tipo '!$B$17,IF(D133=17,'Tipo '!$B$18,IF(D133=18,'Tipo '!$B$19,IF(D133=19,'Tipo '!$B$20,IF(D133=20,'Tipo '!$B$21,"No ha seleccionado un tipo de contrato válido"))))))))))))))))))))</f>
        <v>OBRA PÚBLICA</v>
      </c>
      <c r="F133" s="102" t="s">
        <v>628</v>
      </c>
      <c r="G133" s="2"/>
      <c r="H133" s="148" t="s">
        <v>906</v>
      </c>
      <c r="I133" s="13" t="s">
        <v>162</v>
      </c>
      <c r="J133" s="3"/>
      <c r="K133" s="2" t="str">
        <f>IF(J133=1,'Equivalencia BH-BMPT'!$D$2,IF(J133=2,'Equivalencia BH-BMPT'!$D$3,IF(J133=3,'Equivalencia BH-BMPT'!$D$4,IF(J133=4,'Equivalencia BH-BMPT'!$D$5,IF(J133=5,'Equivalencia BH-BMPT'!$D$6,IF(J133=6,'Equivalencia BH-BMPT'!$D$7,IF(J133=7,'Equivalencia BH-BMPT'!$D$8,IF(J133=8,'Equivalencia BH-BMPT'!$D$9,IF(J133=9,'Equivalencia BH-BMPT'!$D$10,IF(J133=10,'Equivalencia BH-BMPT'!$D$11,IF(J133=11,'Equivalencia BH-BMPT'!$D$12,IF(J133=12,'Equivalencia BH-BMPT'!$D$13,IF(J133=13,'Equivalencia BH-BMPT'!$D$14,IF(J133=14,'Equivalencia BH-BMPT'!$D$15,IF(J133=15,'Equivalencia BH-BMPT'!$D$16,IF(J133=16,'Equivalencia BH-BMPT'!$D$17,IF(J133=17,'Equivalencia BH-BMPT'!$D$18,IF(J133=18,'Equivalencia BH-BMPT'!$D$19,IF(J133=19,'Equivalencia BH-BMPT'!$D$20,IF(J133=20,'Equivalencia BH-BMPT'!$D$21,IF(J133=21,'Equivalencia BH-BMPT'!$D$22,IF(J133=22,'Equivalencia BH-BMPT'!$D$23,IF(J133=23,'Equivalencia BH-BMPT'!#REF!,IF(J133=24,'Equivalencia BH-BMPT'!$D$25,IF(J133=25,'Equivalencia BH-BMPT'!$D$26,IF(J133=26,'Equivalencia BH-BMPT'!$D$27,IF(J133=27,'Equivalencia BH-BMPT'!$D$28,IF(J133=28,'Equivalencia BH-BMPT'!$D$29,IF(J133=29,'Equivalencia BH-BMPT'!$D$30,IF(J133=30,'Equivalencia BH-BMPT'!$D$31,IF(J133=31,'Equivalencia BH-BMPT'!$D$32,IF(J133=32,'Equivalencia BH-BMPT'!$D$33,IF(J133=33,'Equivalencia BH-BMPT'!$D$34,IF(J133=34,'Equivalencia BH-BMPT'!$D$35,IF(J133=35,'Equivalencia BH-BMPT'!$D$36,IF(J133=36,'Equivalencia BH-BMPT'!$D$37,IF(J133=37,'Equivalencia BH-BMPT'!$D$38,IF(J133=38,'Equivalencia BH-BMPT'!#REF!,IF(J133=39,'Equivalencia BH-BMPT'!$D$40,IF(J133=40,'Equivalencia BH-BMPT'!$D$41,IF(J133=41,'Equivalencia BH-BMPT'!$D$42,IF(J133=42,'Equivalencia BH-BMPT'!$D$43,IF(J133=43,'Equivalencia BH-BMPT'!$D$44,IF(J133=44,'Equivalencia BH-BMPT'!$D$45,IF(J133=45,'Equivalencia BH-BMPT'!$D$46,"No ha seleccionado un número de programa")))))))))))))))))))))))))))))))))))))))))))))</f>
        <v>No ha seleccionado un número de programa</v>
      </c>
      <c r="L133" s="175" t="s">
        <v>979</v>
      </c>
      <c r="M133" s="99" t="s">
        <v>997</v>
      </c>
      <c r="N133" s="102" t="s">
        <v>737</v>
      </c>
      <c r="O133" s="122">
        <v>10810000000</v>
      </c>
      <c r="P133" s="71"/>
      <c r="Q133" s="15"/>
      <c r="R133" s="99" t="s">
        <v>1005</v>
      </c>
      <c r="S133" s="153">
        <v>0</v>
      </c>
      <c r="T133" s="15">
        <f t="shared" si="8"/>
        <v>10810000000</v>
      </c>
      <c r="U133" s="261">
        <v>1052042497</v>
      </c>
      <c r="V133" s="213">
        <v>43350</v>
      </c>
      <c r="W133" s="222">
        <v>43403</v>
      </c>
      <c r="X133" s="239">
        <v>43706</v>
      </c>
      <c r="Y133" s="264">
        <f t="shared" si="6"/>
        <v>303</v>
      </c>
      <c r="Z133" s="3"/>
      <c r="AA133" s="26"/>
      <c r="AB133" s="3"/>
      <c r="AC133" s="3"/>
      <c r="AD133" s="3" t="s">
        <v>1013</v>
      </c>
      <c r="AE133" s="3"/>
      <c r="AF133" s="27">
        <f t="shared" si="7"/>
        <v>9.7321230064754863E-2</v>
      </c>
      <c r="AG133" s="28"/>
      <c r="AH133" s="28"/>
    </row>
    <row r="134" spans="1:34" ht="44.25" customHeight="1" thickBot="1" x14ac:dyDescent="0.3">
      <c r="A134" s="102" t="s">
        <v>495</v>
      </c>
      <c r="B134" s="3">
        <v>2018</v>
      </c>
      <c r="C134" s="72" t="s">
        <v>307</v>
      </c>
      <c r="D134" s="3">
        <v>5</v>
      </c>
      <c r="E134" s="2" t="str">
        <f>IF(D134=1,'Tipo '!$B$2,IF(D134=2,'Tipo '!$B$3,IF(D134=3,'Tipo '!$B$4,IF(D134=4,'Tipo '!$B$5,IF(D134=5,'Tipo '!$B$6,IF(D134=6,'Tipo '!$B$7,IF(D134=7,'Tipo '!$B$8,IF(D134=8,'Tipo '!$B$9,IF(D134=9,'Tipo '!$B$10,IF(D134=10,'Tipo '!$B$11,IF(D134=11,'Tipo '!$B$12,IF(D134=12,'Tipo '!$B$13,IF(D134=13,'Tipo '!$B$14,IF(D134=14,'Tipo '!$B$15,IF(D134=15,'Tipo '!$B$16,IF(D134=16,'Tipo '!$B$17,IF(D134=17,'Tipo '!$B$18,IF(D134=18,'Tipo '!$B$19,IF(D134=19,'Tipo '!$B$20,IF(D134=20,'Tipo '!$B$21,"No ha seleccionado un tipo de contrato válido"))))))))))))))))))))</f>
        <v>CONTRATOS DE PRESTACIÓN DE SERVICIOS PROFESIONALES Y DE APOYO A LA GESTIÓN</v>
      </c>
      <c r="F134" s="90" t="s">
        <v>626</v>
      </c>
      <c r="G134" s="2"/>
      <c r="H134" s="160" t="s">
        <v>907</v>
      </c>
      <c r="I134" s="13" t="s">
        <v>162</v>
      </c>
      <c r="J134" s="3"/>
      <c r="K134" s="2" t="str">
        <f>IF(J134=1,'Equivalencia BH-BMPT'!$D$2,IF(J134=2,'Equivalencia BH-BMPT'!$D$3,IF(J134=3,'Equivalencia BH-BMPT'!$D$4,IF(J134=4,'Equivalencia BH-BMPT'!$D$5,IF(J134=5,'Equivalencia BH-BMPT'!$D$6,IF(J134=6,'Equivalencia BH-BMPT'!$D$7,IF(J134=7,'Equivalencia BH-BMPT'!$D$8,IF(J134=8,'Equivalencia BH-BMPT'!$D$9,IF(J134=9,'Equivalencia BH-BMPT'!$D$10,IF(J134=10,'Equivalencia BH-BMPT'!$D$11,IF(J134=11,'Equivalencia BH-BMPT'!$D$12,IF(J134=12,'Equivalencia BH-BMPT'!$D$13,IF(J134=13,'Equivalencia BH-BMPT'!$D$14,IF(J134=14,'Equivalencia BH-BMPT'!$D$15,IF(J134=15,'Equivalencia BH-BMPT'!$D$16,IF(J134=16,'Equivalencia BH-BMPT'!$D$17,IF(J134=17,'Equivalencia BH-BMPT'!$D$18,IF(J134=18,'Equivalencia BH-BMPT'!$D$19,IF(J134=19,'Equivalencia BH-BMPT'!$D$20,IF(J134=20,'Equivalencia BH-BMPT'!$D$21,IF(J134=21,'Equivalencia BH-BMPT'!$D$22,IF(J134=22,'Equivalencia BH-BMPT'!$D$23,IF(J134=23,'Equivalencia BH-BMPT'!#REF!,IF(J134=24,'Equivalencia BH-BMPT'!$D$25,IF(J134=25,'Equivalencia BH-BMPT'!$D$26,IF(J134=26,'Equivalencia BH-BMPT'!$D$27,IF(J134=27,'Equivalencia BH-BMPT'!$D$28,IF(J134=28,'Equivalencia BH-BMPT'!$D$29,IF(J134=29,'Equivalencia BH-BMPT'!$D$30,IF(J134=30,'Equivalencia BH-BMPT'!$D$31,IF(J134=31,'Equivalencia BH-BMPT'!$D$32,IF(J134=32,'Equivalencia BH-BMPT'!$D$33,IF(J134=33,'Equivalencia BH-BMPT'!$D$34,IF(J134=34,'Equivalencia BH-BMPT'!$D$35,IF(J134=35,'Equivalencia BH-BMPT'!$D$36,IF(J134=36,'Equivalencia BH-BMPT'!$D$37,IF(J134=37,'Equivalencia BH-BMPT'!$D$38,IF(J134=38,'Equivalencia BH-BMPT'!#REF!,IF(J134=39,'Equivalencia BH-BMPT'!$D$40,IF(J134=40,'Equivalencia BH-BMPT'!$D$41,IF(J134=41,'Equivalencia BH-BMPT'!$D$42,IF(J134=42,'Equivalencia BH-BMPT'!$D$43,IF(J134=43,'Equivalencia BH-BMPT'!$D$44,IF(J134=44,'Equivalencia BH-BMPT'!$D$45,IF(J134=45,'Equivalencia BH-BMPT'!$D$46,"No ha seleccionado un número de programa")))))))))))))))))))))))))))))))))))))))))))))</f>
        <v>No ha seleccionado un número de programa</v>
      </c>
      <c r="L134" s="29" t="s">
        <v>973</v>
      </c>
      <c r="M134" s="92">
        <v>19274869</v>
      </c>
      <c r="N134" s="99" t="s">
        <v>738</v>
      </c>
      <c r="O134" s="122">
        <v>18700000</v>
      </c>
      <c r="P134" s="71"/>
      <c r="Q134" s="15"/>
      <c r="R134" s="99" t="s">
        <v>1005</v>
      </c>
      <c r="S134" s="153">
        <v>0</v>
      </c>
      <c r="T134" s="15">
        <f t="shared" si="8"/>
        <v>18700000</v>
      </c>
      <c r="U134" s="260">
        <f>4930000+5100000+5100000</f>
        <v>15130000</v>
      </c>
      <c r="V134" s="213">
        <v>43348</v>
      </c>
      <c r="W134" s="176">
        <v>43354</v>
      </c>
      <c r="X134" s="239">
        <v>43465</v>
      </c>
      <c r="Y134" s="264">
        <f t="shared" si="6"/>
        <v>111</v>
      </c>
      <c r="Z134" s="3"/>
      <c r="AA134" s="26"/>
      <c r="AB134" s="3"/>
      <c r="AC134" s="3"/>
      <c r="AD134" s="3" t="s">
        <v>1013</v>
      </c>
      <c r="AE134" s="3"/>
      <c r="AF134" s="27">
        <f t="shared" si="7"/>
        <v>0.80909090909090908</v>
      </c>
      <c r="AG134" s="28"/>
      <c r="AH134" s="28"/>
    </row>
    <row r="135" spans="1:34" ht="44.25" customHeight="1" thickBot="1" x14ac:dyDescent="0.3">
      <c r="A135" s="105" t="s">
        <v>496</v>
      </c>
      <c r="B135" s="3">
        <v>2018</v>
      </c>
      <c r="C135" s="76" t="s">
        <v>308</v>
      </c>
      <c r="D135" s="3">
        <v>5</v>
      </c>
      <c r="E135" s="2" t="str">
        <f>IF(D135=1,'Tipo '!$B$2,IF(D135=2,'Tipo '!$B$3,IF(D135=3,'Tipo '!$B$4,IF(D135=4,'Tipo '!$B$5,IF(D135=5,'Tipo '!$B$6,IF(D135=6,'Tipo '!$B$7,IF(D135=7,'Tipo '!$B$8,IF(D135=8,'Tipo '!$B$9,IF(D135=9,'Tipo '!$B$10,IF(D135=10,'Tipo '!$B$11,IF(D135=11,'Tipo '!$B$12,IF(D135=12,'Tipo '!$B$13,IF(D135=13,'Tipo '!$B$14,IF(D135=14,'Tipo '!$B$15,IF(D135=15,'Tipo '!$B$16,IF(D135=16,'Tipo '!$B$17,IF(D135=17,'Tipo '!$B$18,IF(D135=18,'Tipo '!$B$19,IF(D135=19,'Tipo '!$B$20,IF(D135=20,'Tipo '!$B$21,"No ha seleccionado un tipo de contrato válido"))))))))))))))))))))</f>
        <v>CONTRATOS DE PRESTACIÓN DE SERVICIOS PROFESIONALES Y DE APOYO A LA GESTIÓN</v>
      </c>
      <c r="F135" s="90" t="s">
        <v>626</v>
      </c>
      <c r="G135" s="2"/>
      <c r="H135" s="149" t="s">
        <v>908</v>
      </c>
      <c r="I135" s="13" t="s">
        <v>162</v>
      </c>
      <c r="J135" s="3"/>
      <c r="K135" s="2" t="str">
        <f>IF(J135=1,'Equivalencia BH-BMPT'!$D$2,IF(J135=2,'Equivalencia BH-BMPT'!$D$3,IF(J135=3,'Equivalencia BH-BMPT'!$D$4,IF(J135=4,'Equivalencia BH-BMPT'!$D$5,IF(J135=5,'Equivalencia BH-BMPT'!$D$6,IF(J135=6,'Equivalencia BH-BMPT'!$D$7,IF(J135=7,'Equivalencia BH-BMPT'!$D$8,IF(J135=8,'Equivalencia BH-BMPT'!$D$9,IF(J135=9,'Equivalencia BH-BMPT'!$D$10,IF(J135=10,'Equivalencia BH-BMPT'!$D$11,IF(J135=11,'Equivalencia BH-BMPT'!$D$12,IF(J135=12,'Equivalencia BH-BMPT'!$D$13,IF(J135=13,'Equivalencia BH-BMPT'!$D$14,IF(J135=14,'Equivalencia BH-BMPT'!$D$15,IF(J135=15,'Equivalencia BH-BMPT'!$D$16,IF(J135=16,'Equivalencia BH-BMPT'!$D$17,IF(J135=17,'Equivalencia BH-BMPT'!$D$18,IF(J135=18,'Equivalencia BH-BMPT'!$D$19,IF(J135=19,'Equivalencia BH-BMPT'!$D$20,IF(J135=20,'Equivalencia BH-BMPT'!$D$21,IF(J135=21,'Equivalencia BH-BMPT'!$D$22,IF(J135=22,'Equivalencia BH-BMPT'!$D$23,IF(J135=23,'Equivalencia BH-BMPT'!#REF!,IF(J135=24,'Equivalencia BH-BMPT'!$D$25,IF(J135=25,'Equivalencia BH-BMPT'!$D$26,IF(J135=26,'Equivalencia BH-BMPT'!$D$27,IF(J135=27,'Equivalencia BH-BMPT'!$D$28,IF(J135=28,'Equivalencia BH-BMPT'!$D$29,IF(J135=29,'Equivalencia BH-BMPT'!$D$30,IF(J135=30,'Equivalencia BH-BMPT'!$D$31,IF(J135=31,'Equivalencia BH-BMPT'!$D$32,IF(J135=32,'Equivalencia BH-BMPT'!$D$33,IF(J135=33,'Equivalencia BH-BMPT'!$D$34,IF(J135=34,'Equivalencia BH-BMPT'!$D$35,IF(J135=35,'Equivalencia BH-BMPT'!$D$36,IF(J135=36,'Equivalencia BH-BMPT'!$D$37,IF(J135=37,'Equivalencia BH-BMPT'!$D$38,IF(J135=38,'Equivalencia BH-BMPT'!#REF!,IF(J135=39,'Equivalencia BH-BMPT'!$D$40,IF(J135=40,'Equivalencia BH-BMPT'!$D$41,IF(J135=41,'Equivalencia BH-BMPT'!$D$42,IF(J135=42,'Equivalencia BH-BMPT'!$D$43,IF(J135=43,'Equivalencia BH-BMPT'!$D$44,IF(J135=44,'Equivalencia BH-BMPT'!$D$45,IF(J135=45,'Equivalencia BH-BMPT'!$D$46,"No ha seleccionado un número de programa")))))))))))))))))))))))))))))))))))))))))))))</f>
        <v>No ha seleccionado un número de programa</v>
      </c>
      <c r="L135" s="29" t="s">
        <v>973</v>
      </c>
      <c r="M135" s="118">
        <v>37747954</v>
      </c>
      <c r="N135" s="118" t="s">
        <v>739</v>
      </c>
      <c r="O135" s="143">
        <v>16350000</v>
      </c>
      <c r="P135" s="71"/>
      <c r="Q135" s="15"/>
      <c r="R135" s="118" t="s">
        <v>1005</v>
      </c>
      <c r="S135" s="173">
        <v>0</v>
      </c>
      <c r="T135" s="15">
        <f t="shared" si="8"/>
        <v>16350000</v>
      </c>
      <c r="U135" s="260">
        <f>4200000+4500000+3000000</f>
        <v>11700000</v>
      </c>
      <c r="V135" s="214">
        <v>43355</v>
      </c>
      <c r="W135" s="228">
        <v>43355</v>
      </c>
      <c r="X135" s="240">
        <v>43465</v>
      </c>
      <c r="Y135" s="264">
        <f t="shared" si="6"/>
        <v>110</v>
      </c>
      <c r="Z135" s="3"/>
      <c r="AA135" s="26"/>
      <c r="AB135" s="3"/>
      <c r="AC135" s="3"/>
      <c r="AD135" s="3" t="s">
        <v>1013</v>
      </c>
      <c r="AE135" s="3"/>
      <c r="AF135" s="27">
        <f t="shared" si="7"/>
        <v>0.7155963302752294</v>
      </c>
      <c r="AG135" s="28"/>
      <c r="AH135" s="28"/>
    </row>
    <row r="136" spans="1:34" ht="44.25" customHeight="1" thickBot="1" x14ac:dyDescent="0.3">
      <c r="A136" s="102" t="s">
        <v>497</v>
      </c>
      <c r="B136" s="3">
        <v>2018</v>
      </c>
      <c r="C136" s="72" t="s">
        <v>309</v>
      </c>
      <c r="D136" s="3">
        <v>5</v>
      </c>
      <c r="E136" s="2" t="str">
        <f>IF(D136=1,'Tipo '!$B$2,IF(D136=2,'Tipo '!$B$3,IF(D136=3,'Tipo '!$B$4,IF(D136=4,'Tipo '!$B$5,IF(D136=5,'Tipo '!$B$6,IF(D136=6,'Tipo '!$B$7,IF(D136=7,'Tipo '!$B$8,IF(D136=8,'Tipo '!$B$9,IF(D136=9,'Tipo '!$B$10,IF(D136=10,'Tipo '!$B$11,IF(D136=11,'Tipo '!$B$12,IF(D136=12,'Tipo '!$B$13,IF(D136=13,'Tipo '!$B$14,IF(D136=14,'Tipo '!$B$15,IF(D136=15,'Tipo '!$B$16,IF(D136=16,'Tipo '!$B$17,IF(D136=17,'Tipo '!$B$18,IF(D136=18,'Tipo '!$B$19,IF(D136=19,'Tipo '!$B$20,IF(D136=20,'Tipo '!$B$21,"No ha seleccionado un tipo de contrato válido"))))))))))))))))))))</f>
        <v>CONTRATOS DE PRESTACIÓN DE SERVICIOS PROFESIONALES Y DE APOYO A LA GESTIÓN</v>
      </c>
      <c r="F136" s="90" t="s">
        <v>626</v>
      </c>
      <c r="G136" s="2"/>
      <c r="H136" s="148" t="s">
        <v>909</v>
      </c>
      <c r="I136" s="13" t="s">
        <v>162</v>
      </c>
      <c r="J136" s="3"/>
      <c r="K136" s="2" t="str">
        <f>IF(J136=1,'Equivalencia BH-BMPT'!$D$2,IF(J136=2,'Equivalencia BH-BMPT'!$D$3,IF(J136=3,'Equivalencia BH-BMPT'!$D$4,IF(J136=4,'Equivalencia BH-BMPT'!$D$5,IF(J136=5,'Equivalencia BH-BMPT'!$D$6,IF(J136=6,'Equivalencia BH-BMPT'!$D$7,IF(J136=7,'Equivalencia BH-BMPT'!$D$8,IF(J136=8,'Equivalencia BH-BMPT'!$D$9,IF(J136=9,'Equivalencia BH-BMPT'!$D$10,IF(J136=10,'Equivalencia BH-BMPT'!$D$11,IF(J136=11,'Equivalencia BH-BMPT'!$D$12,IF(J136=12,'Equivalencia BH-BMPT'!$D$13,IF(J136=13,'Equivalencia BH-BMPT'!$D$14,IF(J136=14,'Equivalencia BH-BMPT'!$D$15,IF(J136=15,'Equivalencia BH-BMPT'!$D$16,IF(J136=16,'Equivalencia BH-BMPT'!$D$17,IF(J136=17,'Equivalencia BH-BMPT'!$D$18,IF(J136=18,'Equivalencia BH-BMPT'!$D$19,IF(J136=19,'Equivalencia BH-BMPT'!$D$20,IF(J136=20,'Equivalencia BH-BMPT'!$D$21,IF(J136=21,'Equivalencia BH-BMPT'!$D$22,IF(J136=22,'Equivalencia BH-BMPT'!$D$23,IF(J136=23,'Equivalencia BH-BMPT'!#REF!,IF(J136=24,'Equivalencia BH-BMPT'!$D$25,IF(J136=25,'Equivalencia BH-BMPT'!$D$26,IF(J136=26,'Equivalencia BH-BMPT'!$D$27,IF(J136=27,'Equivalencia BH-BMPT'!$D$28,IF(J136=28,'Equivalencia BH-BMPT'!$D$29,IF(J136=29,'Equivalencia BH-BMPT'!$D$30,IF(J136=30,'Equivalencia BH-BMPT'!$D$31,IF(J136=31,'Equivalencia BH-BMPT'!$D$32,IF(J136=32,'Equivalencia BH-BMPT'!$D$33,IF(J136=33,'Equivalencia BH-BMPT'!$D$34,IF(J136=34,'Equivalencia BH-BMPT'!$D$35,IF(J136=35,'Equivalencia BH-BMPT'!$D$36,IF(J136=36,'Equivalencia BH-BMPT'!$D$37,IF(J136=37,'Equivalencia BH-BMPT'!$D$38,IF(J136=38,'Equivalencia BH-BMPT'!#REF!,IF(J136=39,'Equivalencia BH-BMPT'!$D$40,IF(J136=40,'Equivalencia BH-BMPT'!$D$41,IF(J136=41,'Equivalencia BH-BMPT'!$D$42,IF(J136=42,'Equivalencia BH-BMPT'!$D$43,IF(J136=43,'Equivalencia BH-BMPT'!$D$44,IF(J136=44,'Equivalencia BH-BMPT'!$D$45,IF(J136=45,'Equivalencia BH-BMPT'!$D$46,"No ha seleccionado un número de programa")))))))))))))))))))))))))))))))))))))))))))))</f>
        <v>No ha seleccionado un número de programa</v>
      </c>
      <c r="L136" s="29" t="s">
        <v>973</v>
      </c>
      <c r="M136" s="99">
        <v>79056337</v>
      </c>
      <c r="N136" s="99" t="s">
        <v>698</v>
      </c>
      <c r="O136" s="122">
        <v>16200000</v>
      </c>
      <c r="P136" s="71"/>
      <c r="Q136" s="15"/>
      <c r="R136" s="99" t="s">
        <v>1005</v>
      </c>
      <c r="S136" s="153">
        <v>0</v>
      </c>
      <c r="T136" s="15">
        <f t="shared" si="8"/>
        <v>16200000</v>
      </c>
      <c r="U136" s="260">
        <f>4050000+4500000+4500000</f>
        <v>13050000</v>
      </c>
      <c r="V136" s="213">
        <v>43355</v>
      </c>
      <c r="W136" s="176">
        <v>43356</v>
      </c>
      <c r="X136" s="239">
        <v>43465</v>
      </c>
      <c r="Y136" s="264">
        <f t="shared" si="6"/>
        <v>109</v>
      </c>
      <c r="Z136" s="3"/>
      <c r="AA136" s="26"/>
      <c r="AB136" s="3"/>
      <c r="AC136" s="3"/>
      <c r="AD136" s="3" t="s">
        <v>1013</v>
      </c>
      <c r="AE136" s="3"/>
      <c r="AF136" s="27">
        <f t="shared" si="7"/>
        <v>0.80555555555555558</v>
      </c>
      <c r="AG136" s="28"/>
      <c r="AH136" s="28"/>
    </row>
    <row r="137" spans="1:34" ht="44.25" customHeight="1" thickBot="1" x14ac:dyDescent="0.3">
      <c r="A137" s="102" t="s">
        <v>498</v>
      </c>
      <c r="B137" s="3">
        <v>2018</v>
      </c>
      <c r="C137" s="72" t="s">
        <v>310</v>
      </c>
      <c r="D137" s="3">
        <v>5</v>
      </c>
      <c r="E137" s="2" t="str">
        <f>IF(D137=1,'Tipo '!$B$2,IF(D137=2,'Tipo '!$B$3,IF(D137=3,'Tipo '!$B$4,IF(D137=4,'Tipo '!$B$5,IF(D137=5,'Tipo '!$B$6,IF(D137=6,'Tipo '!$B$7,IF(D137=7,'Tipo '!$B$8,IF(D137=8,'Tipo '!$B$9,IF(D137=9,'Tipo '!$B$10,IF(D137=10,'Tipo '!$B$11,IF(D137=11,'Tipo '!$B$12,IF(D137=12,'Tipo '!$B$13,IF(D137=13,'Tipo '!$B$14,IF(D137=14,'Tipo '!$B$15,IF(D137=15,'Tipo '!$B$16,IF(D137=16,'Tipo '!$B$17,IF(D137=17,'Tipo '!$B$18,IF(D137=18,'Tipo '!$B$19,IF(D137=19,'Tipo '!$B$20,IF(D137=20,'Tipo '!$B$21,"No ha seleccionado un tipo de contrato válido"))))))))))))))))))))</f>
        <v>CONTRATOS DE PRESTACIÓN DE SERVICIOS PROFESIONALES Y DE APOYO A LA GESTIÓN</v>
      </c>
      <c r="F137" s="90" t="s">
        <v>626</v>
      </c>
      <c r="G137" s="2"/>
      <c r="H137" s="160" t="s">
        <v>901</v>
      </c>
      <c r="I137" s="13" t="s">
        <v>162</v>
      </c>
      <c r="J137" s="3"/>
      <c r="K137" s="2" t="str">
        <f>IF(J137=1,'Equivalencia BH-BMPT'!$D$2,IF(J137=2,'Equivalencia BH-BMPT'!$D$3,IF(J137=3,'Equivalencia BH-BMPT'!$D$4,IF(J137=4,'Equivalencia BH-BMPT'!$D$5,IF(J137=5,'Equivalencia BH-BMPT'!$D$6,IF(J137=6,'Equivalencia BH-BMPT'!$D$7,IF(J137=7,'Equivalencia BH-BMPT'!$D$8,IF(J137=8,'Equivalencia BH-BMPT'!$D$9,IF(J137=9,'Equivalencia BH-BMPT'!$D$10,IF(J137=10,'Equivalencia BH-BMPT'!$D$11,IF(J137=11,'Equivalencia BH-BMPT'!$D$12,IF(J137=12,'Equivalencia BH-BMPT'!$D$13,IF(J137=13,'Equivalencia BH-BMPT'!$D$14,IF(J137=14,'Equivalencia BH-BMPT'!$D$15,IF(J137=15,'Equivalencia BH-BMPT'!$D$16,IF(J137=16,'Equivalencia BH-BMPT'!$D$17,IF(J137=17,'Equivalencia BH-BMPT'!$D$18,IF(J137=18,'Equivalencia BH-BMPT'!$D$19,IF(J137=19,'Equivalencia BH-BMPT'!$D$20,IF(J137=20,'Equivalencia BH-BMPT'!$D$21,IF(J137=21,'Equivalencia BH-BMPT'!$D$22,IF(J137=22,'Equivalencia BH-BMPT'!$D$23,IF(J137=23,'Equivalencia BH-BMPT'!#REF!,IF(J137=24,'Equivalencia BH-BMPT'!$D$25,IF(J137=25,'Equivalencia BH-BMPT'!$D$26,IF(J137=26,'Equivalencia BH-BMPT'!$D$27,IF(J137=27,'Equivalencia BH-BMPT'!$D$28,IF(J137=28,'Equivalencia BH-BMPT'!$D$29,IF(J137=29,'Equivalencia BH-BMPT'!$D$30,IF(J137=30,'Equivalencia BH-BMPT'!$D$31,IF(J137=31,'Equivalencia BH-BMPT'!$D$32,IF(J137=32,'Equivalencia BH-BMPT'!$D$33,IF(J137=33,'Equivalencia BH-BMPT'!$D$34,IF(J137=34,'Equivalencia BH-BMPT'!$D$35,IF(J137=35,'Equivalencia BH-BMPT'!$D$36,IF(J137=36,'Equivalencia BH-BMPT'!$D$37,IF(J137=37,'Equivalencia BH-BMPT'!$D$38,IF(J137=38,'Equivalencia BH-BMPT'!#REF!,IF(J137=39,'Equivalencia BH-BMPT'!$D$40,IF(J137=40,'Equivalencia BH-BMPT'!$D$41,IF(J137=41,'Equivalencia BH-BMPT'!$D$42,IF(J137=42,'Equivalencia BH-BMPT'!$D$43,IF(J137=43,'Equivalencia BH-BMPT'!$D$44,IF(J137=44,'Equivalencia BH-BMPT'!$D$45,IF(J137=45,'Equivalencia BH-BMPT'!$D$46,"No ha seleccionado un número de programa")))))))))))))))))))))))))))))))))))))))))))))</f>
        <v>No ha seleccionado un número de programa</v>
      </c>
      <c r="L137" s="29" t="s">
        <v>973</v>
      </c>
      <c r="M137" s="99">
        <v>52731958</v>
      </c>
      <c r="N137" s="99" t="s">
        <v>740</v>
      </c>
      <c r="O137" s="265">
        <v>19066667</v>
      </c>
      <c r="P137" s="71"/>
      <c r="Q137" s="15"/>
      <c r="R137" s="99">
        <v>1</v>
      </c>
      <c r="S137" s="265">
        <v>2016663</v>
      </c>
      <c r="T137" s="15">
        <f t="shared" si="8"/>
        <v>21083330</v>
      </c>
      <c r="U137" s="260">
        <f>4216666+5500000+5500000</f>
        <v>15216666</v>
      </c>
      <c r="V137" s="213">
        <v>43355</v>
      </c>
      <c r="W137" s="176">
        <v>43360</v>
      </c>
      <c r="X137" s="239">
        <v>43465</v>
      </c>
      <c r="Y137" s="264">
        <f t="shared" si="6"/>
        <v>105</v>
      </c>
      <c r="Z137" s="3"/>
      <c r="AA137" s="26"/>
      <c r="AB137" s="3"/>
      <c r="AC137" s="3"/>
      <c r="AD137" s="3" t="s">
        <v>1013</v>
      </c>
      <c r="AE137" s="3"/>
      <c r="AF137" s="27">
        <f t="shared" si="7"/>
        <v>0.72173921292319576</v>
      </c>
      <c r="AG137" s="28"/>
      <c r="AH137" s="28"/>
    </row>
    <row r="138" spans="1:34" ht="44.25" customHeight="1" thickBot="1" x14ac:dyDescent="0.3">
      <c r="A138" s="102" t="s">
        <v>499</v>
      </c>
      <c r="B138" s="3">
        <v>2018</v>
      </c>
      <c r="C138" s="72" t="s">
        <v>311</v>
      </c>
      <c r="D138" s="3">
        <v>5</v>
      </c>
      <c r="E138" s="2" t="str">
        <f>IF(D138=1,'Tipo '!$B$2,IF(D138=2,'Tipo '!$B$3,IF(D138=3,'Tipo '!$B$4,IF(D138=4,'Tipo '!$B$5,IF(D138=5,'Tipo '!$B$6,IF(D138=6,'Tipo '!$B$7,IF(D138=7,'Tipo '!$B$8,IF(D138=8,'Tipo '!$B$9,IF(D138=9,'Tipo '!$B$10,IF(D138=10,'Tipo '!$B$11,IF(D138=11,'Tipo '!$B$12,IF(D138=12,'Tipo '!$B$13,IF(D138=13,'Tipo '!$B$14,IF(D138=14,'Tipo '!$B$15,IF(D138=15,'Tipo '!$B$16,IF(D138=16,'Tipo '!$B$17,IF(D138=17,'Tipo '!$B$18,IF(D138=18,'Tipo '!$B$19,IF(D138=19,'Tipo '!$B$20,IF(D138=20,'Tipo '!$B$21,"No ha seleccionado un tipo de contrato válido"))))))))))))))))))))</f>
        <v>CONTRATOS DE PRESTACIÓN DE SERVICIOS PROFESIONALES Y DE APOYO A LA GESTIÓN</v>
      </c>
      <c r="F138" s="90" t="s">
        <v>626</v>
      </c>
      <c r="G138" s="2"/>
      <c r="H138" s="148" t="s">
        <v>908</v>
      </c>
      <c r="I138" s="13" t="s">
        <v>162</v>
      </c>
      <c r="J138" s="3"/>
      <c r="K138" s="2" t="str">
        <f>IF(J138=1,'Equivalencia BH-BMPT'!$D$2,IF(J138=2,'Equivalencia BH-BMPT'!$D$3,IF(J138=3,'Equivalencia BH-BMPT'!$D$4,IF(J138=4,'Equivalencia BH-BMPT'!$D$5,IF(J138=5,'Equivalencia BH-BMPT'!$D$6,IF(J138=6,'Equivalencia BH-BMPT'!$D$7,IF(J138=7,'Equivalencia BH-BMPT'!$D$8,IF(J138=8,'Equivalencia BH-BMPT'!$D$9,IF(J138=9,'Equivalencia BH-BMPT'!$D$10,IF(J138=10,'Equivalencia BH-BMPT'!$D$11,IF(J138=11,'Equivalencia BH-BMPT'!$D$12,IF(J138=12,'Equivalencia BH-BMPT'!$D$13,IF(J138=13,'Equivalencia BH-BMPT'!$D$14,IF(J138=14,'Equivalencia BH-BMPT'!$D$15,IF(J138=15,'Equivalencia BH-BMPT'!$D$16,IF(J138=16,'Equivalencia BH-BMPT'!$D$17,IF(J138=17,'Equivalencia BH-BMPT'!$D$18,IF(J138=18,'Equivalencia BH-BMPT'!$D$19,IF(J138=19,'Equivalencia BH-BMPT'!$D$20,IF(J138=20,'Equivalencia BH-BMPT'!$D$21,IF(J138=21,'Equivalencia BH-BMPT'!$D$22,IF(J138=22,'Equivalencia BH-BMPT'!$D$23,IF(J138=23,'Equivalencia BH-BMPT'!#REF!,IF(J138=24,'Equivalencia BH-BMPT'!$D$25,IF(J138=25,'Equivalencia BH-BMPT'!$D$26,IF(J138=26,'Equivalencia BH-BMPT'!$D$27,IF(J138=27,'Equivalencia BH-BMPT'!$D$28,IF(J138=28,'Equivalencia BH-BMPT'!$D$29,IF(J138=29,'Equivalencia BH-BMPT'!$D$30,IF(J138=30,'Equivalencia BH-BMPT'!$D$31,IF(J138=31,'Equivalencia BH-BMPT'!$D$32,IF(J138=32,'Equivalencia BH-BMPT'!$D$33,IF(J138=33,'Equivalencia BH-BMPT'!$D$34,IF(J138=34,'Equivalencia BH-BMPT'!$D$35,IF(J138=35,'Equivalencia BH-BMPT'!$D$36,IF(J138=36,'Equivalencia BH-BMPT'!$D$37,IF(J138=37,'Equivalencia BH-BMPT'!$D$38,IF(J138=38,'Equivalencia BH-BMPT'!#REF!,IF(J138=39,'Equivalencia BH-BMPT'!$D$40,IF(J138=40,'Equivalencia BH-BMPT'!$D$41,IF(J138=41,'Equivalencia BH-BMPT'!$D$42,IF(J138=42,'Equivalencia BH-BMPT'!$D$43,IF(J138=43,'Equivalencia BH-BMPT'!$D$44,IF(J138=44,'Equivalencia BH-BMPT'!$D$45,IF(J138=45,'Equivalencia BH-BMPT'!$D$46,"No ha seleccionado un número de programa")))))))))))))))))))))))))))))))))))))))))))))</f>
        <v>No ha seleccionado un número de programa</v>
      </c>
      <c r="L138" s="29" t="s">
        <v>973</v>
      </c>
      <c r="M138" s="119">
        <v>1019034361</v>
      </c>
      <c r="N138" s="99" t="s">
        <v>663</v>
      </c>
      <c r="O138" s="265">
        <v>16050000</v>
      </c>
      <c r="P138" s="71"/>
      <c r="Q138" s="15"/>
      <c r="R138" s="99" t="s">
        <v>1005</v>
      </c>
      <c r="S138" s="153">
        <v>0</v>
      </c>
      <c r="T138" s="15">
        <f t="shared" si="8"/>
        <v>16050000</v>
      </c>
      <c r="U138" s="260">
        <f>3900000+4500000+4500000</f>
        <v>12900000</v>
      </c>
      <c r="V138" s="213">
        <v>43356</v>
      </c>
      <c r="W138" s="176">
        <v>43357</v>
      </c>
      <c r="X138" s="239">
        <v>43465</v>
      </c>
      <c r="Y138" s="264">
        <f t="shared" si="6"/>
        <v>108</v>
      </c>
      <c r="Z138" s="3"/>
      <c r="AA138" s="26"/>
      <c r="AB138" s="3"/>
      <c r="AC138" s="3"/>
      <c r="AD138" s="3" t="s">
        <v>1013</v>
      </c>
      <c r="AE138" s="3"/>
      <c r="AF138" s="27">
        <f t="shared" si="7"/>
        <v>0.80373831775700932</v>
      </c>
      <c r="AG138" s="28"/>
      <c r="AH138" s="28"/>
    </row>
    <row r="139" spans="1:34" ht="44.25" customHeight="1" thickBot="1" x14ac:dyDescent="0.3">
      <c r="A139" s="102" t="s">
        <v>500</v>
      </c>
      <c r="B139" s="3">
        <v>2018</v>
      </c>
      <c r="C139" s="72" t="s">
        <v>312</v>
      </c>
      <c r="D139" s="3">
        <v>5</v>
      </c>
      <c r="E139" s="2" t="str">
        <f>IF(D139=1,'Tipo '!$B$2,IF(D139=2,'Tipo '!$B$3,IF(D139=3,'Tipo '!$B$4,IF(D139=4,'Tipo '!$B$5,IF(D139=5,'Tipo '!$B$6,IF(D139=6,'Tipo '!$B$7,IF(D139=7,'Tipo '!$B$8,IF(D139=8,'Tipo '!$B$9,IF(D139=9,'Tipo '!$B$10,IF(D139=10,'Tipo '!$B$11,IF(D139=11,'Tipo '!$B$12,IF(D139=12,'Tipo '!$B$13,IF(D139=13,'Tipo '!$B$14,IF(D139=14,'Tipo '!$B$15,IF(D139=15,'Tipo '!$B$16,IF(D139=16,'Tipo '!$B$17,IF(D139=17,'Tipo '!$B$18,IF(D139=18,'Tipo '!$B$19,IF(D139=19,'Tipo '!$B$20,IF(D139=20,'Tipo '!$B$21,"No ha seleccionado un tipo de contrato válido"))))))))))))))))))))</f>
        <v>CONTRATOS DE PRESTACIÓN DE SERVICIOS PROFESIONALES Y DE APOYO A LA GESTIÓN</v>
      </c>
      <c r="F139" s="90" t="s">
        <v>626</v>
      </c>
      <c r="G139" s="2"/>
      <c r="H139" s="148" t="s">
        <v>908</v>
      </c>
      <c r="I139" s="13" t="s">
        <v>162</v>
      </c>
      <c r="J139" s="3"/>
      <c r="K139" s="2" t="str">
        <f>IF(J139=1,'Equivalencia BH-BMPT'!$D$2,IF(J139=2,'Equivalencia BH-BMPT'!$D$3,IF(J139=3,'Equivalencia BH-BMPT'!$D$4,IF(J139=4,'Equivalencia BH-BMPT'!$D$5,IF(J139=5,'Equivalencia BH-BMPT'!$D$6,IF(J139=6,'Equivalencia BH-BMPT'!$D$7,IF(J139=7,'Equivalencia BH-BMPT'!$D$8,IF(J139=8,'Equivalencia BH-BMPT'!$D$9,IF(J139=9,'Equivalencia BH-BMPT'!$D$10,IF(J139=10,'Equivalencia BH-BMPT'!$D$11,IF(J139=11,'Equivalencia BH-BMPT'!$D$12,IF(J139=12,'Equivalencia BH-BMPT'!$D$13,IF(J139=13,'Equivalencia BH-BMPT'!$D$14,IF(J139=14,'Equivalencia BH-BMPT'!$D$15,IF(J139=15,'Equivalencia BH-BMPT'!$D$16,IF(J139=16,'Equivalencia BH-BMPT'!$D$17,IF(J139=17,'Equivalencia BH-BMPT'!$D$18,IF(J139=18,'Equivalencia BH-BMPT'!$D$19,IF(J139=19,'Equivalencia BH-BMPT'!$D$20,IF(J139=20,'Equivalencia BH-BMPT'!$D$21,IF(J139=21,'Equivalencia BH-BMPT'!$D$22,IF(J139=22,'Equivalencia BH-BMPT'!$D$23,IF(J139=23,'Equivalencia BH-BMPT'!#REF!,IF(J139=24,'Equivalencia BH-BMPT'!$D$25,IF(J139=25,'Equivalencia BH-BMPT'!$D$26,IF(J139=26,'Equivalencia BH-BMPT'!$D$27,IF(J139=27,'Equivalencia BH-BMPT'!$D$28,IF(J139=28,'Equivalencia BH-BMPT'!$D$29,IF(J139=29,'Equivalencia BH-BMPT'!$D$30,IF(J139=30,'Equivalencia BH-BMPT'!$D$31,IF(J139=31,'Equivalencia BH-BMPT'!$D$32,IF(J139=32,'Equivalencia BH-BMPT'!$D$33,IF(J139=33,'Equivalencia BH-BMPT'!$D$34,IF(J139=34,'Equivalencia BH-BMPT'!$D$35,IF(J139=35,'Equivalencia BH-BMPT'!$D$36,IF(J139=36,'Equivalencia BH-BMPT'!$D$37,IF(J139=37,'Equivalencia BH-BMPT'!$D$38,IF(J139=38,'Equivalencia BH-BMPT'!#REF!,IF(J139=39,'Equivalencia BH-BMPT'!$D$40,IF(J139=40,'Equivalencia BH-BMPT'!$D$41,IF(J139=41,'Equivalencia BH-BMPT'!$D$42,IF(J139=42,'Equivalencia BH-BMPT'!$D$43,IF(J139=43,'Equivalencia BH-BMPT'!$D$44,IF(J139=44,'Equivalencia BH-BMPT'!$D$45,IF(J139=45,'Equivalencia BH-BMPT'!$D$46,"No ha seleccionado un número de programa")))))))))))))))))))))))))))))))))))))))))))))</f>
        <v>No ha seleccionado un número de programa</v>
      </c>
      <c r="L139" s="29" t="s">
        <v>973</v>
      </c>
      <c r="M139" s="99">
        <v>79276485</v>
      </c>
      <c r="N139" s="99" t="s">
        <v>661</v>
      </c>
      <c r="O139" s="265">
        <v>16050000</v>
      </c>
      <c r="P139" s="71"/>
      <c r="Q139" s="15"/>
      <c r="R139" s="99" t="s">
        <v>1005</v>
      </c>
      <c r="S139" s="153">
        <v>0</v>
      </c>
      <c r="T139" s="15">
        <f t="shared" si="8"/>
        <v>16050000</v>
      </c>
      <c r="U139" s="260">
        <f>3900000+4500000+4500000</f>
        <v>12900000</v>
      </c>
      <c r="V139" s="213">
        <v>43356</v>
      </c>
      <c r="W139" s="225">
        <v>43357</v>
      </c>
      <c r="X139" s="239">
        <v>43465</v>
      </c>
      <c r="Y139" s="264">
        <f t="shared" si="6"/>
        <v>108</v>
      </c>
      <c r="Z139" s="3"/>
      <c r="AA139" s="26"/>
      <c r="AB139" s="3"/>
      <c r="AC139" s="3"/>
      <c r="AD139" s="3" t="s">
        <v>1013</v>
      </c>
      <c r="AE139" s="3"/>
      <c r="AF139" s="27">
        <f t="shared" si="7"/>
        <v>0.80373831775700932</v>
      </c>
      <c r="AG139" s="28"/>
      <c r="AH139" s="28"/>
    </row>
    <row r="140" spans="1:34" ht="44.25" customHeight="1" thickBot="1" x14ac:dyDescent="0.3">
      <c r="A140" s="102" t="s">
        <v>501</v>
      </c>
      <c r="B140" s="3">
        <v>2018</v>
      </c>
      <c r="C140" s="72" t="s">
        <v>313</v>
      </c>
      <c r="D140" s="3">
        <v>5</v>
      </c>
      <c r="E140" s="2" t="str">
        <f>IF(D140=1,'Tipo '!$B$2,IF(D140=2,'Tipo '!$B$3,IF(D140=3,'Tipo '!$B$4,IF(D140=4,'Tipo '!$B$5,IF(D140=5,'Tipo '!$B$6,IF(D140=6,'Tipo '!$B$7,IF(D140=7,'Tipo '!$B$8,IF(D140=8,'Tipo '!$B$9,IF(D140=9,'Tipo '!$B$10,IF(D140=10,'Tipo '!$B$11,IF(D140=11,'Tipo '!$B$12,IF(D140=12,'Tipo '!$B$13,IF(D140=13,'Tipo '!$B$14,IF(D140=14,'Tipo '!$B$15,IF(D140=15,'Tipo '!$B$16,IF(D140=16,'Tipo '!$B$17,IF(D140=17,'Tipo '!$B$18,IF(D140=18,'Tipo '!$B$19,IF(D140=19,'Tipo '!$B$20,IF(D140=20,'Tipo '!$B$21,"No ha seleccionado un tipo de contrato válido"))))))))))))))))))))</f>
        <v>CONTRATOS DE PRESTACIÓN DE SERVICIOS PROFESIONALES Y DE APOYO A LA GESTIÓN</v>
      </c>
      <c r="F140" s="90" t="s">
        <v>626</v>
      </c>
      <c r="G140" s="2"/>
      <c r="H140" s="160" t="s">
        <v>901</v>
      </c>
      <c r="I140" s="13" t="s">
        <v>162</v>
      </c>
      <c r="J140" s="3"/>
      <c r="K140" s="2" t="str">
        <f>IF(J140=1,'Equivalencia BH-BMPT'!$D$2,IF(J140=2,'Equivalencia BH-BMPT'!$D$3,IF(J140=3,'Equivalencia BH-BMPT'!$D$4,IF(J140=4,'Equivalencia BH-BMPT'!$D$5,IF(J140=5,'Equivalencia BH-BMPT'!$D$6,IF(J140=6,'Equivalencia BH-BMPT'!$D$7,IF(J140=7,'Equivalencia BH-BMPT'!$D$8,IF(J140=8,'Equivalencia BH-BMPT'!$D$9,IF(J140=9,'Equivalencia BH-BMPT'!$D$10,IF(J140=10,'Equivalencia BH-BMPT'!$D$11,IF(J140=11,'Equivalencia BH-BMPT'!$D$12,IF(J140=12,'Equivalencia BH-BMPT'!$D$13,IF(J140=13,'Equivalencia BH-BMPT'!$D$14,IF(J140=14,'Equivalencia BH-BMPT'!$D$15,IF(J140=15,'Equivalencia BH-BMPT'!$D$16,IF(J140=16,'Equivalencia BH-BMPT'!$D$17,IF(J140=17,'Equivalencia BH-BMPT'!$D$18,IF(J140=18,'Equivalencia BH-BMPT'!$D$19,IF(J140=19,'Equivalencia BH-BMPT'!$D$20,IF(J140=20,'Equivalencia BH-BMPT'!$D$21,IF(J140=21,'Equivalencia BH-BMPT'!$D$22,IF(J140=22,'Equivalencia BH-BMPT'!$D$23,IF(J140=23,'Equivalencia BH-BMPT'!#REF!,IF(J140=24,'Equivalencia BH-BMPT'!$D$25,IF(J140=25,'Equivalencia BH-BMPT'!$D$26,IF(J140=26,'Equivalencia BH-BMPT'!$D$27,IF(J140=27,'Equivalencia BH-BMPT'!$D$28,IF(J140=28,'Equivalencia BH-BMPT'!$D$29,IF(J140=29,'Equivalencia BH-BMPT'!$D$30,IF(J140=30,'Equivalencia BH-BMPT'!$D$31,IF(J140=31,'Equivalencia BH-BMPT'!$D$32,IF(J140=32,'Equivalencia BH-BMPT'!$D$33,IF(J140=33,'Equivalencia BH-BMPT'!$D$34,IF(J140=34,'Equivalencia BH-BMPT'!$D$35,IF(J140=35,'Equivalencia BH-BMPT'!$D$36,IF(J140=36,'Equivalencia BH-BMPT'!$D$37,IF(J140=37,'Equivalencia BH-BMPT'!$D$38,IF(J140=38,'Equivalencia BH-BMPT'!#REF!,IF(J140=39,'Equivalencia BH-BMPT'!$D$40,IF(J140=40,'Equivalencia BH-BMPT'!$D$41,IF(J140=41,'Equivalencia BH-BMPT'!$D$42,IF(J140=42,'Equivalencia BH-BMPT'!$D$43,IF(J140=43,'Equivalencia BH-BMPT'!$D$44,IF(J140=44,'Equivalencia BH-BMPT'!$D$45,IF(J140=45,'Equivalencia BH-BMPT'!$D$46,"No ha seleccionado un número de programa")))))))))))))))))))))))))))))))))))))))))))))</f>
        <v>No ha seleccionado un número de programa</v>
      </c>
      <c r="L140" s="29" t="s">
        <v>973</v>
      </c>
      <c r="M140" s="99">
        <v>1140868236</v>
      </c>
      <c r="N140" s="99" t="s">
        <v>741</v>
      </c>
      <c r="O140" s="265">
        <v>15600000</v>
      </c>
      <c r="P140" s="71"/>
      <c r="Q140" s="15"/>
      <c r="R140" s="99" t="s">
        <v>1005</v>
      </c>
      <c r="S140" s="153">
        <v>0</v>
      </c>
      <c r="T140" s="15">
        <f t="shared" si="8"/>
        <v>15600000</v>
      </c>
      <c r="U140" s="260">
        <f>3450000+4500000+4500000</f>
        <v>12450000</v>
      </c>
      <c r="V140" s="213">
        <v>43356</v>
      </c>
      <c r="W140" s="176">
        <v>43360</v>
      </c>
      <c r="X140" s="239">
        <v>43465</v>
      </c>
      <c r="Y140" s="264">
        <f t="shared" si="6"/>
        <v>105</v>
      </c>
      <c r="Z140" s="3"/>
      <c r="AA140" s="26"/>
      <c r="AB140" s="3"/>
      <c r="AC140" s="3"/>
      <c r="AD140" s="3" t="s">
        <v>1013</v>
      </c>
      <c r="AE140" s="3"/>
      <c r="AF140" s="27">
        <f t="shared" si="7"/>
        <v>0.79807692307692313</v>
      </c>
      <c r="AG140" s="28"/>
      <c r="AH140" s="28"/>
    </row>
    <row r="141" spans="1:34" ht="44.25" customHeight="1" thickBot="1" x14ac:dyDescent="0.3">
      <c r="A141" s="102" t="s">
        <v>502</v>
      </c>
      <c r="B141" s="3">
        <v>2018</v>
      </c>
      <c r="C141" s="72" t="s">
        <v>314</v>
      </c>
      <c r="D141" s="3">
        <v>4</v>
      </c>
      <c r="E141" s="2" t="str">
        <f>IF(D141=1,'Tipo '!$B$2,IF(D141=2,'Tipo '!$B$3,IF(D141=3,'Tipo '!$B$4,IF(D141=4,'Tipo '!$B$5,IF(D141=5,'Tipo '!$B$6,IF(D141=6,'Tipo '!$B$7,IF(D141=7,'Tipo '!$B$8,IF(D141=8,'Tipo '!$B$9,IF(D141=9,'Tipo '!$B$10,IF(D141=10,'Tipo '!$B$11,IF(D141=11,'Tipo '!$B$12,IF(D141=12,'Tipo '!$B$13,IF(D141=13,'Tipo '!$B$14,IF(D141=14,'Tipo '!$B$15,IF(D141=15,'Tipo '!$B$16,IF(D141=16,'Tipo '!$B$17,IF(D141=17,'Tipo '!$B$18,IF(D141=18,'Tipo '!$B$19,IF(D141=19,'Tipo '!$B$20,IF(D141=20,'Tipo '!$B$21,"No ha seleccionado un tipo de contrato válido"))))))))))))))))))))</f>
        <v>CONTRATOS DE PRESTACIÓN DE SERVICIOS</v>
      </c>
      <c r="F141" s="102" t="s">
        <v>628</v>
      </c>
      <c r="G141" s="2"/>
      <c r="H141" s="160" t="s">
        <v>910</v>
      </c>
      <c r="I141" s="13" t="s">
        <v>162</v>
      </c>
      <c r="J141" s="3"/>
      <c r="K141" s="2" t="str">
        <f>IF(J141=1,'Equivalencia BH-BMPT'!$D$2,IF(J141=2,'Equivalencia BH-BMPT'!$D$3,IF(J141=3,'Equivalencia BH-BMPT'!$D$4,IF(J141=4,'Equivalencia BH-BMPT'!$D$5,IF(J141=5,'Equivalencia BH-BMPT'!$D$6,IF(J141=6,'Equivalencia BH-BMPT'!$D$7,IF(J141=7,'Equivalencia BH-BMPT'!$D$8,IF(J141=8,'Equivalencia BH-BMPT'!$D$9,IF(J141=9,'Equivalencia BH-BMPT'!$D$10,IF(J141=10,'Equivalencia BH-BMPT'!$D$11,IF(J141=11,'Equivalencia BH-BMPT'!$D$12,IF(J141=12,'Equivalencia BH-BMPT'!$D$13,IF(J141=13,'Equivalencia BH-BMPT'!$D$14,IF(J141=14,'Equivalencia BH-BMPT'!$D$15,IF(J141=15,'Equivalencia BH-BMPT'!$D$16,IF(J141=16,'Equivalencia BH-BMPT'!$D$17,IF(J141=17,'Equivalencia BH-BMPT'!$D$18,IF(J141=18,'Equivalencia BH-BMPT'!$D$19,IF(J141=19,'Equivalencia BH-BMPT'!$D$20,IF(J141=20,'Equivalencia BH-BMPT'!$D$21,IF(J141=21,'Equivalencia BH-BMPT'!$D$22,IF(J141=22,'Equivalencia BH-BMPT'!$D$23,IF(J141=23,'Equivalencia BH-BMPT'!#REF!,IF(J141=24,'Equivalencia BH-BMPT'!$D$25,IF(J141=25,'Equivalencia BH-BMPT'!$D$26,IF(J141=26,'Equivalencia BH-BMPT'!$D$27,IF(J141=27,'Equivalencia BH-BMPT'!$D$28,IF(J141=28,'Equivalencia BH-BMPT'!$D$29,IF(J141=29,'Equivalencia BH-BMPT'!$D$30,IF(J141=30,'Equivalencia BH-BMPT'!$D$31,IF(J141=31,'Equivalencia BH-BMPT'!$D$32,IF(J141=32,'Equivalencia BH-BMPT'!$D$33,IF(J141=33,'Equivalencia BH-BMPT'!$D$34,IF(J141=34,'Equivalencia BH-BMPT'!$D$35,IF(J141=35,'Equivalencia BH-BMPT'!$D$36,IF(J141=36,'Equivalencia BH-BMPT'!$D$37,IF(J141=37,'Equivalencia BH-BMPT'!$D$38,IF(J141=38,'Equivalencia BH-BMPT'!#REF!,IF(J141=39,'Equivalencia BH-BMPT'!$D$40,IF(J141=40,'Equivalencia BH-BMPT'!$D$41,IF(J141=41,'Equivalencia BH-BMPT'!$D$42,IF(J141=42,'Equivalencia BH-BMPT'!$D$43,IF(J141=43,'Equivalencia BH-BMPT'!$D$44,IF(J141=44,'Equivalencia BH-BMPT'!$D$45,IF(J141=45,'Equivalencia BH-BMPT'!$D$46,"No ha seleccionado un número de programa")))))))))))))))))))))))))))))))))))))))))))))</f>
        <v>No ha seleccionado un número de programa</v>
      </c>
      <c r="L141" s="99" t="s">
        <v>980</v>
      </c>
      <c r="M141" s="99">
        <v>79867234</v>
      </c>
      <c r="N141" s="99" t="s">
        <v>742</v>
      </c>
      <c r="O141" s="122">
        <v>602267251</v>
      </c>
      <c r="P141" s="71"/>
      <c r="Q141" s="15"/>
      <c r="R141" s="99" t="s">
        <v>1005</v>
      </c>
      <c r="S141" s="153">
        <v>0</v>
      </c>
      <c r="T141" s="15">
        <f t="shared" si="8"/>
        <v>602267251</v>
      </c>
      <c r="U141" s="264">
        <v>0</v>
      </c>
      <c r="V141" s="213">
        <v>43350</v>
      </c>
      <c r="W141" s="176">
        <v>43374</v>
      </c>
      <c r="X141" s="239">
        <v>43586</v>
      </c>
      <c r="Y141" s="264">
        <f t="shared" si="6"/>
        <v>212</v>
      </c>
      <c r="Z141" s="3"/>
      <c r="AA141" s="26"/>
      <c r="AB141" s="3"/>
      <c r="AC141" s="3"/>
      <c r="AD141" s="3" t="s">
        <v>1013</v>
      </c>
      <c r="AE141" s="3"/>
      <c r="AF141" s="27">
        <f t="shared" si="7"/>
        <v>0</v>
      </c>
      <c r="AG141" s="28"/>
      <c r="AH141" s="28"/>
    </row>
    <row r="142" spans="1:34" ht="44.25" customHeight="1" thickBot="1" x14ac:dyDescent="0.3">
      <c r="A142" s="106" t="s">
        <v>503</v>
      </c>
      <c r="B142" s="3">
        <v>2018</v>
      </c>
      <c r="C142" s="77" t="s">
        <v>315</v>
      </c>
      <c r="D142" s="3">
        <v>4</v>
      </c>
      <c r="E142" s="2" t="str">
        <f>IF(D142=1,'Tipo '!$B$2,IF(D142=2,'Tipo '!$B$3,IF(D142=3,'Tipo '!$B$4,IF(D142=4,'Tipo '!$B$5,IF(D142=5,'Tipo '!$B$6,IF(D142=6,'Tipo '!$B$7,IF(D142=7,'Tipo '!$B$8,IF(D142=8,'Tipo '!$B$9,IF(D142=9,'Tipo '!$B$10,IF(D142=10,'Tipo '!$B$11,IF(D142=11,'Tipo '!$B$12,IF(D142=12,'Tipo '!$B$13,IF(D142=13,'Tipo '!$B$14,IF(D142=14,'Tipo '!$B$15,IF(D142=15,'Tipo '!$B$16,IF(D142=16,'Tipo '!$B$17,IF(D142=17,'Tipo '!$B$18,IF(D142=18,'Tipo '!$B$19,IF(D142=19,'Tipo '!$B$20,IF(D142=20,'Tipo '!$B$21,"No ha seleccionado un tipo de contrato válido"))))))))))))))))))))</f>
        <v>CONTRATOS DE PRESTACIÓN DE SERVICIOS</v>
      </c>
      <c r="F142" s="106" t="s">
        <v>628</v>
      </c>
      <c r="G142" s="2"/>
      <c r="H142" s="146" t="s">
        <v>911</v>
      </c>
      <c r="I142" s="13" t="s">
        <v>162</v>
      </c>
      <c r="J142" s="3"/>
      <c r="K142" s="2" t="str">
        <f>IF(J142=1,'Equivalencia BH-BMPT'!$D$2,IF(J142=2,'Equivalencia BH-BMPT'!$D$3,IF(J142=3,'Equivalencia BH-BMPT'!$D$4,IF(J142=4,'Equivalencia BH-BMPT'!$D$5,IF(J142=5,'Equivalencia BH-BMPT'!$D$6,IF(J142=6,'Equivalencia BH-BMPT'!$D$7,IF(J142=7,'Equivalencia BH-BMPT'!$D$8,IF(J142=8,'Equivalencia BH-BMPT'!$D$9,IF(J142=9,'Equivalencia BH-BMPT'!$D$10,IF(J142=10,'Equivalencia BH-BMPT'!$D$11,IF(J142=11,'Equivalencia BH-BMPT'!$D$12,IF(J142=12,'Equivalencia BH-BMPT'!$D$13,IF(J142=13,'Equivalencia BH-BMPT'!$D$14,IF(J142=14,'Equivalencia BH-BMPT'!$D$15,IF(J142=15,'Equivalencia BH-BMPT'!$D$16,IF(J142=16,'Equivalencia BH-BMPT'!$D$17,IF(J142=17,'Equivalencia BH-BMPT'!$D$18,IF(J142=18,'Equivalencia BH-BMPT'!$D$19,IF(J142=19,'Equivalencia BH-BMPT'!$D$20,IF(J142=20,'Equivalencia BH-BMPT'!$D$21,IF(J142=21,'Equivalencia BH-BMPT'!$D$22,IF(J142=22,'Equivalencia BH-BMPT'!$D$23,IF(J142=23,'Equivalencia BH-BMPT'!#REF!,IF(J142=24,'Equivalencia BH-BMPT'!$D$25,IF(J142=25,'Equivalencia BH-BMPT'!$D$26,IF(J142=26,'Equivalencia BH-BMPT'!$D$27,IF(J142=27,'Equivalencia BH-BMPT'!$D$28,IF(J142=28,'Equivalencia BH-BMPT'!$D$29,IF(J142=29,'Equivalencia BH-BMPT'!$D$30,IF(J142=30,'Equivalencia BH-BMPT'!$D$31,IF(J142=31,'Equivalencia BH-BMPT'!$D$32,IF(J142=32,'Equivalencia BH-BMPT'!$D$33,IF(J142=33,'Equivalencia BH-BMPT'!$D$34,IF(J142=34,'Equivalencia BH-BMPT'!$D$35,IF(J142=35,'Equivalencia BH-BMPT'!$D$36,IF(J142=36,'Equivalencia BH-BMPT'!$D$37,IF(J142=37,'Equivalencia BH-BMPT'!$D$38,IF(J142=38,'Equivalencia BH-BMPT'!#REF!,IF(J142=39,'Equivalencia BH-BMPT'!$D$40,IF(J142=40,'Equivalencia BH-BMPT'!$D$41,IF(J142=41,'Equivalencia BH-BMPT'!$D$42,IF(J142=42,'Equivalencia BH-BMPT'!$D$43,IF(J142=43,'Equivalencia BH-BMPT'!$D$44,IF(J142=44,'Equivalencia BH-BMPT'!$D$45,IF(J142=45,'Equivalencia BH-BMPT'!$D$46,"No ha seleccionado un número de programa")))))))))))))))))))))))))))))))))))))))))))))</f>
        <v>No ha seleccionado un número de programa</v>
      </c>
      <c r="L142" s="29" t="s">
        <v>975</v>
      </c>
      <c r="M142" s="90">
        <v>900206910</v>
      </c>
      <c r="N142" s="90" t="s">
        <v>743</v>
      </c>
      <c r="O142" s="144">
        <v>318991000</v>
      </c>
      <c r="P142" s="71"/>
      <c r="Q142" s="15"/>
      <c r="R142" s="90">
        <v>1</v>
      </c>
      <c r="S142" s="195">
        <v>4520000</v>
      </c>
      <c r="T142" s="15">
        <f t="shared" si="8"/>
        <v>323511000</v>
      </c>
      <c r="U142" s="264">
        <v>0</v>
      </c>
      <c r="V142" s="212">
        <v>43355</v>
      </c>
      <c r="W142" s="229">
        <v>43194</v>
      </c>
      <c r="X142" s="229">
        <v>43500</v>
      </c>
      <c r="Y142" s="264">
        <f t="shared" si="6"/>
        <v>306</v>
      </c>
      <c r="Z142" s="3"/>
      <c r="AA142" s="26"/>
      <c r="AB142" s="3"/>
      <c r="AC142" s="3"/>
      <c r="AD142" s="3" t="s">
        <v>1013</v>
      </c>
      <c r="AE142" s="3"/>
      <c r="AF142" s="27">
        <f t="shared" si="7"/>
        <v>0</v>
      </c>
      <c r="AG142" s="28"/>
      <c r="AH142" s="28"/>
    </row>
    <row r="143" spans="1:34" ht="44.25" customHeight="1" thickBot="1" x14ac:dyDescent="0.3">
      <c r="A143" s="102" t="s">
        <v>504</v>
      </c>
      <c r="B143" s="3">
        <v>2018</v>
      </c>
      <c r="C143" s="72" t="s">
        <v>316</v>
      </c>
      <c r="D143" s="3">
        <v>5</v>
      </c>
      <c r="E143" s="2" t="str">
        <f>IF(D143=1,'Tipo '!$B$2,IF(D143=2,'Tipo '!$B$3,IF(D143=3,'Tipo '!$B$4,IF(D143=4,'Tipo '!$B$5,IF(D143=5,'Tipo '!$B$6,IF(D143=6,'Tipo '!$B$7,IF(D143=7,'Tipo '!$B$8,IF(D143=8,'Tipo '!$B$9,IF(D143=9,'Tipo '!$B$10,IF(D143=10,'Tipo '!$B$11,IF(D143=11,'Tipo '!$B$12,IF(D143=12,'Tipo '!$B$13,IF(D143=13,'Tipo '!$B$14,IF(D143=14,'Tipo '!$B$15,IF(D143=15,'Tipo '!$B$16,IF(D143=16,'Tipo '!$B$17,IF(D143=17,'Tipo '!$B$18,IF(D143=18,'Tipo '!$B$19,IF(D143=19,'Tipo '!$B$20,IF(D143=20,'Tipo '!$B$21,"No ha seleccionado un tipo de contrato válido"))))))))))))))))))))</f>
        <v>CONTRATOS DE PRESTACIÓN DE SERVICIOS PROFESIONALES Y DE APOYO A LA GESTIÓN</v>
      </c>
      <c r="F143" s="90" t="s">
        <v>626</v>
      </c>
      <c r="G143" s="2"/>
      <c r="H143" s="160" t="s">
        <v>901</v>
      </c>
      <c r="I143" s="13" t="s">
        <v>162</v>
      </c>
      <c r="J143" s="3"/>
      <c r="K143" s="2" t="str">
        <f>IF(J143=1,'Equivalencia BH-BMPT'!$D$2,IF(J143=2,'Equivalencia BH-BMPT'!$D$3,IF(J143=3,'Equivalencia BH-BMPT'!$D$4,IF(J143=4,'Equivalencia BH-BMPT'!$D$5,IF(J143=5,'Equivalencia BH-BMPT'!$D$6,IF(J143=6,'Equivalencia BH-BMPT'!$D$7,IF(J143=7,'Equivalencia BH-BMPT'!$D$8,IF(J143=8,'Equivalencia BH-BMPT'!$D$9,IF(J143=9,'Equivalencia BH-BMPT'!$D$10,IF(J143=10,'Equivalencia BH-BMPT'!$D$11,IF(J143=11,'Equivalencia BH-BMPT'!$D$12,IF(J143=12,'Equivalencia BH-BMPT'!$D$13,IF(J143=13,'Equivalencia BH-BMPT'!$D$14,IF(J143=14,'Equivalencia BH-BMPT'!$D$15,IF(J143=15,'Equivalencia BH-BMPT'!$D$16,IF(J143=16,'Equivalencia BH-BMPT'!$D$17,IF(J143=17,'Equivalencia BH-BMPT'!$D$18,IF(J143=18,'Equivalencia BH-BMPT'!$D$19,IF(J143=19,'Equivalencia BH-BMPT'!$D$20,IF(J143=20,'Equivalencia BH-BMPT'!$D$21,IF(J143=21,'Equivalencia BH-BMPT'!$D$22,IF(J143=22,'Equivalencia BH-BMPT'!$D$23,IF(J143=23,'Equivalencia BH-BMPT'!#REF!,IF(J143=24,'Equivalencia BH-BMPT'!$D$25,IF(J143=25,'Equivalencia BH-BMPT'!$D$26,IF(J143=26,'Equivalencia BH-BMPT'!$D$27,IF(J143=27,'Equivalencia BH-BMPT'!$D$28,IF(J143=28,'Equivalencia BH-BMPT'!$D$29,IF(J143=29,'Equivalencia BH-BMPT'!$D$30,IF(J143=30,'Equivalencia BH-BMPT'!$D$31,IF(J143=31,'Equivalencia BH-BMPT'!$D$32,IF(J143=32,'Equivalencia BH-BMPT'!$D$33,IF(J143=33,'Equivalencia BH-BMPT'!$D$34,IF(J143=34,'Equivalencia BH-BMPT'!$D$35,IF(J143=35,'Equivalencia BH-BMPT'!$D$36,IF(J143=36,'Equivalencia BH-BMPT'!$D$37,IF(J143=37,'Equivalencia BH-BMPT'!$D$38,IF(J143=38,'Equivalencia BH-BMPT'!#REF!,IF(J143=39,'Equivalencia BH-BMPT'!$D$40,IF(J143=40,'Equivalencia BH-BMPT'!$D$41,IF(J143=41,'Equivalencia BH-BMPT'!$D$42,IF(J143=42,'Equivalencia BH-BMPT'!$D$43,IF(J143=43,'Equivalencia BH-BMPT'!$D$44,IF(J143=44,'Equivalencia BH-BMPT'!$D$45,IF(J143=45,'Equivalencia BH-BMPT'!$D$46,"No ha seleccionado un número de programa")))))))))))))))))))))))))))))))))))))))))))))</f>
        <v>No ha seleccionado un número de programa</v>
      </c>
      <c r="L143" s="29" t="s">
        <v>973</v>
      </c>
      <c r="M143" s="99">
        <v>51920607</v>
      </c>
      <c r="N143" s="99" t="s">
        <v>744</v>
      </c>
      <c r="O143" s="265">
        <v>18700000</v>
      </c>
      <c r="P143" s="71"/>
      <c r="Q143" s="15"/>
      <c r="R143" s="99" t="s">
        <v>1005</v>
      </c>
      <c r="S143" s="153">
        <v>0</v>
      </c>
      <c r="T143" s="15">
        <f t="shared" si="8"/>
        <v>18700000</v>
      </c>
      <c r="U143" s="260">
        <f>3850000+5500000+5500000</f>
        <v>14850000</v>
      </c>
      <c r="V143" s="213">
        <v>43362</v>
      </c>
      <c r="W143" s="225">
        <v>43362</v>
      </c>
      <c r="X143" s="239">
        <v>43465</v>
      </c>
      <c r="Y143" s="264">
        <f t="shared" si="6"/>
        <v>103</v>
      </c>
      <c r="Z143" s="3"/>
      <c r="AA143" s="26"/>
      <c r="AB143" s="3"/>
      <c r="AC143" s="3"/>
      <c r="AD143" s="3" t="s">
        <v>1013</v>
      </c>
      <c r="AE143" s="3"/>
      <c r="AF143" s="27">
        <f t="shared" ref="AF143:AF206" si="13">+U143/T143</f>
        <v>0.79411764705882348</v>
      </c>
      <c r="AG143" s="28"/>
      <c r="AH143" s="28"/>
    </row>
    <row r="144" spans="1:34" ht="44.25" customHeight="1" thickBot="1" x14ac:dyDescent="0.3">
      <c r="A144" s="102" t="s">
        <v>505</v>
      </c>
      <c r="B144" s="3">
        <v>2018</v>
      </c>
      <c r="C144" s="72" t="s">
        <v>317</v>
      </c>
      <c r="D144" s="3">
        <v>5</v>
      </c>
      <c r="E144" s="2" t="str">
        <f>IF(D144=1,'Tipo '!$B$2,IF(D144=2,'Tipo '!$B$3,IF(D144=3,'Tipo '!$B$4,IF(D144=4,'Tipo '!$B$5,IF(D144=5,'Tipo '!$B$6,IF(D144=6,'Tipo '!$B$7,IF(D144=7,'Tipo '!$B$8,IF(D144=8,'Tipo '!$B$9,IF(D144=9,'Tipo '!$B$10,IF(D144=10,'Tipo '!$B$11,IF(D144=11,'Tipo '!$B$12,IF(D144=12,'Tipo '!$B$13,IF(D144=13,'Tipo '!$B$14,IF(D144=14,'Tipo '!$B$15,IF(D144=15,'Tipo '!$B$16,IF(D144=16,'Tipo '!$B$17,IF(D144=17,'Tipo '!$B$18,IF(D144=18,'Tipo '!$B$19,IF(D144=19,'Tipo '!$B$20,IF(D144=20,'Tipo '!$B$21,"No ha seleccionado un tipo de contrato válido"))))))))))))))))))))</f>
        <v>CONTRATOS DE PRESTACIÓN DE SERVICIOS PROFESIONALES Y DE APOYO A LA GESTIÓN</v>
      </c>
      <c r="F144" s="90" t="s">
        <v>626</v>
      </c>
      <c r="G144" s="2"/>
      <c r="H144" s="160" t="s">
        <v>912</v>
      </c>
      <c r="I144" s="13" t="s">
        <v>162</v>
      </c>
      <c r="J144" s="3"/>
      <c r="K144" s="2" t="str">
        <f>IF(J144=1,'Equivalencia BH-BMPT'!$D$2,IF(J144=2,'Equivalencia BH-BMPT'!$D$3,IF(J144=3,'Equivalencia BH-BMPT'!$D$4,IF(J144=4,'Equivalencia BH-BMPT'!$D$5,IF(J144=5,'Equivalencia BH-BMPT'!$D$6,IF(J144=6,'Equivalencia BH-BMPT'!$D$7,IF(J144=7,'Equivalencia BH-BMPT'!$D$8,IF(J144=8,'Equivalencia BH-BMPT'!$D$9,IF(J144=9,'Equivalencia BH-BMPT'!$D$10,IF(J144=10,'Equivalencia BH-BMPT'!$D$11,IF(J144=11,'Equivalencia BH-BMPT'!$D$12,IF(J144=12,'Equivalencia BH-BMPT'!$D$13,IF(J144=13,'Equivalencia BH-BMPT'!$D$14,IF(J144=14,'Equivalencia BH-BMPT'!$D$15,IF(J144=15,'Equivalencia BH-BMPT'!$D$16,IF(J144=16,'Equivalencia BH-BMPT'!$D$17,IF(J144=17,'Equivalencia BH-BMPT'!$D$18,IF(J144=18,'Equivalencia BH-BMPT'!$D$19,IF(J144=19,'Equivalencia BH-BMPT'!$D$20,IF(J144=20,'Equivalencia BH-BMPT'!$D$21,IF(J144=21,'Equivalencia BH-BMPT'!$D$22,IF(J144=22,'Equivalencia BH-BMPT'!$D$23,IF(J144=23,'Equivalencia BH-BMPT'!#REF!,IF(J144=24,'Equivalencia BH-BMPT'!$D$25,IF(J144=25,'Equivalencia BH-BMPT'!$D$26,IF(J144=26,'Equivalencia BH-BMPT'!$D$27,IF(J144=27,'Equivalencia BH-BMPT'!$D$28,IF(J144=28,'Equivalencia BH-BMPT'!$D$29,IF(J144=29,'Equivalencia BH-BMPT'!$D$30,IF(J144=30,'Equivalencia BH-BMPT'!$D$31,IF(J144=31,'Equivalencia BH-BMPT'!$D$32,IF(J144=32,'Equivalencia BH-BMPT'!$D$33,IF(J144=33,'Equivalencia BH-BMPT'!$D$34,IF(J144=34,'Equivalencia BH-BMPT'!$D$35,IF(J144=35,'Equivalencia BH-BMPT'!$D$36,IF(J144=36,'Equivalencia BH-BMPT'!$D$37,IF(J144=37,'Equivalencia BH-BMPT'!$D$38,IF(J144=38,'Equivalencia BH-BMPT'!#REF!,IF(J144=39,'Equivalencia BH-BMPT'!$D$40,IF(J144=40,'Equivalencia BH-BMPT'!$D$41,IF(J144=41,'Equivalencia BH-BMPT'!$D$42,IF(J144=42,'Equivalencia BH-BMPT'!$D$43,IF(J144=43,'Equivalencia BH-BMPT'!$D$44,IF(J144=44,'Equivalencia BH-BMPT'!$D$45,IF(J144=45,'Equivalencia BH-BMPT'!$D$46,"No ha seleccionado un número de programa")))))))))))))))))))))))))))))))))))))))))))))</f>
        <v>No ha seleccionado un número de programa</v>
      </c>
      <c r="L144" s="29" t="s">
        <v>975</v>
      </c>
      <c r="M144" s="99">
        <v>80791247</v>
      </c>
      <c r="N144" s="99" t="s">
        <v>745</v>
      </c>
      <c r="O144" s="265">
        <v>16665000</v>
      </c>
      <c r="P144" s="71"/>
      <c r="Q144" s="15"/>
      <c r="R144" s="99" t="s">
        <v>1005</v>
      </c>
      <c r="S144" s="153">
        <v>0</v>
      </c>
      <c r="T144" s="15">
        <f t="shared" si="8"/>
        <v>16665000</v>
      </c>
      <c r="U144" s="260">
        <f>3300000+1980000+4950000</f>
        <v>10230000</v>
      </c>
      <c r="V144" s="213">
        <v>43362</v>
      </c>
      <c r="W144" s="176">
        <v>43363</v>
      </c>
      <c r="X144" s="239">
        <v>43465</v>
      </c>
      <c r="Y144" s="264">
        <f t="shared" si="6"/>
        <v>102</v>
      </c>
      <c r="Z144" s="3"/>
      <c r="AA144" s="26"/>
      <c r="AB144" s="3"/>
      <c r="AC144" s="3"/>
      <c r="AD144" s="3" t="s">
        <v>1013</v>
      </c>
      <c r="AE144" s="3"/>
      <c r="AF144" s="27">
        <f t="shared" si="13"/>
        <v>0.61386138613861385</v>
      </c>
      <c r="AG144" s="28"/>
      <c r="AH144" s="28"/>
    </row>
    <row r="145" spans="1:34" ht="44.25" customHeight="1" thickBot="1" x14ac:dyDescent="0.3">
      <c r="A145" s="102" t="s">
        <v>506</v>
      </c>
      <c r="B145" s="3">
        <v>2018</v>
      </c>
      <c r="C145" s="72" t="s">
        <v>318</v>
      </c>
      <c r="D145" s="3">
        <v>4</v>
      </c>
      <c r="E145" s="2" t="str">
        <f>IF(D145=1,'Tipo '!$B$2,IF(D145=2,'Tipo '!$B$3,IF(D145=3,'Tipo '!$B$4,IF(D145=4,'Tipo '!$B$5,IF(D145=5,'Tipo '!$B$6,IF(D145=6,'Tipo '!$B$7,IF(D145=7,'Tipo '!$B$8,IF(D145=8,'Tipo '!$B$9,IF(D145=9,'Tipo '!$B$10,IF(D145=10,'Tipo '!$B$11,IF(D145=11,'Tipo '!$B$12,IF(D145=12,'Tipo '!$B$13,IF(D145=13,'Tipo '!$B$14,IF(D145=14,'Tipo '!$B$15,IF(D145=15,'Tipo '!$B$16,IF(D145=16,'Tipo '!$B$17,IF(D145=17,'Tipo '!$B$18,IF(D145=18,'Tipo '!$B$19,IF(D145=19,'Tipo '!$B$20,IF(D145=20,'Tipo '!$B$21,"No ha seleccionado un tipo de contrato válido"))))))))))))))))))))</f>
        <v>CONTRATOS DE PRESTACIÓN DE SERVICIOS</v>
      </c>
      <c r="F145" s="99" t="s">
        <v>103</v>
      </c>
      <c r="G145" s="2"/>
      <c r="H145" s="160" t="s">
        <v>913</v>
      </c>
      <c r="I145" s="13" t="s">
        <v>161</v>
      </c>
      <c r="J145" s="3"/>
      <c r="K145" s="2" t="str">
        <f>IF(J145=1,'Equivalencia BH-BMPT'!$D$2,IF(J145=2,'Equivalencia BH-BMPT'!$D$3,IF(J145=3,'Equivalencia BH-BMPT'!$D$4,IF(J145=4,'Equivalencia BH-BMPT'!$D$5,IF(J145=5,'Equivalencia BH-BMPT'!$D$6,IF(J145=6,'Equivalencia BH-BMPT'!$D$7,IF(J145=7,'Equivalencia BH-BMPT'!$D$8,IF(J145=8,'Equivalencia BH-BMPT'!$D$9,IF(J145=9,'Equivalencia BH-BMPT'!$D$10,IF(J145=10,'Equivalencia BH-BMPT'!$D$11,IF(J145=11,'Equivalencia BH-BMPT'!$D$12,IF(J145=12,'Equivalencia BH-BMPT'!$D$13,IF(J145=13,'Equivalencia BH-BMPT'!$D$14,IF(J145=14,'Equivalencia BH-BMPT'!$D$15,IF(J145=15,'Equivalencia BH-BMPT'!$D$16,IF(J145=16,'Equivalencia BH-BMPT'!$D$17,IF(J145=17,'Equivalencia BH-BMPT'!$D$18,IF(J145=18,'Equivalencia BH-BMPT'!$D$19,IF(J145=19,'Equivalencia BH-BMPT'!$D$20,IF(J145=20,'Equivalencia BH-BMPT'!$D$21,IF(J145=21,'Equivalencia BH-BMPT'!$D$22,IF(J145=22,'Equivalencia BH-BMPT'!$D$23,IF(J145=23,'Equivalencia BH-BMPT'!#REF!,IF(J145=24,'Equivalencia BH-BMPT'!$D$25,IF(J145=25,'Equivalencia BH-BMPT'!$D$26,IF(J145=26,'Equivalencia BH-BMPT'!$D$27,IF(J145=27,'Equivalencia BH-BMPT'!$D$28,IF(J145=28,'Equivalencia BH-BMPT'!$D$29,IF(J145=29,'Equivalencia BH-BMPT'!$D$30,IF(J145=30,'Equivalencia BH-BMPT'!$D$31,IF(J145=31,'Equivalencia BH-BMPT'!$D$32,IF(J145=32,'Equivalencia BH-BMPT'!$D$33,IF(J145=33,'Equivalencia BH-BMPT'!$D$34,IF(J145=34,'Equivalencia BH-BMPT'!$D$35,IF(J145=35,'Equivalencia BH-BMPT'!$D$36,IF(J145=36,'Equivalencia BH-BMPT'!$D$37,IF(J145=37,'Equivalencia BH-BMPT'!$D$38,IF(J145=38,'Equivalencia BH-BMPT'!#REF!,IF(J145=39,'Equivalencia BH-BMPT'!$D$40,IF(J145=40,'Equivalencia BH-BMPT'!$D$41,IF(J145=41,'Equivalencia BH-BMPT'!$D$42,IF(J145=42,'Equivalencia BH-BMPT'!$D$43,IF(J145=43,'Equivalencia BH-BMPT'!$D$44,IF(J145=44,'Equivalencia BH-BMPT'!$D$45,IF(J145=45,'Equivalencia BH-BMPT'!$D$46,"No ha seleccionado un número de programa")))))))))))))))))))))))))))))))))))))))))))))</f>
        <v>No ha seleccionado un número de programa</v>
      </c>
      <c r="L145" s="85" t="s">
        <v>981</v>
      </c>
      <c r="M145" s="182">
        <v>9001193905</v>
      </c>
      <c r="N145" s="99" t="s">
        <v>746</v>
      </c>
      <c r="O145" s="265">
        <v>19966333</v>
      </c>
      <c r="P145" s="71"/>
      <c r="Q145" s="15"/>
      <c r="R145" s="99" t="s">
        <v>1005</v>
      </c>
      <c r="S145" s="153">
        <v>0</v>
      </c>
      <c r="T145" s="15">
        <f t="shared" si="8"/>
        <v>19966333</v>
      </c>
      <c r="U145" s="260">
        <v>4052800</v>
      </c>
      <c r="V145" s="213">
        <v>43370</v>
      </c>
      <c r="W145" s="176">
        <v>43371</v>
      </c>
      <c r="X145" s="239">
        <v>43492</v>
      </c>
      <c r="Y145" s="264">
        <f t="shared" si="6"/>
        <v>121</v>
      </c>
      <c r="Z145" s="3"/>
      <c r="AA145" s="26"/>
      <c r="AB145" s="3"/>
      <c r="AC145" s="3"/>
      <c r="AD145" s="3" t="s">
        <v>1013</v>
      </c>
      <c r="AE145" s="3"/>
      <c r="AF145" s="27">
        <f t="shared" si="13"/>
        <v>0.20298168922655954</v>
      </c>
      <c r="AG145" s="28"/>
      <c r="AH145" s="28"/>
    </row>
    <row r="146" spans="1:34" ht="44.25" customHeight="1" thickBot="1" x14ac:dyDescent="0.3">
      <c r="A146" s="102" t="s">
        <v>507</v>
      </c>
      <c r="B146" s="3">
        <v>2018</v>
      </c>
      <c r="C146" s="72" t="s">
        <v>319</v>
      </c>
      <c r="D146" s="3">
        <v>5</v>
      </c>
      <c r="E146" s="2" t="str">
        <f>IF(D146=1,'Tipo '!$B$2,IF(D146=2,'Tipo '!$B$3,IF(D146=3,'Tipo '!$B$4,IF(D146=4,'Tipo '!$B$5,IF(D146=5,'Tipo '!$B$6,IF(D146=6,'Tipo '!$B$7,IF(D146=7,'Tipo '!$B$8,IF(D146=8,'Tipo '!$B$9,IF(D146=9,'Tipo '!$B$10,IF(D146=10,'Tipo '!$B$11,IF(D146=11,'Tipo '!$B$12,IF(D146=12,'Tipo '!$B$13,IF(D146=13,'Tipo '!$B$14,IF(D146=14,'Tipo '!$B$15,IF(D146=15,'Tipo '!$B$16,IF(D146=16,'Tipo '!$B$17,IF(D146=17,'Tipo '!$B$18,IF(D146=18,'Tipo '!$B$19,IF(D146=19,'Tipo '!$B$20,IF(D146=20,'Tipo '!$B$21,"No ha seleccionado un tipo de contrato válido"))))))))))))))))))))</f>
        <v>CONTRATOS DE PRESTACIÓN DE SERVICIOS PROFESIONALES Y DE APOYO A LA GESTIÓN</v>
      </c>
      <c r="F146" s="90" t="s">
        <v>626</v>
      </c>
      <c r="G146" s="2"/>
      <c r="H146" s="160" t="s">
        <v>914</v>
      </c>
      <c r="I146" s="13" t="s">
        <v>162</v>
      </c>
      <c r="J146" s="3"/>
      <c r="K146" s="2" t="str">
        <f>IF(J146=1,'Equivalencia BH-BMPT'!$D$2,IF(J146=2,'Equivalencia BH-BMPT'!$D$3,IF(J146=3,'Equivalencia BH-BMPT'!$D$4,IF(J146=4,'Equivalencia BH-BMPT'!$D$5,IF(J146=5,'Equivalencia BH-BMPT'!$D$6,IF(J146=6,'Equivalencia BH-BMPT'!$D$7,IF(J146=7,'Equivalencia BH-BMPT'!$D$8,IF(J146=8,'Equivalencia BH-BMPT'!$D$9,IF(J146=9,'Equivalencia BH-BMPT'!$D$10,IF(J146=10,'Equivalencia BH-BMPT'!$D$11,IF(J146=11,'Equivalencia BH-BMPT'!$D$12,IF(J146=12,'Equivalencia BH-BMPT'!$D$13,IF(J146=13,'Equivalencia BH-BMPT'!$D$14,IF(J146=14,'Equivalencia BH-BMPT'!$D$15,IF(J146=15,'Equivalencia BH-BMPT'!$D$16,IF(J146=16,'Equivalencia BH-BMPT'!$D$17,IF(J146=17,'Equivalencia BH-BMPT'!$D$18,IF(J146=18,'Equivalencia BH-BMPT'!$D$19,IF(J146=19,'Equivalencia BH-BMPT'!$D$20,IF(J146=20,'Equivalencia BH-BMPT'!$D$21,IF(J146=21,'Equivalencia BH-BMPT'!$D$22,IF(J146=22,'Equivalencia BH-BMPT'!$D$23,IF(J146=23,'Equivalencia BH-BMPT'!#REF!,IF(J146=24,'Equivalencia BH-BMPT'!$D$25,IF(J146=25,'Equivalencia BH-BMPT'!$D$26,IF(J146=26,'Equivalencia BH-BMPT'!$D$27,IF(J146=27,'Equivalencia BH-BMPT'!$D$28,IF(J146=28,'Equivalencia BH-BMPT'!$D$29,IF(J146=29,'Equivalencia BH-BMPT'!$D$30,IF(J146=30,'Equivalencia BH-BMPT'!$D$31,IF(J146=31,'Equivalencia BH-BMPT'!$D$32,IF(J146=32,'Equivalencia BH-BMPT'!$D$33,IF(J146=33,'Equivalencia BH-BMPT'!$D$34,IF(J146=34,'Equivalencia BH-BMPT'!$D$35,IF(J146=35,'Equivalencia BH-BMPT'!$D$36,IF(J146=36,'Equivalencia BH-BMPT'!$D$37,IF(J146=37,'Equivalencia BH-BMPT'!$D$38,IF(J146=38,'Equivalencia BH-BMPT'!#REF!,IF(J146=39,'Equivalencia BH-BMPT'!$D$40,IF(J146=40,'Equivalencia BH-BMPT'!$D$41,IF(J146=41,'Equivalencia BH-BMPT'!$D$42,IF(J146=42,'Equivalencia BH-BMPT'!$D$43,IF(J146=43,'Equivalencia BH-BMPT'!$D$44,IF(J146=44,'Equivalencia BH-BMPT'!$D$45,IF(J146=45,'Equivalencia BH-BMPT'!$D$46,"No ha seleccionado un número de programa")))))))))))))))))))))))))))))))))))))))))))))</f>
        <v>No ha seleccionado un número de programa</v>
      </c>
      <c r="L146" s="29" t="s">
        <v>973</v>
      </c>
      <c r="M146" s="99">
        <v>51770266</v>
      </c>
      <c r="N146" s="99" t="s">
        <v>747</v>
      </c>
      <c r="O146" s="265">
        <v>21000000</v>
      </c>
      <c r="P146" s="71"/>
      <c r="Q146" s="15"/>
      <c r="R146" s="99" t="s">
        <v>1005</v>
      </c>
      <c r="S146" s="153">
        <v>0</v>
      </c>
      <c r="T146" s="15">
        <f t="shared" si="8"/>
        <v>21000000</v>
      </c>
      <c r="U146" s="260">
        <f>9100000+7000000</f>
        <v>16100000</v>
      </c>
      <c r="V146" s="213">
        <v>43369</v>
      </c>
      <c r="W146" s="176">
        <v>43374</v>
      </c>
      <c r="X146" s="239">
        <v>43465</v>
      </c>
      <c r="Y146" s="264">
        <f t="shared" ref="Y146:Y209" si="14">DATEDIF(W146,X146,"D")</f>
        <v>91</v>
      </c>
      <c r="Z146" s="3"/>
      <c r="AA146" s="26"/>
      <c r="AB146" s="3"/>
      <c r="AC146" s="3"/>
      <c r="AD146" s="3" t="s">
        <v>1013</v>
      </c>
      <c r="AE146" s="3"/>
      <c r="AF146" s="27">
        <f t="shared" si="13"/>
        <v>0.76666666666666672</v>
      </c>
      <c r="AG146" s="28"/>
      <c r="AH146" s="28"/>
    </row>
    <row r="147" spans="1:34" ht="44.25" customHeight="1" thickBot="1" x14ac:dyDescent="0.3">
      <c r="A147" s="102" t="s">
        <v>508</v>
      </c>
      <c r="B147" s="3">
        <v>2018</v>
      </c>
      <c r="C147" s="72" t="s">
        <v>320</v>
      </c>
      <c r="D147" s="3">
        <v>5</v>
      </c>
      <c r="E147" s="2" t="str">
        <f>IF(D147=1,'Tipo '!$B$2,IF(D147=2,'Tipo '!$B$3,IF(D147=3,'Tipo '!$B$4,IF(D147=4,'Tipo '!$B$5,IF(D147=5,'Tipo '!$B$6,IF(D147=6,'Tipo '!$B$7,IF(D147=7,'Tipo '!$B$8,IF(D147=8,'Tipo '!$B$9,IF(D147=9,'Tipo '!$B$10,IF(D147=10,'Tipo '!$B$11,IF(D147=11,'Tipo '!$B$12,IF(D147=12,'Tipo '!$B$13,IF(D147=13,'Tipo '!$B$14,IF(D147=14,'Tipo '!$B$15,IF(D147=15,'Tipo '!$B$16,IF(D147=16,'Tipo '!$B$17,IF(D147=17,'Tipo '!$B$18,IF(D147=18,'Tipo '!$B$19,IF(D147=19,'Tipo '!$B$20,IF(D147=20,'Tipo '!$B$21,"No ha seleccionado un tipo de contrato válido"))))))))))))))))))))</f>
        <v>CONTRATOS DE PRESTACIÓN DE SERVICIOS PROFESIONALES Y DE APOYO A LA GESTIÓN</v>
      </c>
      <c r="F147" s="90" t="s">
        <v>626</v>
      </c>
      <c r="G147" s="2"/>
      <c r="H147" s="160" t="s">
        <v>915</v>
      </c>
      <c r="I147" s="13" t="s">
        <v>162</v>
      </c>
      <c r="J147" s="3"/>
      <c r="K147" s="2" t="str">
        <f>IF(J147=1,'Equivalencia BH-BMPT'!$D$2,IF(J147=2,'Equivalencia BH-BMPT'!$D$3,IF(J147=3,'Equivalencia BH-BMPT'!$D$4,IF(J147=4,'Equivalencia BH-BMPT'!$D$5,IF(J147=5,'Equivalencia BH-BMPT'!$D$6,IF(J147=6,'Equivalencia BH-BMPT'!$D$7,IF(J147=7,'Equivalencia BH-BMPT'!$D$8,IF(J147=8,'Equivalencia BH-BMPT'!$D$9,IF(J147=9,'Equivalencia BH-BMPT'!$D$10,IF(J147=10,'Equivalencia BH-BMPT'!$D$11,IF(J147=11,'Equivalencia BH-BMPT'!$D$12,IF(J147=12,'Equivalencia BH-BMPT'!$D$13,IF(J147=13,'Equivalencia BH-BMPT'!$D$14,IF(J147=14,'Equivalencia BH-BMPT'!$D$15,IF(J147=15,'Equivalencia BH-BMPT'!$D$16,IF(J147=16,'Equivalencia BH-BMPT'!$D$17,IF(J147=17,'Equivalencia BH-BMPT'!$D$18,IF(J147=18,'Equivalencia BH-BMPT'!$D$19,IF(J147=19,'Equivalencia BH-BMPT'!$D$20,IF(J147=20,'Equivalencia BH-BMPT'!$D$21,IF(J147=21,'Equivalencia BH-BMPT'!$D$22,IF(J147=22,'Equivalencia BH-BMPT'!$D$23,IF(J147=23,'Equivalencia BH-BMPT'!#REF!,IF(J147=24,'Equivalencia BH-BMPT'!$D$25,IF(J147=25,'Equivalencia BH-BMPT'!$D$26,IF(J147=26,'Equivalencia BH-BMPT'!$D$27,IF(J147=27,'Equivalencia BH-BMPT'!$D$28,IF(J147=28,'Equivalencia BH-BMPT'!$D$29,IF(J147=29,'Equivalencia BH-BMPT'!$D$30,IF(J147=30,'Equivalencia BH-BMPT'!$D$31,IF(J147=31,'Equivalencia BH-BMPT'!$D$32,IF(J147=32,'Equivalencia BH-BMPT'!$D$33,IF(J147=33,'Equivalencia BH-BMPT'!$D$34,IF(J147=34,'Equivalencia BH-BMPT'!$D$35,IF(J147=35,'Equivalencia BH-BMPT'!$D$36,IF(J147=36,'Equivalencia BH-BMPT'!$D$37,IF(J147=37,'Equivalencia BH-BMPT'!$D$38,IF(J147=38,'Equivalencia BH-BMPT'!#REF!,IF(J147=39,'Equivalencia BH-BMPT'!$D$40,IF(J147=40,'Equivalencia BH-BMPT'!$D$41,IF(J147=41,'Equivalencia BH-BMPT'!$D$42,IF(J147=42,'Equivalencia BH-BMPT'!$D$43,IF(J147=43,'Equivalencia BH-BMPT'!$D$44,IF(J147=44,'Equivalencia BH-BMPT'!$D$45,IF(J147=45,'Equivalencia BH-BMPT'!$D$46,"No ha seleccionado un número de programa")))))))))))))))))))))))))))))))))))))))))))))</f>
        <v>No ha seleccionado un número de programa</v>
      </c>
      <c r="L147" s="29" t="s">
        <v>973</v>
      </c>
      <c r="M147" s="183">
        <v>52714350</v>
      </c>
      <c r="N147" s="99" t="s">
        <v>748</v>
      </c>
      <c r="O147" s="265">
        <v>15130000</v>
      </c>
      <c r="P147" s="71"/>
      <c r="Q147" s="15"/>
      <c r="R147" s="99" t="s">
        <v>1005</v>
      </c>
      <c r="S147" s="153">
        <v>0</v>
      </c>
      <c r="T147" s="15">
        <f t="shared" si="8"/>
        <v>15130000</v>
      </c>
      <c r="U147" s="260">
        <f>1360000+5100000+5100000</f>
        <v>11560000</v>
      </c>
      <c r="V147" s="213">
        <v>43366</v>
      </c>
      <c r="W147" s="176">
        <v>43375</v>
      </c>
      <c r="X147" s="239">
        <v>43465</v>
      </c>
      <c r="Y147" s="264">
        <f t="shared" si="14"/>
        <v>90</v>
      </c>
      <c r="Z147" s="3"/>
      <c r="AA147" s="26"/>
      <c r="AB147" s="3"/>
      <c r="AC147" s="3"/>
      <c r="AD147" s="3" t="s">
        <v>1013</v>
      </c>
      <c r="AE147" s="3"/>
      <c r="AF147" s="27">
        <f t="shared" si="13"/>
        <v>0.7640449438202247</v>
      </c>
      <c r="AG147" s="28"/>
      <c r="AH147" s="28"/>
    </row>
    <row r="148" spans="1:34" ht="44.25" customHeight="1" thickBot="1" x14ac:dyDescent="0.3">
      <c r="A148" s="102" t="s">
        <v>509</v>
      </c>
      <c r="B148" s="3">
        <v>2018</v>
      </c>
      <c r="C148" s="72" t="s">
        <v>321</v>
      </c>
      <c r="D148" s="3">
        <v>5</v>
      </c>
      <c r="E148" s="2" t="str">
        <f>IF(D148=1,'Tipo '!$B$2,IF(D148=2,'Tipo '!$B$3,IF(D148=3,'Tipo '!$B$4,IF(D148=4,'Tipo '!$B$5,IF(D148=5,'Tipo '!$B$6,IF(D148=6,'Tipo '!$B$7,IF(D148=7,'Tipo '!$B$8,IF(D148=8,'Tipo '!$B$9,IF(D148=9,'Tipo '!$B$10,IF(D148=10,'Tipo '!$B$11,IF(D148=11,'Tipo '!$B$12,IF(D148=12,'Tipo '!$B$13,IF(D148=13,'Tipo '!$B$14,IF(D148=14,'Tipo '!$B$15,IF(D148=15,'Tipo '!$B$16,IF(D148=16,'Tipo '!$B$17,IF(D148=17,'Tipo '!$B$18,IF(D148=18,'Tipo '!$B$19,IF(D148=19,'Tipo '!$B$20,IF(D148=20,'Tipo '!$B$21,"No ha seleccionado un tipo de contrato válido"))))))))))))))))))))</f>
        <v>CONTRATOS DE PRESTACIÓN DE SERVICIOS PROFESIONALES Y DE APOYO A LA GESTIÓN</v>
      </c>
      <c r="F148" s="90" t="s">
        <v>626</v>
      </c>
      <c r="G148" s="2"/>
      <c r="H148" s="160" t="s">
        <v>916</v>
      </c>
      <c r="I148" s="13" t="s">
        <v>162</v>
      </c>
      <c r="J148" s="3"/>
      <c r="K148" s="2" t="str">
        <f>IF(J148=1,'Equivalencia BH-BMPT'!$D$2,IF(J148=2,'Equivalencia BH-BMPT'!$D$3,IF(J148=3,'Equivalencia BH-BMPT'!$D$4,IF(J148=4,'Equivalencia BH-BMPT'!$D$5,IF(J148=5,'Equivalencia BH-BMPT'!$D$6,IF(J148=6,'Equivalencia BH-BMPT'!$D$7,IF(J148=7,'Equivalencia BH-BMPT'!$D$8,IF(J148=8,'Equivalencia BH-BMPT'!$D$9,IF(J148=9,'Equivalencia BH-BMPT'!$D$10,IF(J148=10,'Equivalencia BH-BMPT'!$D$11,IF(J148=11,'Equivalencia BH-BMPT'!$D$12,IF(J148=12,'Equivalencia BH-BMPT'!$D$13,IF(J148=13,'Equivalencia BH-BMPT'!$D$14,IF(J148=14,'Equivalencia BH-BMPT'!$D$15,IF(J148=15,'Equivalencia BH-BMPT'!$D$16,IF(J148=16,'Equivalencia BH-BMPT'!$D$17,IF(J148=17,'Equivalencia BH-BMPT'!$D$18,IF(J148=18,'Equivalencia BH-BMPT'!$D$19,IF(J148=19,'Equivalencia BH-BMPT'!$D$20,IF(J148=20,'Equivalencia BH-BMPT'!$D$21,IF(J148=21,'Equivalencia BH-BMPT'!$D$22,IF(J148=22,'Equivalencia BH-BMPT'!$D$23,IF(J148=23,'Equivalencia BH-BMPT'!#REF!,IF(J148=24,'Equivalencia BH-BMPT'!$D$25,IF(J148=25,'Equivalencia BH-BMPT'!$D$26,IF(J148=26,'Equivalencia BH-BMPT'!$D$27,IF(J148=27,'Equivalencia BH-BMPT'!$D$28,IF(J148=28,'Equivalencia BH-BMPT'!$D$29,IF(J148=29,'Equivalencia BH-BMPT'!$D$30,IF(J148=30,'Equivalencia BH-BMPT'!$D$31,IF(J148=31,'Equivalencia BH-BMPT'!$D$32,IF(J148=32,'Equivalencia BH-BMPT'!$D$33,IF(J148=33,'Equivalencia BH-BMPT'!$D$34,IF(J148=34,'Equivalencia BH-BMPT'!$D$35,IF(J148=35,'Equivalencia BH-BMPT'!$D$36,IF(J148=36,'Equivalencia BH-BMPT'!$D$37,IF(J148=37,'Equivalencia BH-BMPT'!$D$38,IF(J148=38,'Equivalencia BH-BMPT'!#REF!,IF(J148=39,'Equivalencia BH-BMPT'!$D$40,IF(J148=40,'Equivalencia BH-BMPT'!$D$41,IF(J148=41,'Equivalencia BH-BMPT'!$D$42,IF(J148=42,'Equivalencia BH-BMPT'!$D$43,IF(J148=43,'Equivalencia BH-BMPT'!$D$44,IF(J148=44,'Equivalencia BH-BMPT'!$D$45,IF(J148=45,'Equivalencia BH-BMPT'!$D$46,"No ha seleccionado un número de programa")))))))))))))))))))))))))))))))))))))))))))))</f>
        <v>No ha seleccionado un número de programa</v>
      </c>
      <c r="L148" s="29" t="s">
        <v>973</v>
      </c>
      <c r="M148" s="99">
        <v>79491967</v>
      </c>
      <c r="N148" s="99" t="s">
        <v>749</v>
      </c>
      <c r="O148" s="265">
        <v>14499852</v>
      </c>
      <c r="P148" s="71"/>
      <c r="Q148" s="15"/>
      <c r="R148" s="99" t="s">
        <v>1005</v>
      </c>
      <c r="S148" s="153">
        <v>0</v>
      </c>
      <c r="T148" s="15">
        <f t="shared" si="8"/>
        <v>14499852</v>
      </c>
      <c r="U148" s="260">
        <f>4999949+5999939</f>
        <v>10999888</v>
      </c>
      <c r="V148" s="213">
        <v>43372</v>
      </c>
      <c r="W148" s="176">
        <v>43377</v>
      </c>
      <c r="X148" s="239">
        <v>43465</v>
      </c>
      <c r="Y148" s="264">
        <f t="shared" si="14"/>
        <v>88</v>
      </c>
      <c r="Z148" s="3"/>
      <c r="AA148" s="26"/>
      <c r="AB148" s="3"/>
      <c r="AC148" s="3"/>
      <c r="AD148" s="3" t="s">
        <v>1013</v>
      </c>
      <c r="AE148" s="3"/>
      <c r="AF148" s="27">
        <f t="shared" si="13"/>
        <v>0.75862070868033693</v>
      </c>
      <c r="AG148" s="28"/>
      <c r="AH148" s="28"/>
    </row>
    <row r="149" spans="1:34" ht="44.25" customHeight="1" thickBot="1" x14ac:dyDescent="0.3">
      <c r="A149" s="102" t="s">
        <v>510</v>
      </c>
      <c r="B149" s="3">
        <v>2018</v>
      </c>
      <c r="C149" s="72" t="s">
        <v>322</v>
      </c>
      <c r="D149" s="3">
        <v>5</v>
      </c>
      <c r="E149" s="2" t="str">
        <f>IF(D149=1,'Tipo '!$B$2,IF(D149=2,'Tipo '!$B$3,IF(D149=3,'Tipo '!$B$4,IF(D149=4,'Tipo '!$B$5,IF(D149=5,'Tipo '!$B$6,IF(D149=6,'Tipo '!$B$7,IF(D149=7,'Tipo '!$B$8,IF(D149=8,'Tipo '!$B$9,IF(D149=9,'Tipo '!$B$10,IF(D149=10,'Tipo '!$B$11,IF(D149=11,'Tipo '!$B$12,IF(D149=12,'Tipo '!$B$13,IF(D149=13,'Tipo '!$B$14,IF(D149=14,'Tipo '!$B$15,IF(D149=15,'Tipo '!$B$16,IF(D149=16,'Tipo '!$B$17,IF(D149=17,'Tipo '!$B$18,IF(D149=18,'Tipo '!$B$19,IF(D149=19,'Tipo '!$B$20,IF(D149=20,'Tipo '!$B$21,"No ha seleccionado un tipo de contrato válido"))))))))))))))))))))</f>
        <v>CONTRATOS DE PRESTACIÓN DE SERVICIOS PROFESIONALES Y DE APOYO A LA GESTIÓN</v>
      </c>
      <c r="F149" s="90" t="s">
        <v>626</v>
      </c>
      <c r="G149" s="2"/>
      <c r="H149" s="160" t="s">
        <v>917</v>
      </c>
      <c r="I149" s="13" t="s">
        <v>162</v>
      </c>
      <c r="J149" s="3"/>
      <c r="K149" s="2" t="str">
        <f>IF(J149=1,'Equivalencia BH-BMPT'!$D$2,IF(J149=2,'Equivalencia BH-BMPT'!$D$3,IF(J149=3,'Equivalencia BH-BMPT'!$D$4,IF(J149=4,'Equivalencia BH-BMPT'!$D$5,IF(J149=5,'Equivalencia BH-BMPT'!$D$6,IF(J149=6,'Equivalencia BH-BMPT'!$D$7,IF(J149=7,'Equivalencia BH-BMPT'!$D$8,IF(J149=8,'Equivalencia BH-BMPT'!$D$9,IF(J149=9,'Equivalencia BH-BMPT'!$D$10,IF(J149=10,'Equivalencia BH-BMPT'!$D$11,IF(J149=11,'Equivalencia BH-BMPT'!$D$12,IF(J149=12,'Equivalencia BH-BMPT'!$D$13,IF(J149=13,'Equivalencia BH-BMPT'!$D$14,IF(J149=14,'Equivalencia BH-BMPT'!$D$15,IF(J149=15,'Equivalencia BH-BMPT'!$D$16,IF(J149=16,'Equivalencia BH-BMPT'!$D$17,IF(J149=17,'Equivalencia BH-BMPT'!$D$18,IF(J149=18,'Equivalencia BH-BMPT'!$D$19,IF(J149=19,'Equivalencia BH-BMPT'!$D$20,IF(J149=20,'Equivalencia BH-BMPT'!$D$21,IF(J149=21,'Equivalencia BH-BMPT'!$D$22,IF(J149=22,'Equivalencia BH-BMPT'!$D$23,IF(J149=23,'Equivalencia BH-BMPT'!#REF!,IF(J149=24,'Equivalencia BH-BMPT'!$D$25,IF(J149=25,'Equivalencia BH-BMPT'!$D$26,IF(J149=26,'Equivalencia BH-BMPT'!$D$27,IF(J149=27,'Equivalencia BH-BMPT'!$D$28,IF(J149=28,'Equivalencia BH-BMPT'!$D$29,IF(J149=29,'Equivalencia BH-BMPT'!$D$30,IF(J149=30,'Equivalencia BH-BMPT'!$D$31,IF(J149=31,'Equivalencia BH-BMPT'!$D$32,IF(J149=32,'Equivalencia BH-BMPT'!$D$33,IF(J149=33,'Equivalencia BH-BMPT'!$D$34,IF(J149=34,'Equivalencia BH-BMPT'!$D$35,IF(J149=35,'Equivalencia BH-BMPT'!$D$36,IF(J149=36,'Equivalencia BH-BMPT'!$D$37,IF(J149=37,'Equivalencia BH-BMPT'!$D$38,IF(J149=38,'Equivalencia BH-BMPT'!#REF!,IF(J149=39,'Equivalencia BH-BMPT'!$D$40,IF(J149=40,'Equivalencia BH-BMPT'!$D$41,IF(J149=41,'Equivalencia BH-BMPT'!$D$42,IF(J149=42,'Equivalencia BH-BMPT'!$D$43,IF(J149=43,'Equivalencia BH-BMPT'!$D$44,IF(J149=44,'Equivalencia BH-BMPT'!$D$45,IF(J149=45,'Equivalencia BH-BMPT'!$D$46,"No ha seleccionado un número de programa")))))))))))))))))))))))))))))))))))))))))))))</f>
        <v>No ha seleccionado un número de programa</v>
      </c>
      <c r="L149" s="29" t="s">
        <v>973</v>
      </c>
      <c r="M149" s="99">
        <v>1090457719</v>
      </c>
      <c r="N149" s="99" t="s">
        <v>750</v>
      </c>
      <c r="O149" s="265">
        <v>13500000</v>
      </c>
      <c r="P149" s="71"/>
      <c r="Q149" s="15"/>
      <c r="R149" s="99">
        <v>1</v>
      </c>
      <c r="S149" s="265">
        <v>1650000</v>
      </c>
      <c r="T149" s="15">
        <f t="shared" si="8"/>
        <v>15150000</v>
      </c>
      <c r="U149" s="260">
        <f>1350000+4500000+4500000</f>
        <v>10350000</v>
      </c>
      <c r="V149" s="213">
        <v>43369</v>
      </c>
      <c r="W149" s="176">
        <v>43374</v>
      </c>
      <c r="X149" s="239">
        <v>43465</v>
      </c>
      <c r="Y149" s="264">
        <f t="shared" si="14"/>
        <v>91</v>
      </c>
      <c r="Z149" s="3"/>
      <c r="AA149" s="26"/>
      <c r="AB149" s="3"/>
      <c r="AC149" s="3"/>
      <c r="AD149" s="3" t="s">
        <v>1013</v>
      </c>
      <c r="AE149" s="3"/>
      <c r="AF149" s="27">
        <f t="shared" si="13"/>
        <v>0.68316831683168322</v>
      </c>
      <c r="AG149" s="28"/>
      <c r="AH149" s="28"/>
    </row>
    <row r="150" spans="1:34" ht="44.25" customHeight="1" thickBot="1" x14ac:dyDescent="0.3">
      <c r="A150" s="102" t="s">
        <v>511</v>
      </c>
      <c r="B150" s="3">
        <v>2018</v>
      </c>
      <c r="C150" s="72" t="s">
        <v>323</v>
      </c>
      <c r="D150" s="3">
        <v>5</v>
      </c>
      <c r="E150" s="2" t="str">
        <f>IF(D150=1,'Tipo '!$B$2,IF(D150=2,'Tipo '!$B$3,IF(D150=3,'Tipo '!$B$4,IF(D150=4,'Tipo '!$B$5,IF(D150=5,'Tipo '!$B$6,IF(D150=6,'Tipo '!$B$7,IF(D150=7,'Tipo '!$B$8,IF(D150=8,'Tipo '!$B$9,IF(D150=9,'Tipo '!$B$10,IF(D150=10,'Tipo '!$B$11,IF(D150=11,'Tipo '!$B$12,IF(D150=12,'Tipo '!$B$13,IF(D150=13,'Tipo '!$B$14,IF(D150=14,'Tipo '!$B$15,IF(D150=15,'Tipo '!$B$16,IF(D150=16,'Tipo '!$B$17,IF(D150=17,'Tipo '!$B$18,IF(D150=18,'Tipo '!$B$19,IF(D150=19,'Tipo '!$B$20,IF(D150=20,'Tipo '!$B$21,"No ha seleccionado un tipo de contrato válido"))))))))))))))))))))</f>
        <v>CONTRATOS DE PRESTACIÓN DE SERVICIOS PROFESIONALES Y DE APOYO A LA GESTIÓN</v>
      </c>
      <c r="F150" s="90" t="s">
        <v>626</v>
      </c>
      <c r="G150" s="2"/>
      <c r="H150" s="160" t="s">
        <v>901</v>
      </c>
      <c r="I150" s="13" t="s">
        <v>162</v>
      </c>
      <c r="J150" s="3"/>
      <c r="K150" s="2" t="str">
        <f>IF(J150=1,'Equivalencia BH-BMPT'!$D$2,IF(J150=2,'Equivalencia BH-BMPT'!$D$3,IF(J150=3,'Equivalencia BH-BMPT'!$D$4,IF(J150=4,'Equivalencia BH-BMPT'!$D$5,IF(J150=5,'Equivalencia BH-BMPT'!$D$6,IF(J150=6,'Equivalencia BH-BMPT'!$D$7,IF(J150=7,'Equivalencia BH-BMPT'!$D$8,IF(J150=8,'Equivalencia BH-BMPT'!$D$9,IF(J150=9,'Equivalencia BH-BMPT'!$D$10,IF(J150=10,'Equivalencia BH-BMPT'!$D$11,IF(J150=11,'Equivalencia BH-BMPT'!$D$12,IF(J150=12,'Equivalencia BH-BMPT'!$D$13,IF(J150=13,'Equivalencia BH-BMPT'!$D$14,IF(J150=14,'Equivalencia BH-BMPT'!$D$15,IF(J150=15,'Equivalencia BH-BMPT'!$D$16,IF(J150=16,'Equivalencia BH-BMPT'!$D$17,IF(J150=17,'Equivalencia BH-BMPT'!$D$18,IF(J150=18,'Equivalencia BH-BMPT'!$D$19,IF(J150=19,'Equivalencia BH-BMPT'!$D$20,IF(J150=20,'Equivalencia BH-BMPT'!$D$21,IF(J150=21,'Equivalencia BH-BMPT'!$D$22,IF(J150=22,'Equivalencia BH-BMPT'!$D$23,IF(J150=23,'Equivalencia BH-BMPT'!#REF!,IF(J150=24,'Equivalencia BH-BMPT'!$D$25,IF(J150=25,'Equivalencia BH-BMPT'!$D$26,IF(J150=26,'Equivalencia BH-BMPT'!$D$27,IF(J150=27,'Equivalencia BH-BMPT'!$D$28,IF(J150=28,'Equivalencia BH-BMPT'!$D$29,IF(J150=29,'Equivalencia BH-BMPT'!$D$30,IF(J150=30,'Equivalencia BH-BMPT'!$D$31,IF(J150=31,'Equivalencia BH-BMPT'!$D$32,IF(J150=32,'Equivalencia BH-BMPT'!$D$33,IF(J150=33,'Equivalencia BH-BMPT'!$D$34,IF(J150=34,'Equivalencia BH-BMPT'!$D$35,IF(J150=35,'Equivalencia BH-BMPT'!$D$36,IF(J150=36,'Equivalencia BH-BMPT'!$D$37,IF(J150=37,'Equivalencia BH-BMPT'!$D$38,IF(J150=38,'Equivalencia BH-BMPT'!#REF!,IF(J150=39,'Equivalencia BH-BMPT'!$D$40,IF(J150=40,'Equivalencia BH-BMPT'!$D$41,IF(J150=41,'Equivalencia BH-BMPT'!$D$42,IF(J150=42,'Equivalencia BH-BMPT'!$D$43,IF(J150=43,'Equivalencia BH-BMPT'!$D$44,IF(J150=44,'Equivalencia BH-BMPT'!$D$45,IF(J150=45,'Equivalencia BH-BMPT'!$D$46,"No ha seleccionado un número de programa")))))))))))))))))))))))))))))))))))))))))))))</f>
        <v>No ha seleccionado un número de programa</v>
      </c>
      <c r="L150" s="29" t="s">
        <v>973</v>
      </c>
      <c r="M150" s="99">
        <v>79297494</v>
      </c>
      <c r="N150" s="99" t="s">
        <v>751</v>
      </c>
      <c r="O150" s="265">
        <v>13350000</v>
      </c>
      <c r="P150" s="71"/>
      <c r="Q150" s="15"/>
      <c r="R150" s="99" t="s">
        <v>1005</v>
      </c>
      <c r="S150" s="153">
        <v>0</v>
      </c>
      <c r="T150" s="15">
        <f t="shared" si="8"/>
        <v>13350000</v>
      </c>
      <c r="U150" s="260">
        <f>1200000+4500000+4500000</f>
        <v>10200000</v>
      </c>
      <c r="V150" s="213">
        <v>43371</v>
      </c>
      <c r="W150" s="176">
        <v>43375</v>
      </c>
      <c r="X150" s="239">
        <v>43465</v>
      </c>
      <c r="Y150" s="264">
        <f t="shared" si="14"/>
        <v>90</v>
      </c>
      <c r="Z150" s="3"/>
      <c r="AA150" s="26"/>
      <c r="AB150" s="3"/>
      <c r="AC150" s="3"/>
      <c r="AD150" s="3" t="s">
        <v>1013</v>
      </c>
      <c r="AE150" s="3"/>
      <c r="AF150" s="27">
        <f t="shared" si="13"/>
        <v>0.7640449438202247</v>
      </c>
      <c r="AG150" s="28"/>
      <c r="AH150" s="28"/>
    </row>
    <row r="151" spans="1:34" ht="44.25" customHeight="1" thickBot="1" x14ac:dyDescent="0.3">
      <c r="A151" s="102" t="s">
        <v>512</v>
      </c>
      <c r="B151" s="3">
        <v>2018</v>
      </c>
      <c r="C151" s="72" t="s">
        <v>324</v>
      </c>
      <c r="D151" s="3">
        <v>5</v>
      </c>
      <c r="E151" s="2" t="str">
        <f>IF(D151=1,'Tipo '!$B$2,IF(D151=2,'Tipo '!$B$3,IF(D151=3,'Tipo '!$B$4,IF(D151=4,'Tipo '!$B$5,IF(D151=5,'Tipo '!$B$6,IF(D151=6,'Tipo '!$B$7,IF(D151=7,'Tipo '!$B$8,IF(D151=8,'Tipo '!$B$9,IF(D151=9,'Tipo '!$B$10,IF(D151=10,'Tipo '!$B$11,IF(D151=11,'Tipo '!$B$12,IF(D151=12,'Tipo '!$B$13,IF(D151=13,'Tipo '!$B$14,IF(D151=14,'Tipo '!$B$15,IF(D151=15,'Tipo '!$B$16,IF(D151=16,'Tipo '!$B$17,IF(D151=17,'Tipo '!$B$18,IF(D151=18,'Tipo '!$B$19,IF(D151=19,'Tipo '!$B$20,IF(D151=20,'Tipo '!$B$21,"No ha seleccionado un tipo de contrato válido"))))))))))))))))))))</f>
        <v>CONTRATOS DE PRESTACIÓN DE SERVICIOS PROFESIONALES Y DE APOYO A LA GESTIÓN</v>
      </c>
      <c r="F151" s="90" t="s">
        <v>626</v>
      </c>
      <c r="G151" s="2"/>
      <c r="H151" s="160" t="s">
        <v>918</v>
      </c>
      <c r="I151" s="13" t="s">
        <v>162</v>
      </c>
      <c r="J151" s="3"/>
      <c r="K151" s="2" t="str">
        <f>IF(J151=1,'Equivalencia BH-BMPT'!$D$2,IF(J151=2,'Equivalencia BH-BMPT'!$D$3,IF(J151=3,'Equivalencia BH-BMPT'!$D$4,IF(J151=4,'Equivalencia BH-BMPT'!$D$5,IF(J151=5,'Equivalencia BH-BMPT'!$D$6,IF(J151=6,'Equivalencia BH-BMPT'!$D$7,IF(J151=7,'Equivalencia BH-BMPT'!$D$8,IF(J151=8,'Equivalencia BH-BMPT'!$D$9,IF(J151=9,'Equivalencia BH-BMPT'!$D$10,IF(J151=10,'Equivalencia BH-BMPT'!$D$11,IF(J151=11,'Equivalencia BH-BMPT'!$D$12,IF(J151=12,'Equivalencia BH-BMPT'!$D$13,IF(J151=13,'Equivalencia BH-BMPT'!$D$14,IF(J151=14,'Equivalencia BH-BMPT'!$D$15,IF(J151=15,'Equivalencia BH-BMPT'!$D$16,IF(J151=16,'Equivalencia BH-BMPT'!$D$17,IF(J151=17,'Equivalencia BH-BMPT'!$D$18,IF(J151=18,'Equivalencia BH-BMPT'!$D$19,IF(J151=19,'Equivalencia BH-BMPT'!$D$20,IF(J151=20,'Equivalencia BH-BMPT'!$D$21,IF(J151=21,'Equivalencia BH-BMPT'!$D$22,IF(J151=22,'Equivalencia BH-BMPT'!$D$23,IF(J151=23,'Equivalencia BH-BMPT'!#REF!,IF(J151=24,'Equivalencia BH-BMPT'!$D$25,IF(J151=25,'Equivalencia BH-BMPT'!$D$26,IF(J151=26,'Equivalencia BH-BMPT'!$D$27,IF(J151=27,'Equivalencia BH-BMPT'!$D$28,IF(J151=28,'Equivalencia BH-BMPT'!$D$29,IF(J151=29,'Equivalencia BH-BMPT'!$D$30,IF(J151=30,'Equivalencia BH-BMPT'!$D$31,IF(J151=31,'Equivalencia BH-BMPT'!$D$32,IF(J151=32,'Equivalencia BH-BMPT'!$D$33,IF(J151=33,'Equivalencia BH-BMPT'!$D$34,IF(J151=34,'Equivalencia BH-BMPT'!$D$35,IF(J151=35,'Equivalencia BH-BMPT'!$D$36,IF(J151=36,'Equivalencia BH-BMPT'!$D$37,IF(J151=37,'Equivalencia BH-BMPT'!$D$38,IF(J151=38,'Equivalencia BH-BMPT'!#REF!,IF(J151=39,'Equivalencia BH-BMPT'!$D$40,IF(J151=40,'Equivalencia BH-BMPT'!$D$41,IF(J151=41,'Equivalencia BH-BMPT'!$D$42,IF(J151=42,'Equivalencia BH-BMPT'!$D$43,IF(J151=43,'Equivalencia BH-BMPT'!$D$44,IF(J151=44,'Equivalencia BH-BMPT'!$D$45,IF(J151=45,'Equivalencia BH-BMPT'!$D$46,"No ha seleccionado un número de programa")))))))))))))))))))))))))))))))))))))))))))))</f>
        <v>No ha seleccionado un número de programa</v>
      </c>
      <c r="L151" s="29" t="s">
        <v>977</v>
      </c>
      <c r="M151" s="99">
        <v>1015456510</v>
      </c>
      <c r="N151" s="99" t="s">
        <v>752</v>
      </c>
      <c r="O151" s="265">
        <v>5866667</v>
      </c>
      <c r="P151" s="71"/>
      <c r="Q151" s="15"/>
      <c r="R151" s="99" t="s">
        <v>1005</v>
      </c>
      <c r="S151" s="153">
        <v>0</v>
      </c>
      <c r="T151" s="15">
        <f t="shared" si="8"/>
        <v>5866667</v>
      </c>
      <c r="U151" s="260">
        <f>466667+2000000+2000000</f>
        <v>4466667</v>
      </c>
      <c r="V151" s="213">
        <v>43374</v>
      </c>
      <c r="W151" s="176">
        <v>43376</v>
      </c>
      <c r="X151" s="239">
        <v>43465</v>
      </c>
      <c r="Y151" s="264">
        <f t="shared" si="14"/>
        <v>89</v>
      </c>
      <c r="Z151" s="3"/>
      <c r="AA151" s="26"/>
      <c r="AB151" s="3"/>
      <c r="AC151" s="3"/>
      <c r="AD151" s="3" t="s">
        <v>1013</v>
      </c>
      <c r="AE151" s="3"/>
      <c r="AF151" s="27">
        <f t="shared" si="13"/>
        <v>0.76136364992251993</v>
      </c>
      <c r="AG151" s="28"/>
      <c r="AH151" s="28"/>
    </row>
    <row r="152" spans="1:34" ht="44.25" customHeight="1" thickBot="1" x14ac:dyDescent="0.3">
      <c r="A152" s="102" t="s">
        <v>513</v>
      </c>
      <c r="B152" s="3">
        <v>2018</v>
      </c>
      <c r="C152" s="72" t="s">
        <v>325</v>
      </c>
      <c r="D152" s="3">
        <v>5</v>
      </c>
      <c r="E152" s="2" t="str">
        <f>IF(D152=1,'Tipo '!$B$2,IF(D152=2,'Tipo '!$B$3,IF(D152=3,'Tipo '!$B$4,IF(D152=4,'Tipo '!$B$5,IF(D152=5,'Tipo '!$B$6,IF(D152=6,'Tipo '!$B$7,IF(D152=7,'Tipo '!$B$8,IF(D152=8,'Tipo '!$B$9,IF(D152=9,'Tipo '!$B$10,IF(D152=10,'Tipo '!$B$11,IF(D152=11,'Tipo '!$B$12,IF(D152=12,'Tipo '!$B$13,IF(D152=13,'Tipo '!$B$14,IF(D152=14,'Tipo '!$B$15,IF(D152=15,'Tipo '!$B$16,IF(D152=16,'Tipo '!$B$17,IF(D152=17,'Tipo '!$B$18,IF(D152=18,'Tipo '!$B$19,IF(D152=19,'Tipo '!$B$20,IF(D152=20,'Tipo '!$B$21,"No ha seleccionado un tipo de contrato válido"))))))))))))))))))))</f>
        <v>CONTRATOS DE PRESTACIÓN DE SERVICIOS PROFESIONALES Y DE APOYO A LA GESTIÓN</v>
      </c>
      <c r="F152" s="90" t="s">
        <v>626</v>
      </c>
      <c r="G152" s="2"/>
      <c r="H152" s="160" t="s">
        <v>919</v>
      </c>
      <c r="I152" s="13" t="s">
        <v>162</v>
      </c>
      <c r="J152" s="3"/>
      <c r="K152" s="2" t="str">
        <f>IF(J152=1,'Equivalencia BH-BMPT'!$D$2,IF(J152=2,'Equivalencia BH-BMPT'!$D$3,IF(J152=3,'Equivalencia BH-BMPT'!$D$4,IF(J152=4,'Equivalencia BH-BMPT'!$D$5,IF(J152=5,'Equivalencia BH-BMPT'!$D$6,IF(J152=6,'Equivalencia BH-BMPT'!$D$7,IF(J152=7,'Equivalencia BH-BMPT'!$D$8,IF(J152=8,'Equivalencia BH-BMPT'!$D$9,IF(J152=9,'Equivalencia BH-BMPT'!$D$10,IF(J152=10,'Equivalencia BH-BMPT'!$D$11,IF(J152=11,'Equivalencia BH-BMPT'!$D$12,IF(J152=12,'Equivalencia BH-BMPT'!$D$13,IF(J152=13,'Equivalencia BH-BMPT'!$D$14,IF(J152=14,'Equivalencia BH-BMPT'!$D$15,IF(J152=15,'Equivalencia BH-BMPT'!$D$16,IF(J152=16,'Equivalencia BH-BMPT'!$D$17,IF(J152=17,'Equivalencia BH-BMPT'!$D$18,IF(J152=18,'Equivalencia BH-BMPT'!$D$19,IF(J152=19,'Equivalencia BH-BMPT'!$D$20,IF(J152=20,'Equivalencia BH-BMPT'!$D$21,IF(J152=21,'Equivalencia BH-BMPT'!$D$22,IF(J152=22,'Equivalencia BH-BMPT'!$D$23,IF(J152=23,'Equivalencia BH-BMPT'!#REF!,IF(J152=24,'Equivalencia BH-BMPT'!$D$25,IF(J152=25,'Equivalencia BH-BMPT'!$D$26,IF(J152=26,'Equivalencia BH-BMPT'!$D$27,IF(J152=27,'Equivalencia BH-BMPT'!$D$28,IF(J152=28,'Equivalencia BH-BMPT'!$D$29,IF(J152=29,'Equivalencia BH-BMPT'!$D$30,IF(J152=30,'Equivalencia BH-BMPT'!$D$31,IF(J152=31,'Equivalencia BH-BMPT'!$D$32,IF(J152=32,'Equivalencia BH-BMPT'!$D$33,IF(J152=33,'Equivalencia BH-BMPT'!$D$34,IF(J152=34,'Equivalencia BH-BMPT'!$D$35,IF(J152=35,'Equivalencia BH-BMPT'!$D$36,IF(J152=36,'Equivalencia BH-BMPT'!$D$37,IF(J152=37,'Equivalencia BH-BMPT'!$D$38,IF(J152=38,'Equivalencia BH-BMPT'!#REF!,IF(J152=39,'Equivalencia BH-BMPT'!$D$40,IF(J152=40,'Equivalencia BH-BMPT'!$D$41,IF(J152=41,'Equivalencia BH-BMPT'!$D$42,IF(J152=42,'Equivalencia BH-BMPT'!$D$43,IF(J152=43,'Equivalencia BH-BMPT'!$D$44,IF(J152=44,'Equivalencia BH-BMPT'!$D$45,IF(J152=45,'Equivalencia BH-BMPT'!$D$46,"No ha seleccionado un número de programa")))))))))))))))))))))))))))))))))))))))))))))</f>
        <v>No ha seleccionado un número de programa</v>
      </c>
      <c r="L152" s="29" t="s">
        <v>973</v>
      </c>
      <c r="M152" s="99">
        <v>7315971</v>
      </c>
      <c r="N152" s="99" t="s">
        <v>681</v>
      </c>
      <c r="O152" s="265">
        <v>19728333</v>
      </c>
      <c r="P152" s="71"/>
      <c r="Q152" s="15"/>
      <c r="R152" s="99" t="s">
        <v>1005</v>
      </c>
      <c r="S152" s="153">
        <v>0</v>
      </c>
      <c r="T152" s="15">
        <f t="shared" ref="T152:T155" si="15">O152+Q152+S152</f>
        <v>19728333</v>
      </c>
      <c r="U152" s="260">
        <f>1773333+6650000+6650000</f>
        <v>15073333</v>
      </c>
      <c r="V152" s="213">
        <v>43375</v>
      </c>
      <c r="W152" s="176">
        <v>43375</v>
      </c>
      <c r="X152" s="239">
        <v>43465</v>
      </c>
      <c r="Y152" s="264">
        <f t="shared" si="14"/>
        <v>90</v>
      </c>
      <c r="Z152" s="3"/>
      <c r="AA152" s="26"/>
      <c r="AB152" s="3"/>
      <c r="AC152" s="3"/>
      <c r="AD152" s="3" t="s">
        <v>1013</v>
      </c>
      <c r="AE152" s="3"/>
      <c r="AF152" s="27">
        <f t="shared" si="13"/>
        <v>0.7640449398334872</v>
      </c>
      <c r="AG152" s="28"/>
      <c r="AH152" s="28"/>
    </row>
    <row r="153" spans="1:34" ht="44.25" customHeight="1" thickBot="1" x14ac:dyDescent="0.3">
      <c r="A153" s="102" t="s">
        <v>514</v>
      </c>
      <c r="B153" s="3">
        <v>2018</v>
      </c>
      <c r="C153" s="72" t="s">
        <v>326</v>
      </c>
      <c r="D153" s="3">
        <v>5</v>
      </c>
      <c r="E153" s="2" t="str">
        <f>IF(D153=1,'Tipo '!$B$2,IF(D153=2,'Tipo '!$B$3,IF(D153=3,'Tipo '!$B$4,IF(D153=4,'Tipo '!$B$5,IF(D153=5,'Tipo '!$B$6,IF(D153=6,'Tipo '!$B$7,IF(D153=7,'Tipo '!$B$8,IF(D153=8,'Tipo '!$B$9,IF(D153=9,'Tipo '!$B$10,IF(D153=10,'Tipo '!$B$11,IF(D153=11,'Tipo '!$B$12,IF(D153=12,'Tipo '!$B$13,IF(D153=13,'Tipo '!$B$14,IF(D153=14,'Tipo '!$B$15,IF(D153=15,'Tipo '!$B$16,IF(D153=16,'Tipo '!$B$17,IF(D153=17,'Tipo '!$B$18,IF(D153=18,'Tipo '!$B$19,IF(D153=19,'Tipo '!$B$20,IF(D153=20,'Tipo '!$B$21,"No ha seleccionado un tipo de contrato válido"))))))))))))))))))))</f>
        <v>CONTRATOS DE PRESTACIÓN DE SERVICIOS PROFESIONALES Y DE APOYO A LA GESTIÓN</v>
      </c>
      <c r="F153" s="90" t="s">
        <v>626</v>
      </c>
      <c r="G153" s="2"/>
      <c r="H153" s="160" t="s">
        <v>920</v>
      </c>
      <c r="I153" s="13" t="s">
        <v>162</v>
      </c>
      <c r="J153" s="3"/>
      <c r="K153" s="2" t="str">
        <f>IF(J153=1,'Equivalencia BH-BMPT'!$D$2,IF(J153=2,'Equivalencia BH-BMPT'!$D$3,IF(J153=3,'Equivalencia BH-BMPT'!$D$4,IF(J153=4,'Equivalencia BH-BMPT'!$D$5,IF(J153=5,'Equivalencia BH-BMPT'!$D$6,IF(J153=6,'Equivalencia BH-BMPT'!$D$7,IF(J153=7,'Equivalencia BH-BMPT'!$D$8,IF(J153=8,'Equivalencia BH-BMPT'!$D$9,IF(J153=9,'Equivalencia BH-BMPT'!$D$10,IF(J153=10,'Equivalencia BH-BMPT'!$D$11,IF(J153=11,'Equivalencia BH-BMPT'!$D$12,IF(J153=12,'Equivalencia BH-BMPT'!$D$13,IF(J153=13,'Equivalencia BH-BMPT'!$D$14,IF(J153=14,'Equivalencia BH-BMPT'!$D$15,IF(J153=15,'Equivalencia BH-BMPT'!$D$16,IF(J153=16,'Equivalencia BH-BMPT'!$D$17,IF(J153=17,'Equivalencia BH-BMPT'!$D$18,IF(J153=18,'Equivalencia BH-BMPT'!$D$19,IF(J153=19,'Equivalencia BH-BMPT'!$D$20,IF(J153=20,'Equivalencia BH-BMPT'!$D$21,IF(J153=21,'Equivalencia BH-BMPT'!$D$22,IF(J153=22,'Equivalencia BH-BMPT'!$D$23,IF(J153=23,'Equivalencia BH-BMPT'!#REF!,IF(J153=24,'Equivalencia BH-BMPT'!$D$25,IF(J153=25,'Equivalencia BH-BMPT'!$D$26,IF(J153=26,'Equivalencia BH-BMPT'!$D$27,IF(J153=27,'Equivalencia BH-BMPT'!$D$28,IF(J153=28,'Equivalencia BH-BMPT'!$D$29,IF(J153=29,'Equivalencia BH-BMPT'!$D$30,IF(J153=30,'Equivalencia BH-BMPT'!$D$31,IF(J153=31,'Equivalencia BH-BMPT'!$D$32,IF(J153=32,'Equivalencia BH-BMPT'!$D$33,IF(J153=33,'Equivalencia BH-BMPT'!$D$34,IF(J153=34,'Equivalencia BH-BMPT'!$D$35,IF(J153=35,'Equivalencia BH-BMPT'!$D$36,IF(J153=36,'Equivalencia BH-BMPT'!$D$37,IF(J153=37,'Equivalencia BH-BMPT'!$D$38,IF(J153=38,'Equivalencia BH-BMPT'!#REF!,IF(J153=39,'Equivalencia BH-BMPT'!$D$40,IF(J153=40,'Equivalencia BH-BMPT'!$D$41,IF(J153=41,'Equivalencia BH-BMPT'!$D$42,IF(J153=42,'Equivalencia BH-BMPT'!$D$43,IF(J153=43,'Equivalencia BH-BMPT'!$D$44,IF(J153=44,'Equivalencia BH-BMPT'!$D$45,IF(J153=45,'Equivalencia BH-BMPT'!$D$46,"No ha seleccionado un número de programa")))))))))))))))))))))))))))))))))))))))))))))</f>
        <v>No ha seleccionado un número de programa</v>
      </c>
      <c r="L153" s="99" t="s">
        <v>980</v>
      </c>
      <c r="M153" s="99">
        <v>1023930613</v>
      </c>
      <c r="N153" s="99" t="s">
        <v>687</v>
      </c>
      <c r="O153" s="265">
        <v>13050000</v>
      </c>
      <c r="P153" s="71"/>
      <c r="Q153" s="15"/>
      <c r="R153" s="99" t="s">
        <v>1005</v>
      </c>
      <c r="S153" s="153">
        <v>0</v>
      </c>
      <c r="T153" s="15">
        <f t="shared" si="15"/>
        <v>13050000</v>
      </c>
      <c r="U153" s="260">
        <f>900000+4500000+4500000</f>
        <v>9900000</v>
      </c>
      <c r="V153" s="213">
        <v>43375</v>
      </c>
      <c r="W153" s="176">
        <v>43377</v>
      </c>
      <c r="X153" s="239">
        <v>43465</v>
      </c>
      <c r="Y153" s="264">
        <f t="shared" si="14"/>
        <v>88</v>
      </c>
      <c r="Z153" s="3"/>
      <c r="AA153" s="26"/>
      <c r="AB153" s="3"/>
      <c r="AC153" s="3"/>
      <c r="AD153" s="3" t="s">
        <v>1013</v>
      </c>
      <c r="AE153" s="3"/>
      <c r="AF153" s="27">
        <f t="shared" si="13"/>
        <v>0.75862068965517238</v>
      </c>
      <c r="AG153" s="28"/>
      <c r="AH153" s="28"/>
    </row>
    <row r="154" spans="1:34" ht="44.25" customHeight="1" thickBot="1" x14ac:dyDescent="0.3">
      <c r="A154" s="102" t="s">
        <v>515</v>
      </c>
      <c r="B154" s="3">
        <v>2018</v>
      </c>
      <c r="C154" s="72" t="s">
        <v>327</v>
      </c>
      <c r="D154" s="3">
        <v>5</v>
      </c>
      <c r="E154" s="2" t="str">
        <f>IF(D154=1,'Tipo '!$B$2,IF(D154=2,'Tipo '!$B$3,IF(D154=3,'Tipo '!$B$4,IF(D154=4,'Tipo '!$B$5,IF(D154=5,'Tipo '!$B$6,IF(D154=6,'Tipo '!$B$7,IF(D154=7,'Tipo '!$B$8,IF(D154=8,'Tipo '!$B$9,IF(D154=9,'Tipo '!$B$10,IF(D154=10,'Tipo '!$B$11,IF(D154=11,'Tipo '!$B$12,IF(D154=12,'Tipo '!$B$13,IF(D154=13,'Tipo '!$B$14,IF(D154=14,'Tipo '!$B$15,IF(D154=15,'Tipo '!$B$16,IF(D154=16,'Tipo '!$B$17,IF(D154=17,'Tipo '!$B$18,IF(D154=18,'Tipo '!$B$19,IF(D154=19,'Tipo '!$B$20,IF(D154=20,'Tipo '!$B$21,"No ha seleccionado un tipo de contrato válido"))))))))))))))))))))</f>
        <v>CONTRATOS DE PRESTACIÓN DE SERVICIOS PROFESIONALES Y DE APOYO A LA GESTIÓN</v>
      </c>
      <c r="F154" s="90" t="s">
        <v>626</v>
      </c>
      <c r="G154" s="2"/>
      <c r="H154" s="160" t="s">
        <v>921</v>
      </c>
      <c r="I154" s="13" t="s">
        <v>162</v>
      </c>
      <c r="J154" s="3"/>
      <c r="K154" s="2" t="str">
        <f>IF(J154=1,'Equivalencia BH-BMPT'!$D$2,IF(J154=2,'Equivalencia BH-BMPT'!$D$3,IF(J154=3,'Equivalencia BH-BMPT'!$D$4,IF(J154=4,'Equivalencia BH-BMPT'!$D$5,IF(J154=5,'Equivalencia BH-BMPT'!$D$6,IF(J154=6,'Equivalencia BH-BMPT'!$D$7,IF(J154=7,'Equivalencia BH-BMPT'!$D$8,IF(J154=8,'Equivalencia BH-BMPT'!$D$9,IF(J154=9,'Equivalencia BH-BMPT'!$D$10,IF(J154=10,'Equivalencia BH-BMPT'!$D$11,IF(J154=11,'Equivalencia BH-BMPT'!$D$12,IF(J154=12,'Equivalencia BH-BMPT'!$D$13,IF(J154=13,'Equivalencia BH-BMPT'!$D$14,IF(J154=14,'Equivalencia BH-BMPT'!$D$15,IF(J154=15,'Equivalencia BH-BMPT'!$D$16,IF(J154=16,'Equivalencia BH-BMPT'!$D$17,IF(J154=17,'Equivalencia BH-BMPT'!$D$18,IF(J154=18,'Equivalencia BH-BMPT'!$D$19,IF(J154=19,'Equivalencia BH-BMPT'!$D$20,IF(J154=20,'Equivalencia BH-BMPT'!$D$21,IF(J154=21,'Equivalencia BH-BMPT'!$D$22,IF(J154=22,'Equivalencia BH-BMPT'!$D$23,IF(J154=23,'Equivalencia BH-BMPT'!#REF!,IF(J154=24,'Equivalencia BH-BMPT'!$D$25,IF(J154=25,'Equivalencia BH-BMPT'!$D$26,IF(J154=26,'Equivalencia BH-BMPT'!$D$27,IF(J154=27,'Equivalencia BH-BMPT'!$D$28,IF(J154=28,'Equivalencia BH-BMPT'!$D$29,IF(J154=29,'Equivalencia BH-BMPT'!$D$30,IF(J154=30,'Equivalencia BH-BMPT'!$D$31,IF(J154=31,'Equivalencia BH-BMPT'!$D$32,IF(J154=32,'Equivalencia BH-BMPT'!$D$33,IF(J154=33,'Equivalencia BH-BMPT'!$D$34,IF(J154=34,'Equivalencia BH-BMPT'!$D$35,IF(J154=35,'Equivalencia BH-BMPT'!$D$36,IF(J154=36,'Equivalencia BH-BMPT'!$D$37,IF(J154=37,'Equivalencia BH-BMPT'!$D$38,IF(J154=38,'Equivalencia BH-BMPT'!#REF!,IF(J154=39,'Equivalencia BH-BMPT'!$D$40,IF(J154=40,'Equivalencia BH-BMPT'!$D$41,IF(J154=41,'Equivalencia BH-BMPT'!$D$42,IF(J154=42,'Equivalencia BH-BMPT'!$D$43,IF(J154=43,'Equivalencia BH-BMPT'!$D$44,IF(J154=44,'Equivalencia BH-BMPT'!$D$45,IF(J154=45,'Equivalencia BH-BMPT'!$D$46,"No ha seleccionado un número de programa")))))))))))))))))))))))))))))))))))))))))))))</f>
        <v>No ha seleccionado un número de programa</v>
      </c>
      <c r="L154" s="29" t="s">
        <v>973</v>
      </c>
      <c r="M154" s="99">
        <v>1019028211</v>
      </c>
      <c r="N154" s="99" t="s">
        <v>674</v>
      </c>
      <c r="O154" s="265">
        <v>14190000</v>
      </c>
      <c r="P154" s="71"/>
      <c r="Q154" s="15"/>
      <c r="R154" s="99">
        <v>1</v>
      </c>
      <c r="S154" s="265">
        <v>1815000</v>
      </c>
      <c r="T154" s="15">
        <f t="shared" si="15"/>
        <v>16005000</v>
      </c>
      <c r="U154" s="260">
        <f>825000+4950000+4950000</f>
        <v>10725000</v>
      </c>
      <c r="V154" s="213">
        <v>43376</v>
      </c>
      <c r="W154" s="176">
        <v>43378</v>
      </c>
      <c r="X154" s="239">
        <v>43465</v>
      </c>
      <c r="Y154" s="264">
        <f t="shared" si="14"/>
        <v>87</v>
      </c>
      <c r="Z154" s="3"/>
      <c r="AA154" s="26"/>
      <c r="AB154" s="3"/>
      <c r="AC154" s="3"/>
      <c r="AD154" s="3" t="s">
        <v>1013</v>
      </c>
      <c r="AE154" s="3"/>
      <c r="AF154" s="27">
        <f t="shared" si="13"/>
        <v>0.67010309278350511</v>
      </c>
      <c r="AG154" s="28"/>
      <c r="AH154" s="28"/>
    </row>
    <row r="155" spans="1:34" ht="44.25" customHeight="1" thickBot="1" x14ac:dyDescent="0.3">
      <c r="A155" s="102" t="s">
        <v>516</v>
      </c>
      <c r="B155" s="3">
        <v>2018</v>
      </c>
      <c r="C155" s="72" t="s">
        <v>328</v>
      </c>
      <c r="D155" s="3">
        <v>5</v>
      </c>
      <c r="E155" s="2" t="str">
        <f>IF(D155=1,'Tipo '!$B$2,IF(D155=2,'Tipo '!$B$3,IF(D155=3,'Tipo '!$B$4,IF(D155=4,'Tipo '!$B$5,IF(D155=5,'Tipo '!$B$6,IF(D155=6,'Tipo '!$B$7,IF(D155=7,'Tipo '!$B$8,IF(D155=8,'Tipo '!$B$9,IF(D155=9,'Tipo '!$B$10,IF(D155=10,'Tipo '!$B$11,IF(D155=11,'Tipo '!$B$12,IF(D155=12,'Tipo '!$B$13,IF(D155=13,'Tipo '!$B$14,IF(D155=14,'Tipo '!$B$15,IF(D155=15,'Tipo '!$B$16,IF(D155=16,'Tipo '!$B$17,IF(D155=17,'Tipo '!$B$18,IF(D155=18,'Tipo '!$B$19,IF(D155=19,'Tipo '!$B$20,IF(D155=20,'Tipo '!$B$21,"No ha seleccionado un tipo de contrato válido"))))))))))))))))))))</f>
        <v>CONTRATOS DE PRESTACIÓN DE SERVICIOS PROFESIONALES Y DE APOYO A LA GESTIÓN</v>
      </c>
      <c r="F155" s="90" t="s">
        <v>626</v>
      </c>
      <c r="G155" s="2"/>
      <c r="H155" s="160" t="s">
        <v>922</v>
      </c>
      <c r="I155" s="13" t="s">
        <v>162</v>
      </c>
      <c r="J155" s="3"/>
      <c r="K155" s="2" t="str">
        <f>IF(J155=1,'Equivalencia BH-BMPT'!$D$2,IF(J155=2,'Equivalencia BH-BMPT'!$D$3,IF(J155=3,'Equivalencia BH-BMPT'!$D$4,IF(J155=4,'Equivalencia BH-BMPT'!$D$5,IF(J155=5,'Equivalencia BH-BMPT'!$D$6,IF(J155=6,'Equivalencia BH-BMPT'!$D$7,IF(J155=7,'Equivalencia BH-BMPT'!$D$8,IF(J155=8,'Equivalencia BH-BMPT'!$D$9,IF(J155=9,'Equivalencia BH-BMPT'!$D$10,IF(J155=10,'Equivalencia BH-BMPT'!$D$11,IF(J155=11,'Equivalencia BH-BMPT'!$D$12,IF(J155=12,'Equivalencia BH-BMPT'!$D$13,IF(J155=13,'Equivalencia BH-BMPT'!$D$14,IF(J155=14,'Equivalencia BH-BMPT'!$D$15,IF(J155=15,'Equivalencia BH-BMPT'!$D$16,IF(J155=16,'Equivalencia BH-BMPT'!$D$17,IF(J155=17,'Equivalencia BH-BMPT'!$D$18,IF(J155=18,'Equivalencia BH-BMPT'!$D$19,IF(J155=19,'Equivalencia BH-BMPT'!$D$20,IF(J155=20,'Equivalencia BH-BMPT'!$D$21,IF(J155=21,'Equivalencia BH-BMPT'!$D$22,IF(J155=22,'Equivalencia BH-BMPT'!$D$23,IF(J155=23,'Equivalencia BH-BMPT'!#REF!,IF(J155=24,'Equivalencia BH-BMPT'!$D$25,IF(J155=25,'Equivalencia BH-BMPT'!$D$26,IF(J155=26,'Equivalencia BH-BMPT'!$D$27,IF(J155=27,'Equivalencia BH-BMPT'!$D$28,IF(J155=28,'Equivalencia BH-BMPT'!$D$29,IF(J155=29,'Equivalencia BH-BMPT'!$D$30,IF(J155=30,'Equivalencia BH-BMPT'!$D$31,IF(J155=31,'Equivalencia BH-BMPT'!$D$32,IF(J155=32,'Equivalencia BH-BMPT'!$D$33,IF(J155=33,'Equivalencia BH-BMPT'!$D$34,IF(J155=34,'Equivalencia BH-BMPT'!$D$35,IF(J155=35,'Equivalencia BH-BMPT'!$D$36,IF(J155=36,'Equivalencia BH-BMPT'!$D$37,IF(J155=37,'Equivalencia BH-BMPT'!$D$38,IF(J155=38,'Equivalencia BH-BMPT'!#REF!,IF(J155=39,'Equivalencia BH-BMPT'!$D$40,IF(J155=40,'Equivalencia BH-BMPT'!$D$41,IF(J155=41,'Equivalencia BH-BMPT'!$D$42,IF(J155=42,'Equivalencia BH-BMPT'!$D$43,IF(J155=43,'Equivalencia BH-BMPT'!$D$44,IF(J155=44,'Equivalencia BH-BMPT'!$D$45,IF(J155=45,'Equivalencia BH-BMPT'!$D$46,"No ha seleccionado un número de programa")))))))))))))))))))))))))))))))))))))))))))))</f>
        <v>No ha seleccionado un número de programa</v>
      </c>
      <c r="L155" s="29" t="s">
        <v>973</v>
      </c>
      <c r="M155" s="99">
        <v>1067899494</v>
      </c>
      <c r="N155" s="99" t="s">
        <v>677</v>
      </c>
      <c r="O155" s="265">
        <v>6380000</v>
      </c>
      <c r="P155" s="71"/>
      <c r="Q155" s="15"/>
      <c r="R155" s="99" t="s">
        <v>1005</v>
      </c>
      <c r="S155" s="153">
        <v>0</v>
      </c>
      <c r="T155" s="15">
        <f t="shared" si="15"/>
        <v>6380000</v>
      </c>
      <c r="U155" s="260">
        <f>440000+2200000+2200000</f>
        <v>4840000</v>
      </c>
      <c r="V155" s="213">
        <v>43376</v>
      </c>
      <c r="W155" s="176">
        <v>43377</v>
      </c>
      <c r="X155" s="239">
        <v>43465</v>
      </c>
      <c r="Y155" s="264">
        <f t="shared" si="14"/>
        <v>88</v>
      </c>
      <c r="Z155" s="3"/>
      <c r="AA155" s="26"/>
      <c r="AB155" s="3"/>
      <c r="AC155" s="3"/>
      <c r="AD155" s="3" t="s">
        <v>1013</v>
      </c>
      <c r="AE155" s="3"/>
      <c r="AF155" s="27">
        <f t="shared" si="13"/>
        <v>0.75862068965517238</v>
      </c>
      <c r="AG155" s="28"/>
      <c r="AH155" s="28"/>
    </row>
    <row r="156" spans="1:34" ht="44.25" customHeight="1" thickBot="1" x14ac:dyDescent="0.3">
      <c r="A156" s="102" t="s">
        <v>517</v>
      </c>
      <c r="B156" s="3">
        <v>2018</v>
      </c>
      <c r="C156" s="78" t="s">
        <v>329</v>
      </c>
      <c r="D156" s="3">
        <v>5</v>
      </c>
      <c r="E156" s="2" t="str">
        <f>IF(D156=1,'Tipo '!$B$2,IF(D156=2,'Tipo '!$B$3,IF(D156=3,'Tipo '!$B$4,IF(D156=4,'Tipo '!$B$5,IF(D156=5,'Tipo '!$B$6,IF(D156=6,'Tipo '!$B$7,IF(D156=7,'Tipo '!$B$8,IF(D156=8,'Tipo '!$B$9,IF(D156=9,'Tipo '!$B$10,IF(D156=10,'Tipo '!$B$11,IF(D156=11,'Tipo '!$B$12,IF(D156=12,'Tipo '!$B$13,IF(D156=13,'Tipo '!$B$14,IF(D156=14,'Tipo '!$B$15,IF(D156=15,'Tipo '!$B$16,IF(D156=16,'Tipo '!$B$17,IF(D156=17,'Tipo '!$B$18,IF(D156=18,'Tipo '!$B$19,IF(D156=19,'Tipo '!$B$20,IF(D156=20,'Tipo '!$B$21,"No ha seleccionado un tipo de contrato válido"))))))))))))))))))))</f>
        <v>CONTRATOS DE PRESTACIÓN DE SERVICIOS PROFESIONALES Y DE APOYO A LA GESTIÓN</v>
      </c>
      <c r="F156" s="90" t="s">
        <v>626</v>
      </c>
      <c r="G156" s="2"/>
      <c r="H156" s="160" t="s">
        <v>923</v>
      </c>
      <c r="I156" s="13" t="s">
        <v>162</v>
      </c>
      <c r="J156" s="3"/>
      <c r="K156" s="2" t="str">
        <f>IF(J156=1,'Equivalencia BH-BMPT'!$D$2,IF(J156=2,'Equivalencia BH-BMPT'!$D$3,IF(J156=3,'Equivalencia BH-BMPT'!$D$4,IF(J156=4,'Equivalencia BH-BMPT'!$D$5,IF(J156=5,'Equivalencia BH-BMPT'!$D$6,IF(J156=6,'Equivalencia BH-BMPT'!$D$7,IF(J156=7,'Equivalencia BH-BMPT'!$D$8,IF(J156=8,'Equivalencia BH-BMPT'!$D$9,IF(J156=9,'Equivalencia BH-BMPT'!$D$10,IF(J156=10,'Equivalencia BH-BMPT'!$D$11,IF(J156=11,'Equivalencia BH-BMPT'!$D$12,IF(J156=12,'Equivalencia BH-BMPT'!$D$13,IF(J156=13,'Equivalencia BH-BMPT'!$D$14,IF(J156=14,'Equivalencia BH-BMPT'!$D$15,IF(J156=15,'Equivalencia BH-BMPT'!$D$16,IF(J156=16,'Equivalencia BH-BMPT'!$D$17,IF(J156=17,'Equivalencia BH-BMPT'!$D$18,IF(J156=18,'Equivalencia BH-BMPT'!$D$19,IF(J156=19,'Equivalencia BH-BMPT'!$D$20,IF(J156=20,'Equivalencia BH-BMPT'!$D$21,IF(J156=21,'Equivalencia BH-BMPT'!$D$22,IF(J156=22,'Equivalencia BH-BMPT'!$D$23,IF(J156=23,'Equivalencia BH-BMPT'!#REF!,IF(J156=24,'Equivalencia BH-BMPT'!$D$25,IF(J156=25,'Equivalencia BH-BMPT'!$D$26,IF(J156=26,'Equivalencia BH-BMPT'!$D$27,IF(J156=27,'Equivalencia BH-BMPT'!$D$28,IF(J156=28,'Equivalencia BH-BMPT'!$D$29,IF(J156=29,'Equivalencia BH-BMPT'!$D$30,IF(J156=30,'Equivalencia BH-BMPT'!$D$31,IF(J156=31,'Equivalencia BH-BMPT'!$D$32,IF(J156=32,'Equivalencia BH-BMPT'!$D$33,IF(J156=33,'Equivalencia BH-BMPT'!$D$34,IF(J156=34,'Equivalencia BH-BMPT'!$D$35,IF(J156=35,'Equivalencia BH-BMPT'!$D$36,IF(J156=36,'Equivalencia BH-BMPT'!$D$37,IF(J156=37,'Equivalencia BH-BMPT'!$D$38,IF(J156=38,'Equivalencia BH-BMPT'!#REF!,IF(J156=39,'Equivalencia BH-BMPT'!$D$40,IF(J156=40,'Equivalencia BH-BMPT'!$D$41,IF(J156=41,'Equivalencia BH-BMPT'!$D$42,IF(J156=42,'Equivalencia BH-BMPT'!$D$43,IF(J156=43,'Equivalencia BH-BMPT'!$D$44,IF(J156=44,'Equivalencia BH-BMPT'!$D$45,IF(J156=45,'Equivalencia BH-BMPT'!$D$46,"No ha seleccionado un número de programa")))))))))))))))))))))))))))))))))))))))))))))</f>
        <v>No ha seleccionado un número de programa</v>
      </c>
      <c r="L156" s="29" t="s">
        <v>973</v>
      </c>
      <c r="M156" s="99">
        <v>80106519</v>
      </c>
      <c r="N156" s="99" t="s">
        <v>753</v>
      </c>
      <c r="O156" s="265">
        <v>13500000</v>
      </c>
      <c r="P156" s="71">
        <v>1</v>
      </c>
      <c r="Q156" s="15">
        <v>-2250000</v>
      </c>
      <c r="R156" s="99" t="s">
        <v>1005</v>
      </c>
      <c r="S156" s="153"/>
      <c r="T156" s="269">
        <f>+O156+Q156+S156</f>
        <v>11250000</v>
      </c>
      <c r="U156" s="259">
        <f>3600000+4500000</f>
        <v>8100000</v>
      </c>
      <c r="V156" s="213">
        <v>43378</v>
      </c>
      <c r="W156" s="176">
        <v>43389</v>
      </c>
      <c r="X156" s="239">
        <v>43465</v>
      </c>
      <c r="Y156" s="264">
        <f t="shared" si="14"/>
        <v>76</v>
      </c>
      <c r="Z156" s="3"/>
      <c r="AA156" s="26"/>
      <c r="AB156" s="3"/>
      <c r="AC156" s="3"/>
      <c r="AD156" s="3" t="s">
        <v>1013</v>
      </c>
      <c r="AE156" s="3"/>
      <c r="AF156" s="27">
        <f t="shared" si="13"/>
        <v>0.72</v>
      </c>
      <c r="AG156" s="28"/>
      <c r="AH156" s="28"/>
    </row>
    <row r="157" spans="1:34" ht="44.25" customHeight="1" thickBot="1" x14ac:dyDescent="0.3">
      <c r="A157" s="102" t="s">
        <v>518</v>
      </c>
      <c r="B157" s="3">
        <v>2018</v>
      </c>
      <c r="C157" s="72" t="s">
        <v>330</v>
      </c>
      <c r="D157" s="3">
        <v>5</v>
      </c>
      <c r="E157" s="2" t="str">
        <f>IF(D157=1,'Tipo '!$B$2,IF(D157=2,'Tipo '!$B$3,IF(D157=3,'Tipo '!$B$4,IF(D157=4,'Tipo '!$B$5,IF(D157=5,'Tipo '!$B$6,IF(D157=6,'Tipo '!$B$7,IF(D157=7,'Tipo '!$B$8,IF(D157=8,'Tipo '!$B$9,IF(D157=9,'Tipo '!$B$10,IF(D157=10,'Tipo '!$B$11,IF(D157=11,'Tipo '!$B$12,IF(D157=12,'Tipo '!$B$13,IF(D157=13,'Tipo '!$B$14,IF(D157=14,'Tipo '!$B$15,IF(D157=15,'Tipo '!$B$16,IF(D157=16,'Tipo '!$B$17,IF(D157=17,'Tipo '!$B$18,IF(D157=18,'Tipo '!$B$19,IF(D157=19,'Tipo '!$B$20,IF(D157=20,'Tipo '!$B$21,"No ha seleccionado un tipo de contrato válido"))))))))))))))))))))</f>
        <v>CONTRATOS DE PRESTACIÓN DE SERVICIOS PROFESIONALES Y DE APOYO A LA GESTIÓN</v>
      </c>
      <c r="F157" s="90" t="s">
        <v>626</v>
      </c>
      <c r="G157" s="2"/>
      <c r="H157" s="160" t="s">
        <v>924</v>
      </c>
      <c r="I157" s="13" t="s">
        <v>162</v>
      </c>
      <c r="J157" s="3"/>
      <c r="K157" s="2" t="str">
        <f>IF(J157=1,'Equivalencia BH-BMPT'!$D$2,IF(J157=2,'Equivalencia BH-BMPT'!$D$3,IF(J157=3,'Equivalencia BH-BMPT'!$D$4,IF(J157=4,'Equivalencia BH-BMPT'!$D$5,IF(J157=5,'Equivalencia BH-BMPT'!$D$6,IF(J157=6,'Equivalencia BH-BMPT'!$D$7,IF(J157=7,'Equivalencia BH-BMPT'!$D$8,IF(J157=8,'Equivalencia BH-BMPT'!$D$9,IF(J157=9,'Equivalencia BH-BMPT'!$D$10,IF(J157=10,'Equivalencia BH-BMPT'!$D$11,IF(J157=11,'Equivalencia BH-BMPT'!$D$12,IF(J157=12,'Equivalencia BH-BMPT'!$D$13,IF(J157=13,'Equivalencia BH-BMPT'!$D$14,IF(J157=14,'Equivalencia BH-BMPT'!$D$15,IF(J157=15,'Equivalencia BH-BMPT'!$D$16,IF(J157=16,'Equivalencia BH-BMPT'!$D$17,IF(J157=17,'Equivalencia BH-BMPT'!$D$18,IF(J157=18,'Equivalencia BH-BMPT'!$D$19,IF(J157=19,'Equivalencia BH-BMPT'!$D$20,IF(J157=20,'Equivalencia BH-BMPT'!$D$21,IF(J157=21,'Equivalencia BH-BMPT'!$D$22,IF(J157=22,'Equivalencia BH-BMPT'!$D$23,IF(J157=23,'Equivalencia BH-BMPT'!#REF!,IF(J157=24,'Equivalencia BH-BMPT'!$D$25,IF(J157=25,'Equivalencia BH-BMPT'!$D$26,IF(J157=26,'Equivalencia BH-BMPT'!$D$27,IF(J157=27,'Equivalencia BH-BMPT'!$D$28,IF(J157=28,'Equivalencia BH-BMPT'!$D$29,IF(J157=29,'Equivalencia BH-BMPT'!$D$30,IF(J157=30,'Equivalencia BH-BMPT'!$D$31,IF(J157=31,'Equivalencia BH-BMPT'!$D$32,IF(J157=32,'Equivalencia BH-BMPT'!$D$33,IF(J157=33,'Equivalencia BH-BMPT'!$D$34,IF(J157=34,'Equivalencia BH-BMPT'!$D$35,IF(J157=35,'Equivalencia BH-BMPT'!$D$36,IF(J157=36,'Equivalencia BH-BMPT'!$D$37,IF(J157=37,'Equivalencia BH-BMPT'!$D$38,IF(J157=38,'Equivalencia BH-BMPT'!#REF!,IF(J157=39,'Equivalencia BH-BMPT'!$D$40,IF(J157=40,'Equivalencia BH-BMPT'!$D$41,IF(J157=41,'Equivalencia BH-BMPT'!$D$42,IF(J157=42,'Equivalencia BH-BMPT'!$D$43,IF(J157=43,'Equivalencia BH-BMPT'!$D$44,IF(J157=44,'Equivalencia BH-BMPT'!$D$45,IF(J157=45,'Equivalencia BH-BMPT'!$D$46,"No ha seleccionado un número de programa")))))))))))))))))))))))))))))))))))))))))))))</f>
        <v>No ha seleccionado un número de programa</v>
      </c>
      <c r="L157" s="29" t="s">
        <v>973</v>
      </c>
      <c r="M157" s="99">
        <v>79907951</v>
      </c>
      <c r="N157" s="99" t="s">
        <v>754</v>
      </c>
      <c r="O157" s="265">
        <v>13500000</v>
      </c>
      <c r="P157" s="71">
        <v>1</v>
      </c>
      <c r="Q157" s="15">
        <v>-1500000</v>
      </c>
      <c r="R157" s="99" t="s">
        <v>1005</v>
      </c>
      <c r="S157" s="153"/>
      <c r="T157" s="269">
        <f>+O157+Q157+S157</f>
        <v>12000000</v>
      </c>
      <c r="U157" s="259">
        <f>4350000+4500000</f>
        <v>8850000</v>
      </c>
      <c r="V157" s="213">
        <v>43381</v>
      </c>
      <c r="W157" s="176">
        <v>43384</v>
      </c>
      <c r="X157" s="239">
        <v>43465</v>
      </c>
      <c r="Y157" s="264">
        <f t="shared" si="14"/>
        <v>81</v>
      </c>
      <c r="Z157" s="3"/>
      <c r="AA157" s="26"/>
      <c r="AB157" s="3"/>
      <c r="AC157" s="3"/>
      <c r="AD157" s="3" t="s">
        <v>1013</v>
      </c>
      <c r="AE157" s="3"/>
      <c r="AF157" s="27">
        <f t="shared" si="13"/>
        <v>0.73750000000000004</v>
      </c>
      <c r="AG157" s="28"/>
      <c r="AH157" s="28"/>
    </row>
    <row r="158" spans="1:34" ht="44.25" customHeight="1" thickBot="1" x14ac:dyDescent="0.3">
      <c r="A158" s="102" t="s">
        <v>519</v>
      </c>
      <c r="B158" s="3">
        <v>2018</v>
      </c>
      <c r="C158" s="72" t="s">
        <v>324</v>
      </c>
      <c r="D158" s="3">
        <v>5</v>
      </c>
      <c r="E158" s="2" t="str">
        <f>IF(D158=1,'Tipo '!$B$2,IF(D158=2,'Tipo '!$B$3,IF(D158=3,'Tipo '!$B$4,IF(D158=4,'Tipo '!$B$5,IF(D158=5,'Tipo '!$B$6,IF(D158=6,'Tipo '!$B$7,IF(D158=7,'Tipo '!$B$8,IF(D158=8,'Tipo '!$B$9,IF(D158=9,'Tipo '!$B$10,IF(D158=10,'Tipo '!$B$11,IF(D158=11,'Tipo '!$B$12,IF(D158=12,'Tipo '!$B$13,IF(D158=13,'Tipo '!$B$14,IF(D158=14,'Tipo '!$B$15,IF(D158=15,'Tipo '!$B$16,IF(D158=16,'Tipo '!$B$17,IF(D158=17,'Tipo '!$B$18,IF(D158=18,'Tipo '!$B$19,IF(D158=19,'Tipo '!$B$20,IF(D158=20,'Tipo '!$B$21,"No ha seleccionado un tipo de contrato válido"))))))))))))))))))))</f>
        <v>CONTRATOS DE PRESTACIÓN DE SERVICIOS PROFESIONALES Y DE APOYO A LA GESTIÓN</v>
      </c>
      <c r="F158" s="90" t="s">
        <v>626</v>
      </c>
      <c r="G158" s="2"/>
      <c r="H158" s="160" t="s">
        <v>925</v>
      </c>
      <c r="I158" s="13" t="s">
        <v>162</v>
      </c>
      <c r="J158" s="3"/>
      <c r="K158" s="2" t="str">
        <f>IF(J158=1,'Equivalencia BH-BMPT'!$D$2,IF(J158=2,'Equivalencia BH-BMPT'!$D$3,IF(J158=3,'Equivalencia BH-BMPT'!$D$4,IF(J158=4,'Equivalencia BH-BMPT'!$D$5,IF(J158=5,'Equivalencia BH-BMPT'!$D$6,IF(J158=6,'Equivalencia BH-BMPT'!$D$7,IF(J158=7,'Equivalencia BH-BMPT'!$D$8,IF(J158=8,'Equivalencia BH-BMPT'!$D$9,IF(J158=9,'Equivalencia BH-BMPT'!$D$10,IF(J158=10,'Equivalencia BH-BMPT'!$D$11,IF(J158=11,'Equivalencia BH-BMPT'!$D$12,IF(J158=12,'Equivalencia BH-BMPT'!$D$13,IF(J158=13,'Equivalencia BH-BMPT'!$D$14,IF(J158=14,'Equivalencia BH-BMPT'!$D$15,IF(J158=15,'Equivalencia BH-BMPT'!$D$16,IF(J158=16,'Equivalencia BH-BMPT'!$D$17,IF(J158=17,'Equivalencia BH-BMPT'!$D$18,IF(J158=18,'Equivalencia BH-BMPT'!$D$19,IF(J158=19,'Equivalencia BH-BMPT'!$D$20,IF(J158=20,'Equivalencia BH-BMPT'!$D$21,IF(J158=21,'Equivalencia BH-BMPT'!$D$22,IF(J158=22,'Equivalencia BH-BMPT'!$D$23,IF(J158=23,'Equivalencia BH-BMPT'!#REF!,IF(J158=24,'Equivalencia BH-BMPT'!$D$25,IF(J158=25,'Equivalencia BH-BMPT'!$D$26,IF(J158=26,'Equivalencia BH-BMPT'!$D$27,IF(J158=27,'Equivalencia BH-BMPT'!$D$28,IF(J158=28,'Equivalencia BH-BMPT'!$D$29,IF(J158=29,'Equivalencia BH-BMPT'!$D$30,IF(J158=30,'Equivalencia BH-BMPT'!$D$31,IF(J158=31,'Equivalencia BH-BMPT'!$D$32,IF(J158=32,'Equivalencia BH-BMPT'!$D$33,IF(J158=33,'Equivalencia BH-BMPT'!$D$34,IF(J158=34,'Equivalencia BH-BMPT'!$D$35,IF(J158=35,'Equivalencia BH-BMPT'!$D$36,IF(J158=36,'Equivalencia BH-BMPT'!$D$37,IF(J158=37,'Equivalencia BH-BMPT'!$D$38,IF(J158=38,'Equivalencia BH-BMPT'!#REF!,IF(J158=39,'Equivalencia BH-BMPT'!$D$40,IF(J158=40,'Equivalencia BH-BMPT'!$D$41,IF(J158=41,'Equivalencia BH-BMPT'!$D$42,IF(J158=42,'Equivalencia BH-BMPT'!$D$43,IF(J158=43,'Equivalencia BH-BMPT'!$D$44,IF(J158=44,'Equivalencia BH-BMPT'!$D$45,IF(J158=45,'Equivalencia BH-BMPT'!$D$46,"No ha seleccionado un número de programa")))))))))))))))))))))))))))))))))))))))))))))</f>
        <v>No ha seleccionado un número de programa</v>
      </c>
      <c r="L158" s="29" t="s">
        <v>977</v>
      </c>
      <c r="M158" s="99">
        <v>1022393917</v>
      </c>
      <c r="N158" s="99" t="s">
        <v>755</v>
      </c>
      <c r="O158" s="122">
        <v>7000000</v>
      </c>
      <c r="P158" s="71"/>
      <c r="Q158" s="15"/>
      <c r="R158" s="99" t="s">
        <v>1005</v>
      </c>
      <c r="S158" s="153"/>
      <c r="T158" s="269">
        <f t="shared" ref="T158:T162" si="16">+O158+Q158+S158</f>
        <v>7000000</v>
      </c>
      <c r="U158" s="259">
        <f>1600000+2000000</f>
        <v>3600000</v>
      </c>
      <c r="V158" s="213">
        <v>43378</v>
      </c>
      <c r="W158" s="176">
        <v>43389</v>
      </c>
      <c r="X158" s="239">
        <v>43465</v>
      </c>
      <c r="Y158" s="264">
        <f t="shared" si="14"/>
        <v>76</v>
      </c>
      <c r="Z158" s="3"/>
      <c r="AA158" s="26"/>
      <c r="AB158" s="3"/>
      <c r="AC158" s="3"/>
      <c r="AD158" s="3" t="s">
        <v>1013</v>
      </c>
      <c r="AE158" s="3"/>
      <c r="AF158" s="27">
        <f t="shared" si="13"/>
        <v>0.51428571428571423</v>
      </c>
      <c r="AG158" s="28"/>
      <c r="AH158" s="28"/>
    </row>
    <row r="159" spans="1:34" ht="44.25" customHeight="1" thickBot="1" x14ac:dyDescent="0.3">
      <c r="A159" s="102" t="s">
        <v>520</v>
      </c>
      <c r="B159" s="3">
        <v>2018</v>
      </c>
      <c r="C159" s="72" t="s">
        <v>331</v>
      </c>
      <c r="D159" s="3">
        <v>5</v>
      </c>
      <c r="E159" s="2" t="str">
        <f>IF(D159=1,'Tipo '!$B$2,IF(D159=2,'Tipo '!$B$3,IF(D159=3,'Tipo '!$B$4,IF(D159=4,'Tipo '!$B$5,IF(D159=5,'Tipo '!$B$6,IF(D159=6,'Tipo '!$B$7,IF(D159=7,'Tipo '!$B$8,IF(D159=8,'Tipo '!$B$9,IF(D159=9,'Tipo '!$B$10,IF(D159=10,'Tipo '!$B$11,IF(D159=11,'Tipo '!$B$12,IF(D159=12,'Tipo '!$B$13,IF(D159=13,'Tipo '!$B$14,IF(D159=14,'Tipo '!$B$15,IF(D159=15,'Tipo '!$B$16,IF(D159=16,'Tipo '!$B$17,IF(D159=17,'Tipo '!$B$18,IF(D159=18,'Tipo '!$B$19,IF(D159=19,'Tipo '!$B$20,IF(D159=20,'Tipo '!$B$21,"No ha seleccionado un tipo de contrato válido"))))))))))))))))))))</f>
        <v>CONTRATOS DE PRESTACIÓN DE SERVICIOS PROFESIONALES Y DE APOYO A LA GESTIÓN</v>
      </c>
      <c r="F159" s="90" t="s">
        <v>626</v>
      </c>
      <c r="G159" s="2"/>
      <c r="H159" s="160" t="s">
        <v>926</v>
      </c>
      <c r="I159" s="13" t="s">
        <v>162</v>
      </c>
      <c r="J159" s="3"/>
      <c r="K159" s="2" t="str">
        <f>IF(J159=1,'Equivalencia BH-BMPT'!$D$2,IF(J159=2,'Equivalencia BH-BMPT'!$D$3,IF(J159=3,'Equivalencia BH-BMPT'!$D$4,IF(J159=4,'Equivalencia BH-BMPT'!$D$5,IF(J159=5,'Equivalencia BH-BMPT'!$D$6,IF(J159=6,'Equivalencia BH-BMPT'!$D$7,IF(J159=7,'Equivalencia BH-BMPT'!$D$8,IF(J159=8,'Equivalencia BH-BMPT'!$D$9,IF(J159=9,'Equivalencia BH-BMPT'!$D$10,IF(J159=10,'Equivalencia BH-BMPT'!$D$11,IF(J159=11,'Equivalencia BH-BMPT'!$D$12,IF(J159=12,'Equivalencia BH-BMPT'!$D$13,IF(J159=13,'Equivalencia BH-BMPT'!$D$14,IF(J159=14,'Equivalencia BH-BMPT'!$D$15,IF(J159=15,'Equivalencia BH-BMPT'!$D$16,IF(J159=16,'Equivalencia BH-BMPT'!$D$17,IF(J159=17,'Equivalencia BH-BMPT'!$D$18,IF(J159=18,'Equivalencia BH-BMPT'!$D$19,IF(J159=19,'Equivalencia BH-BMPT'!$D$20,IF(J159=20,'Equivalencia BH-BMPT'!$D$21,IF(J159=21,'Equivalencia BH-BMPT'!$D$22,IF(J159=22,'Equivalencia BH-BMPT'!$D$23,IF(J159=23,'Equivalencia BH-BMPT'!#REF!,IF(J159=24,'Equivalencia BH-BMPT'!$D$25,IF(J159=25,'Equivalencia BH-BMPT'!$D$26,IF(J159=26,'Equivalencia BH-BMPT'!$D$27,IF(J159=27,'Equivalencia BH-BMPT'!$D$28,IF(J159=28,'Equivalencia BH-BMPT'!$D$29,IF(J159=29,'Equivalencia BH-BMPT'!$D$30,IF(J159=30,'Equivalencia BH-BMPT'!$D$31,IF(J159=31,'Equivalencia BH-BMPT'!$D$32,IF(J159=32,'Equivalencia BH-BMPT'!$D$33,IF(J159=33,'Equivalencia BH-BMPT'!$D$34,IF(J159=34,'Equivalencia BH-BMPT'!$D$35,IF(J159=35,'Equivalencia BH-BMPT'!$D$36,IF(J159=36,'Equivalencia BH-BMPT'!$D$37,IF(J159=37,'Equivalencia BH-BMPT'!$D$38,IF(J159=38,'Equivalencia BH-BMPT'!#REF!,IF(J159=39,'Equivalencia BH-BMPT'!$D$40,IF(J159=40,'Equivalencia BH-BMPT'!$D$41,IF(J159=41,'Equivalencia BH-BMPT'!$D$42,IF(J159=42,'Equivalencia BH-BMPT'!$D$43,IF(J159=43,'Equivalencia BH-BMPT'!$D$44,IF(J159=44,'Equivalencia BH-BMPT'!$D$45,IF(J159=45,'Equivalencia BH-BMPT'!$D$46,"No ha seleccionado un número de programa")))))))))))))))))))))))))))))))))))))))))))))</f>
        <v>No ha seleccionado un número de programa</v>
      </c>
      <c r="L159" s="29" t="s">
        <v>975</v>
      </c>
      <c r="M159" s="99">
        <v>79576545</v>
      </c>
      <c r="N159" s="99" t="s">
        <v>756</v>
      </c>
      <c r="O159" s="122">
        <v>17400000</v>
      </c>
      <c r="P159" s="71"/>
      <c r="Q159" s="15"/>
      <c r="R159" s="99" t="s">
        <v>1005</v>
      </c>
      <c r="S159" s="153"/>
      <c r="T159" s="269">
        <f t="shared" si="16"/>
        <v>17400000</v>
      </c>
      <c r="U159" s="259">
        <f>5606667+5800000</f>
        <v>11406667</v>
      </c>
      <c r="V159" s="213">
        <v>43378</v>
      </c>
      <c r="W159" s="176">
        <v>43384</v>
      </c>
      <c r="X159" s="239">
        <v>43465</v>
      </c>
      <c r="Y159" s="264">
        <f t="shared" si="14"/>
        <v>81</v>
      </c>
      <c r="Z159" s="3"/>
      <c r="AA159" s="26"/>
      <c r="AB159" s="3"/>
      <c r="AC159" s="3"/>
      <c r="AD159" s="3" t="s">
        <v>1013</v>
      </c>
      <c r="AE159" s="3"/>
      <c r="AF159" s="27">
        <f t="shared" si="13"/>
        <v>0.6555555747126437</v>
      </c>
      <c r="AG159" s="28"/>
      <c r="AH159" s="28"/>
    </row>
    <row r="160" spans="1:34" ht="44.25" customHeight="1" thickBot="1" x14ac:dyDescent="0.3">
      <c r="A160" s="102" t="s">
        <v>521</v>
      </c>
      <c r="B160" s="3">
        <v>2018</v>
      </c>
      <c r="C160" s="72" t="s">
        <v>332</v>
      </c>
      <c r="D160" s="3">
        <v>5</v>
      </c>
      <c r="E160" s="2" t="str">
        <f>IF(D160=1,'Tipo '!$B$2,IF(D160=2,'Tipo '!$B$3,IF(D160=3,'Tipo '!$B$4,IF(D160=4,'Tipo '!$B$5,IF(D160=5,'Tipo '!$B$6,IF(D160=6,'Tipo '!$B$7,IF(D160=7,'Tipo '!$B$8,IF(D160=8,'Tipo '!$B$9,IF(D160=9,'Tipo '!$B$10,IF(D160=10,'Tipo '!$B$11,IF(D160=11,'Tipo '!$B$12,IF(D160=12,'Tipo '!$B$13,IF(D160=13,'Tipo '!$B$14,IF(D160=14,'Tipo '!$B$15,IF(D160=15,'Tipo '!$B$16,IF(D160=16,'Tipo '!$B$17,IF(D160=17,'Tipo '!$B$18,IF(D160=18,'Tipo '!$B$19,IF(D160=19,'Tipo '!$B$20,IF(D160=20,'Tipo '!$B$21,"No ha seleccionado un tipo de contrato válido"))))))))))))))))))))</f>
        <v>CONTRATOS DE PRESTACIÓN DE SERVICIOS PROFESIONALES Y DE APOYO A LA GESTIÓN</v>
      </c>
      <c r="F160" s="90" t="s">
        <v>626</v>
      </c>
      <c r="G160" s="2"/>
      <c r="H160" s="160" t="s">
        <v>927</v>
      </c>
      <c r="I160" s="13" t="s">
        <v>162</v>
      </c>
      <c r="J160" s="3"/>
      <c r="K160" s="2" t="str">
        <f>IF(J160=1,'Equivalencia BH-BMPT'!$D$2,IF(J160=2,'Equivalencia BH-BMPT'!$D$3,IF(J160=3,'Equivalencia BH-BMPT'!$D$4,IF(J160=4,'Equivalencia BH-BMPT'!$D$5,IF(J160=5,'Equivalencia BH-BMPT'!$D$6,IF(J160=6,'Equivalencia BH-BMPT'!$D$7,IF(J160=7,'Equivalencia BH-BMPT'!$D$8,IF(J160=8,'Equivalencia BH-BMPT'!$D$9,IF(J160=9,'Equivalencia BH-BMPT'!$D$10,IF(J160=10,'Equivalencia BH-BMPT'!$D$11,IF(J160=11,'Equivalencia BH-BMPT'!$D$12,IF(J160=12,'Equivalencia BH-BMPT'!$D$13,IF(J160=13,'Equivalencia BH-BMPT'!$D$14,IF(J160=14,'Equivalencia BH-BMPT'!$D$15,IF(J160=15,'Equivalencia BH-BMPT'!$D$16,IF(J160=16,'Equivalencia BH-BMPT'!$D$17,IF(J160=17,'Equivalencia BH-BMPT'!$D$18,IF(J160=18,'Equivalencia BH-BMPT'!$D$19,IF(J160=19,'Equivalencia BH-BMPT'!$D$20,IF(J160=20,'Equivalencia BH-BMPT'!$D$21,IF(J160=21,'Equivalencia BH-BMPT'!$D$22,IF(J160=22,'Equivalencia BH-BMPT'!$D$23,IF(J160=23,'Equivalencia BH-BMPT'!#REF!,IF(J160=24,'Equivalencia BH-BMPT'!$D$25,IF(J160=25,'Equivalencia BH-BMPT'!$D$26,IF(J160=26,'Equivalencia BH-BMPT'!$D$27,IF(J160=27,'Equivalencia BH-BMPT'!$D$28,IF(J160=28,'Equivalencia BH-BMPT'!$D$29,IF(J160=29,'Equivalencia BH-BMPT'!$D$30,IF(J160=30,'Equivalencia BH-BMPT'!$D$31,IF(J160=31,'Equivalencia BH-BMPT'!$D$32,IF(J160=32,'Equivalencia BH-BMPT'!$D$33,IF(J160=33,'Equivalencia BH-BMPT'!$D$34,IF(J160=34,'Equivalencia BH-BMPT'!$D$35,IF(J160=35,'Equivalencia BH-BMPT'!$D$36,IF(J160=36,'Equivalencia BH-BMPT'!$D$37,IF(J160=37,'Equivalencia BH-BMPT'!$D$38,IF(J160=38,'Equivalencia BH-BMPT'!#REF!,IF(J160=39,'Equivalencia BH-BMPT'!$D$40,IF(J160=40,'Equivalencia BH-BMPT'!$D$41,IF(J160=41,'Equivalencia BH-BMPT'!$D$42,IF(J160=42,'Equivalencia BH-BMPT'!$D$43,IF(J160=43,'Equivalencia BH-BMPT'!$D$44,IF(J160=44,'Equivalencia BH-BMPT'!$D$45,IF(J160=45,'Equivalencia BH-BMPT'!$D$46,"No ha seleccionado un número de programa")))))))))))))))))))))))))))))))))))))))))))))</f>
        <v>No ha seleccionado un número de programa</v>
      </c>
      <c r="L160" s="29" t="s">
        <v>973</v>
      </c>
      <c r="M160" s="119">
        <v>35195802</v>
      </c>
      <c r="N160" s="99" t="s">
        <v>757</v>
      </c>
      <c r="O160" s="265">
        <v>19500000</v>
      </c>
      <c r="P160" s="71">
        <v>1</v>
      </c>
      <c r="Q160" s="15">
        <v>-1516667</v>
      </c>
      <c r="R160" s="99" t="s">
        <v>1005</v>
      </c>
      <c r="S160" s="153"/>
      <c r="T160" s="269">
        <f t="shared" si="16"/>
        <v>17983333</v>
      </c>
      <c r="U160" s="259">
        <f>6933333+6500000</f>
        <v>13433333</v>
      </c>
      <c r="V160" s="213">
        <v>43378</v>
      </c>
      <c r="W160" s="176">
        <v>43390</v>
      </c>
      <c r="X160" s="239">
        <v>43465</v>
      </c>
      <c r="Y160" s="264">
        <f t="shared" si="14"/>
        <v>75</v>
      </c>
      <c r="Z160" s="3"/>
      <c r="AA160" s="26"/>
      <c r="AB160" s="3"/>
      <c r="AC160" s="3"/>
      <c r="AD160" s="3" t="s">
        <v>1013</v>
      </c>
      <c r="AE160" s="3"/>
      <c r="AF160" s="27">
        <f t="shared" si="13"/>
        <v>0.74698794711747818</v>
      </c>
      <c r="AG160" s="28"/>
      <c r="AH160" s="28"/>
    </row>
    <row r="161" spans="1:34" ht="44.25" customHeight="1" thickBot="1" x14ac:dyDescent="0.3">
      <c r="A161" s="102" t="s">
        <v>522</v>
      </c>
      <c r="B161" s="3">
        <v>2018</v>
      </c>
      <c r="C161" s="72" t="s">
        <v>333</v>
      </c>
      <c r="D161" s="3">
        <v>5</v>
      </c>
      <c r="E161" s="2" t="str">
        <f>IF(D161=1,'Tipo '!$B$2,IF(D161=2,'Tipo '!$B$3,IF(D161=3,'Tipo '!$B$4,IF(D161=4,'Tipo '!$B$5,IF(D161=5,'Tipo '!$B$6,IF(D161=6,'Tipo '!$B$7,IF(D161=7,'Tipo '!$B$8,IF(D161=8,'Tipo '!$B$9,IF(D161=9,'Tipo '!$B$10,IF(D161=10,'Tipo '!$B$11,IF(D161=11,'Tipo '!$B$12,IF(D161=12,'Tipo '!$B$13,IF(D161=13,'Tipo '!$B$14,IF(D161=14,'Tipo '!$B$15,IF(D161=15,'Tipo '!$B$16,IF(D161=16,'Tipo '!$B$17,IF(D161=17,'Tipo '!$B$18,IF(D161=18,'Tipo '!$B$19,IF(D161=19,'Tipo '!$B$20,IF(D161=20,'Tipo '!$B$21,"No ha seleccionado un tipo de contrato válido"))))))))))))))))))))</f>
        <v>CONTRATOS DE PRESTACIÓN DE SERVICIOS PROFESIONALES Y DE APOYO A LA GESTIÓN</v>
      </c>
      <c r="F161" s="90" t="s">
        <v>626</v>
      </c>
      <c r="G161" s="2"/>
      <c r="H161" s="160" t="s">
        <v>928</v>
      </c>
      <c r="I161" s="13" t="s">
        <v>162</v>
      </c>
      <c r="J161" s="3"/>
      <c r="K161" s="2" t="str">
        <f>IF(J161=1,'Equivalencia BH-BMPT'!$D$2,IF(J161=2,'Equivalencia BH-BMPT'!$D$3,IF(J161=3,'Equivalencia BH-BMPT'!$D$4,IF(J161=4,'Equivalencia BH-BMPT'!$D$5,IF(J161=5,'Equivalencia BH-BMPT'!$D$6,IF(J161=6,'Equivalencia BH-BMPT'!$D$7,IF(J161=7,'Equivalencia BH-BMPT'!$D$8,IF(J161=8,'Equivalencia BH-BMPT'!$D$9,IF(J161=9,'Equivalencia BH-BMPT'!$D$10,IF(J161=10,'Equivalencia BH-BMPT'!$D$11,IF(J161=11,'Equivalencia BH-BMPT'!$D$12,IF(J161=12,'Equivalencia BH-BMPT'!$D$13,IF(J161=13,'Equivalencia BH-BMPT'!$D$14,IF(J161=14,'Equivalencia BH-BMPT'!$D$15,IF(J161=15,'Equivalencia BH-BMPT'!$D$16,IF(J161=16,'Equivalencia BH-BMPT'!$D$17,IF(J161=17,'Equivalencia BH-BMPT'!$D$18,IF(J161=18,'Equivalencia BH-BMPT'!$D$19,IF(J161=19,'Equivalencia BH-BMPT'!$D$20,IF(J161=20,'Equivalencia BH-BMPT'!$D$21,IF(J161=21,'Equivalencia BH-BMPT'!$D$22,IF(J161=22,'Equivalencia BH-BMPT'!$D$23,IF(J161=23,'Equivalencia BH-BMPT'!#REF!,IF(J161=24,'Equivalencia BH-BMPT'!$D$25,IF(J161=25,'Equivalencia BH-BMPT'!$D$26,IF(J161=26,'Equivalencia BH-BMPT'!$D$27,IF(J161=27,'Equivalencia BH-BMPT'!$D$28,IF(J161=28,'Equivalencia BH-BMPT'!$D$29,IF(J161=29,'Equivalencia BH-BMPT'!$D$30,IF(J161=30,'Equivalencia BH-BMPT'!$D$31,IF(J161=31,'Equivalencia BH-BMPT'!$D$32,IF(J161=32,'Equivalencia BH-BMPT'!$D$33,IF(J161=33,'Equivalencia BH-BMPT'!$D$34,IF(J161=34,'Equivalencia BH-BMPT'!$D$35,IF(J161=35,'Equivalencia BH-BMPT'!$D$36,IF(J161=36,'Equivalencia BH-BMPT'!$D$37,IF(J161=37,'Equivalencia BH-BMPT'!$D$38,IF(J161=38,'Equivalencia BH-BMPT'!#REF!,IF(J161=39,'Equivalencia BH-BMPT'!$D$40,IF(J161=40,'Equivalencia BH-BMPT'!$D$41,IF(J161=41,'Equivalencia BH-BMPT'!$D$42,IF(J161=42,'Equivalencia BH-BMPT'!$D$43,IF(J161=43,'Equivalencia BH-BMPT'!$D$44,IF(J161=44,'Equivalencia BH-BMPT'!$D$45,IF(J161=45,'Equivalencia BH-BMPT'!$D$46,"No ha seleccionado un número de programa")))))))))))))))))))))))))))))))))))))))))))))</f>
        <v>No ha seleccionado un número de programa</v>
      </c>
      <c r="L161" s="29" t="s">
        <v>973</v>
      </c>
      <c r="M161" s="119">
        <v>79264248</v>
      </c>
      <c r="N161" s="99" t="s">
        <v>758</v>
      </c>
      <c r="O161" s="122">
        <v>13500000</v>
      </c>
      <c r="P161" s="71"/>
      <c r="Q161" s="15"/>
      <c r="R161" s="99" t="s">
        <v>1005</v>
      </c>
      <c r="S161" s="99"/>
      <c r="T161" s="269">
        <f t="shared" si="16"/>
        <v>13500000</v>
      </c>
      <c r="U161" s="264">
        <v>0</v>
      </c>
      <c r="V161" s="213">
        <v>43384</v>
      </c>
      <c r="W161" s="176">
        <v>43398</v>
      </c>
      <c r="X161" s="239">
        <v>43465</v>
      </c>
      <c r="Y161" s="264">
        <f t="shared" si="14"/>
        <v>67</v>
      </c>
      <c r="Z161" s="3"/>
      <c r="AA161" s="26"/>
      <c r="AB161" s="3"/>
      <c r="AC161" s="3"/>
      <c r="AD161" s="3" t="s">
        <v>1013</v>
      </c>
      <c r="AE161" s="3"/>
      <c r="AF161" s="27">
        <f t="shared" si="13"/>
        <v>0</v>
      </c>
      <c r="AG161" s="28"/>
      <c r="AH161" s="28"/>
    </row>
    <row r="162" spans="1:34" ht="44.25" customHeight="1" thickBot="1" x14ac:dyDescent="0.3">
      <c r="A162" s="102" t="s">
        <v>523</v>
      </c>
      <c r="B162" s="3">
        <v>2018</v>
      </c>
      <c r="C162" s="72" t="s">
        <v>334</v>
      </c>
      <c r="D162" s="3">
        <v>5</v>
      </c>
      <c r="E162" s="2" t="str">
        <f>IF(D162=1,'Tipo '!$B$2,IF(D162=2,'Tipo '!$B$3,IF(D162=3,'Tipo '!$B$4,IF(D162=4,'Tipo '!$B$5,IF(D162=5,'Tipo '!$B$6,IF(D162=6,'Tipo '!$B$7,IF(D162=7,'Tipo '!$B$8,IF(D162=8,'Tipo '!$B$9,IF(D162=9,'Tipo '!$B$10,IF(D162=10,'Tipo '!$B$11,IF(D162=11,'Tipo '!$B$12,IF(D162=12,'Tipo '!$B$13,IF(D162=13,'Tipo '!$B$14,IF(D162=14,'Tipo '!$B$15,IF(D162=15,'Tipo '!$B$16,IF(D162=16,'Tipo '!$B$17,IF(D162=17,'Tipo '!$B$18,IF(D162=18,'Tipo '!$B$19,IF(D162=19,'Tipo '!$B$20,IF(D162=20,'Tipo '!$B$21,"No ha seleccionado un tipo de contrato válido"))))))))))))))))))))</f>
        <v>CONTRATOS DE PRESTACIÓN DE SERVICIOS PROFESIONALES Y DE APOYO A LA GESTIÓN</v>
      </c>
      <c r="F162" s="90" t="s">
        <v>626</v>
      </c>
      <c r="G162" s="2"/>
      <c r="H162" s="160" t="s">
        <v>929</v>
      </c>
      <c r="I162" s="13" t="s">
        <v>162</v>
      </c>
      <c r="J162" s="3"/>
      <c r="K162" s="2" t="str">
        <f>IF(J162=1,'Equivalencia BH-BMPT'!$D$2,IF(J162=2,'Equivalencia BH-BMPT'!$D$3,IF(J162=3,'Equivalencia BH-BMPT'!$D$4,IF(J162=4,'Equivalencia BH-BMPT'!$D$5,IF(J162=5,'Equivalencia BH-BMPT'!$D$6,IF(J162=6,'Equivalencia BH-BMPT'!$D$7,IF(J162=7,'Equivalencia BH-BMPT'!$D$8,IF(J162=8,'Equivalencia BH-BMPT'!$D$9,IF(J162=9,'Equivalencia BH-BMPT'!$D$10,IF(J162=10,'Equivalencia BH-BMPT'!$D$11,IF(J162=11,'Equivalencia BH-BMPT'!$D$12,IF(J162=12,'Equivalencia BH-BMPT'!$D$13,IF(J162=13,'Equivalencia BH-BMPT'!$D$14,IF(J162=14,'Equivalencia BH-BMPT'!$D$15,IF(J162=15,'Equivalencia BH-BMPT'!$D$16,IF(J162=16,'Equivalencia BH-BMPT'!$D$17,IF(J162=17,'Equivalencia BH-BMPT'!$D$18,IF(J162=18,'Equivalencia BH-BMPT'!$D$19,IF(J162=19,'Equivalencia BH-BMPT'!$D$20,IF(J162=20,'Equivalencia BH-BMPT'!$D$21,IF(J162=21,'Equivalencia BH-BMPT'!$D$22,IF(J162=22,'Equivalencia BH-BMPT'!$D$23,IF(J162=23,'Equivalencia BH-BMPT'!#REF!,IF(J162=24,'Equivalencia BH-BMPT'!$D$25,IF(J162=25,'Equivalencia BH-BMPT'!$D$26,IF(J162=26,'Equivalencia BH-BMPT'!$D$27,IF(J162=27,'Equivalencia BH-BMPT'!$D$28,IF(J162=28,'Equivalencia BH-BMPT'!$D$29,IF(J162=29,'Equivalencia BH-BMPT'!$D$30,IF(J162=30,'Equivalencia BH-BMPT'!$D$31,IF(J162=31,'Equivalencia BH-BMPT'!$D$32,IF(J162=32,'Equivalencia BH-BMPT'!$D$33,IF(J162=33,'Equivalencia BH-BMPT'!$D$34,IF(J162=34,'Equivalencia BH-BMPT'!$D$35,IF(J162=35,'Equivalencia BH-BMPT'!$D$36,IF(J162=36,'Equivalencia BH-BMPT'!$D$37,IF(J162=37,'Equivalencia BH-BMPT'!$D$38,IF(J162=38,'Equivalencia BH-BMPT'!#REF!,IF(J162=39,'Equivalencia BH-BMPT'!$D$40,IF(J162=40,'Equivalencia BH-BMPT'!$D$41,IF(J162=41,'Equivalencia BH-BMPT'!$D$42,IF(J162=42,'Equivalencia BH-BMPT'!$D$43,IF(J162=43,'Equivalencia BH-BMPT'!$D$44,IF(J162=44,'Equivalencia BH-BMPT'!$D$45,IF(J162=45,'Equivalencia BH-BMPT'!$D$46,"No ha seleccionado un número de programa")))))))))))))))))))))))))))))))))))))))))))))</f>
        <v>No ha seleccionado un número de programa</v>
      </c>
      <c r="L162" s="29" t="s">
        <v>973</v>
      </c>
      <c r="M162" s="99">
        <v>1020779113</v>
      </c>
      <c r="N162" s="99" t="s">
        <v>759</v>
      </c>
      <c r="O162" s="265">
        <v>15000000</v>
      </c>
      <c r="P162" s="71">
        <v>1</v>
      </c>
      <c r="Q162" s="15">
        <v>-2500000</v>
      </c>
      <c r="R162" s="99" t="s">
        <v>1005</v>
      </c>
      <c r="S162" s="99"/>
      <c r="T162" s="269">
        <f t="shared" si="16"/>
        <v>12500000</v>
      </c>
      <c r="U162" s="259">
        <f>4000000+5000000</f>
        <v>9000000</v>
      </c>
      <c r="V162" s="213">
        <v>43384</v>
      </c>
      <c r="W162" s="176">
        <v>43389</v>
      </c>
      <c r="X162" s="239">
        <v>43465</v>
      </c>
      <c r="Y162" s="264">
        <f t="shared" si="14"/>
        <v>76</v>
      </c>
      <c r="Z162" s="3"/>
      <c r="AA162" s="26"/>
      <c r="AB162" s="3"/>
      <c r="AC162" s="3"/>
      <c r="AD162" s="3" t="s">
        <v>1013</v>
      </c>
      <c r="AE162" s="3"/>
      <c r="AF162" s="27">
        <f t="shared" si="13"/>
        <v>0.72</v>
      </c>
      <c r="AG162" s="28"/>
      <c r="AH162" s="28"/>
    </row>
    <row r="163" spans="1:34" ht="44.25" customHeight="1" thickBot="1" x14ac:dyDescent="0.3">
      <c r="A163" s="102" t="s">
        <v>524</v>
      </c>
      <c r="B163" s="3">
        <v>2018</v>
      </c>
      <c r="C163" s="72" t="s">
        <v>335</v>
      </c>
      <c r="D163" s="3">
        <v>5</v>
      </c>
      <c r="E163" s="2" t="str">
        <f>IF(D163=1,'Tipo '!$B$2,IF(D163=2,'Tipo '!$B$3,IF(D163=3,'Tipo '!$B$4,IF(D163=4,'Tipo '!$B$5,IF(D163=5,'Tipo '!$B$6,IF(D163=6,'Tipo '!$B$7,IF(D163=7,'Tipo '!$B$8,IF(D163=8,'Tipo '!$B$9,IF(D163=9,'Tipo '!$B$10,IF(D163=10,'Tipo '!$B$11,IF(D163=11,'Tipo '!$B$12,IF(D163=12,'Tipo '!$B$13,IF(D163=13,'Tipo '!$B$14,IF(D163=14,'Tipo '!$B$15,IF(D163=15,'Tipo '!$B$16,IF(D163=16,'Tipo '!$B$17,IF(D163=17,'Tipo '!$B$18,IF(D163=18,'Tipo '!$B$19,IF(D163=19,'Tipo '!$B$20,IF(D163=20,'Tipo '!$B$21,"No ha seleccionado un tipo de contrato válido"))))))))))))))))))))</f>
        <v>CONTRATOS DE PRESTACIÓN DE SERVICIOS PROFESIONALES Y DE APOYO A LA GESTIÓN</v>
      </c>
      <c r="F163" s="90" t="s">
        <v>626</v>
      </c>
      <c r="G163" s="2"/>
      <c r="H163" s="160" t="s">
        <v>925</v>
      </c>
      <c r="I163" s="13" t="s">
        <v>162</v>
      </c>
      <c r="J163" s="3"/>
      <c r="K163" s="2" t="str">
        <f>IF(J163=1,'Equivalencia BH-BMPT'!$D$2,IF(J163=2,'Equivalencia BH-BMPT'!$D$3,IF(J163=3,'Equivalencia BH-BMPT'!$D$4,IF(J163=4,'Equivalencia BH-BMPT'!$D$5,IF(J163=5,'Equivalencia BH-BMPT'!$D$6,IF(J163=6,'Equivalencia BH-BMPT'!$D$7,IF(J163=7,'Equivalencia BH-BMPT'!$D$8,IF(J163=8,'Equivalencia BH-BMPT'!$D$9,IF(J163=9,'Equivalencia BH-BMPT'!$D$10,IF(J163=10,'Equivalencia BH-BMPT'!$D$11,IF(J163=11,'Equivalencia BH-BMPT'!$D$12,IF(J163=12,'Equivalencia BH-BMPT'!$D$13,IF(J163=13,'Equivalencia BH-BMPT'!$D$14,IF(J163=14,'Equivalencia BH-BMPT'!$D$15,IF(J163=15,'Equivalencia BH-BMPT'!$D$16,IF(J163=16,'Equivalencia BH-BMPT'!$D$17,IF(J163=17,'Equivalencia BH-BMPT'!$D$18,IF(J163=18,'Equivalencia BH-BMPT'!$D$19,IF(J163=19,'Equivalencia BH-BMPT'!$D$20,IF(J163=20,'Equivalencia BH-BMPT'!$D$21,IF(J163=21,'Equivalencia BH-BMPT'!$D$22,IF(J163=22,'Equivalencia BH-BMPT'!$D$23,IF(J163=23,'Equivalencia BH-BMPT'!#REF!,IF(J163=24,'Equivalencia BH-BMPT'!$D$25,IF(J163=25,'Equivalencia BH-BMPT'!$D$26,IF(J163=26,'Equivalencia BH-BMPT'!$D$27,IF(J163=27,'Equivalencia BH-BMPT'!$D$28,IF(J163=28,'Equivalencia BH-BMPT'!$D$29,IF(J163=29,'Equivalencia BH-BMPT'!$D$30,IF(J163=30,'Equivalencia BH-BMPT'!$D$31,IF(J163=31,'Equivalencia BH-BMPT'!$D$32,IF(J163=32,'Equivalencia BH-BMPT'!$D$33,IF(J163=33,'Equivalencia BH-BMPT'!$D$34,IF(J163=34,'Equivalencia BH-BMPT'!$D$35,IF(J163=35,'Equivalencia BH-BMPT'!$D$36,IF(J163=36,'Equivalencia BH-BMPT'!$D$37,IF(J163=37,'Equivalencia BH-BMPT'!$D$38,IF(J163=38,'Equivalencia BH-BMPT'!#REF!,IF(J163=39,'Equivalencia BH-BMPT'!$D$40,IF(J163=40,'Equivalencia BH-BMPT'!$D$41,IF(J163=41,'Equivalencia BH-BMPT'!$D$42,IF(J163=42,'Equivalencia BH-BMPT'!$D$43,IF(J163=43,'Equivalencia BH-BMPT'!$D$44,IF(J163=44,'Equivalencia BH-BMPT'!$D$45,IF(J163=45,'Equivalencia BH-BMPT'!$D$46,"No ha seleccionado un número de programa")))))))))))))))))))))))))))))))))))))))))))))</f>
        <v>No ha seleccionado un número de programa</v>
      </c>
      <c r="L163" s="29" t="s">
        <v>977</v>
      </c>
      <c r="M163" s="119">
        <v>80134101</v>
      </c>
      <c r="N163" s="99" t="s">
        <v>760</v>
      </c>
      <c r="O163" s="122">
        <v>18000000</v>
      </c>
      <c r="P163" s="71"/>
      <c r="Q163" s="15"/>
      <c r="R163" s="99" t="s">
        <v>1005</v>
      </c>
      <c r="S163" s="99"/>
      <c r="T163" s="122">
        <v>18000000</v>
      </c>
      <c r="U163" s="264">
        <v>0</v>
      </c>
      <c r="V163" s="213">
        <v>43383</v>
      </c>
      <c r="W163" s="176">
        <v>43397</v>
      </c>
      <c r="X163" s="239">
        <v>43465</v>
      </c>
      <c r="Y163" s="264">
        <f t="shared" si="14"/>
        <v>68</v>
      </c>
      <c r="Z163" s="3"/>
      <c r="AA163" s="26"/>
      <c r="AB163" s="3"/>
      <c r="AC163" s="3"/>
      <c r="AD163" s="3" t="s">
        <v>1013</v>
      </c>
      <c r="AE163" s="3"/>
      <c r="AF163" s="27">
        <f t="shared" si="13"/>
        <v>0</v>
      </c>
      <c r="AG163" s="28"/>
      <c r="AH163" s="28"/>
    </row>
    <row r="164" spans="1:34" ht="44.25" customHeight="1" thickBot="1" x14ac:dyDescent="0.3">
      <c r="A164" s="102" t="s">
        <v>525</v>
      </c>
      <c r="B164" s="3">
        <v>2018</v>
      </c>
      <c r="C164" s="72" t="s">
        <v>336</v>
      </c>
      <c r="D164" s="3">
        <v>5</v>
      </c>
      <c r="E164" s="2" t="str">
        <f>IF(D164=1,'Tipo '!$B$2,IF(D164=2,'Tipo '!$B$3,IF(D164=3,'Tipo '!$B$4,IF(D164=4,'Tipo '!$B$5,IF(D164=5,'Tipo '!$B$6,IF(D164=6,'Tipo '!$B$7,IF(D164=7,'Tipo '!$B$8,IF(D164=8,'Tipo '!$B$9,IF(D164=9,'Tipo '!$B$10,IF(D164=10,'Tipo '!$B$11,IF(D164=11,'Tipo '!$B$12,IF(D164=12,'Tipo '!$B$13,IF(D164=13,'Tipo '!$B$14,IF(D164=14,'Tipo '!$B$15,IF(D164=15,'Tipo '!$B$16,IF(D164=16,'Tipo '!$B$17,IF(D164=17,'Tipo '!$B$18,IF(D164=18,'Tipo '!$B$19,IF(D164=19,'Tipo '!$B$20,IF(D164=20,'Tipo '!$B$21,"No ha seleccionado un tipo de contrato válido"))))))))))))))))))))</f>
        <v>CONTRATOS DE PRESTACIÓN DE SERVICIOS PROFESIONALES Y DE APOYO A LA GESTIÓN</v>
      </c>
      <c r="F164" s="90" t="s">
        <v>626</v>
      </c>
      <c r="G164" s="2"/>
      <c r="H164" s="160" t="s">
        <v>930</v>
      </c>
      <c r="I164" s="13" t="s">
        <v>162</v>
      </c>
      <c r="J164" s="3"/>
      <c r="K164" s="2" t="str">
        <f>IF(J164=1,'Equivalencia BH-BMPT'!$D$2,IF(J164=2,'Equivalencia BH-BMPT'!$D$3,IF(J164=3,'Equivalencia BH-BMPT'!$D$4,IF(J164=4,'Equivalencia BH-BMPT'!$D$5,IF(J164=5,'Equivalencia BH-BMPT'!$D$6,IF(J164=6,'Equivalencia BH-BMPT'!$D$7,IF(J164=7,'Equivalencia BH-BMPT'!$D$8,IF(J164=8,'Equivalencia BH-BMPT'!$D$9,IF(J164=9,'Equivalencia BH-BMPT'!$D$10,IF(J164=10,'Equivalencia BH-BMPT'!$D$11,IF(J164=11,'Equivalencia BH-BMPT'!$D$12,IF(J164=12,'Equivalencia BH-BMPT'!$D$13,IF(J164=13,'Equivalencia BH-BMPT'!$D$14,IF(J164=14,'Equivalencia BH-BMPT'!$D$15,IF(J164=15,'Equivalencia BH-BMPT'!$D$16,IF(J164=16,'Equivalencia BH-BMPT'!$D$17,IF(J164=17,'Equivalencia BH-BMPT'!$D$18,IF(J164=18,'Equivalencia BH-BMPT'!$D$19,IF(J164=19,'Equivalencia BH-BMPT'!$D$20,IF(J164=20,'Equivalencia BH-BMPT'!$D$21,IF(J164=21,'Equivalencia BH-BMPT'!$D$22,IF(J164=22,'Equivalencia BH-BMPT'!$D$23,IF(J164=23,'Equivalencia BH-BMPT'!#REF!,IF(J164=24,'Equivalencia BH-BMPT'!$D$25,IF(J164=25,'Equivalencia BH-BMPT'!$D$26,IF(J164=26,'Equivalencia BH-BMPT'!$D$27,IF(J164=27,'Equivalencia BH-BMPT'!$D$28,IF(J164=28,'Equivalencia BH-BMPT'!$D$29,IF(J164=29,'Equivalencia BH-BMPT'!$D$30,IF(J164=30,'Equivalencia BH-BMPT'!$D$31,IF(J164=31,'Equivalencia BH-BMPT'!$D$32,IF(J164=32,'Equivalencia BH-BMPT'!$D$33,IF(J164=33,'Equivalencia BH-BMPT'!$D$34,IF(J164=34,'Equivalencia BH-BMPT'!$D$35,IF(J164=35,'Equivalencia BH-BMPT'!$D$36,IF(J164=36,'Equivalencia BH-BMPT'!$D$37,IF(J164=37,'Equivalencia BH-BMPT'!$D$38,IF(J164=38,'Equivalencia BH-BMPT'!#REF!,IF(J164=39,'Equivalencia BH-BMPT'!$D$40,IF(J164=40,'Equivalencia BH-BMPT'!$D$41,IF(J164=41,'Equivalencia BH-BMPT'!$D$42,IF(J164=42,'Equivalencia BH-BMPT'!$D$43,IF(J164=43,'Equivalencia BH-BMPT'!$D$44,IF(J164=44,'Equivalencia BH-BMPT'!$D$45,IF(J164=45,'Equivalencia BH-BMPT'!$D$46,"No ha seleccionado un número de programa")))))))))))))))))))))))))))))))))))))))))))))</f>
        <v>No ha seleccionado un número de programa</v>
      </c>
      <c r="L164" s="29" t="s">
        <v>973</v>
      </c>
      <c r="M164" s="99">
        <v>1015479643</v>
      </c>
      <c r="N164" s="99" t="s">
        <v>761</v>
      </c>
      <c r="O164" s="122">
        <v>4080000</v>
      </c>
      <c r="P164" s="71"/>
      <c r="Q164" s="15"/>
      <c r="R164" s="99" t="s">
        <v>1005</v>
      </c>
      <c r="S164" s="99"/>
      <c r="T164" s="122">
        <v>4080000</v>
      </c>
      <c r="U164" s="259">
        <f>1020000+1800000</f>
        <v>2820000</v>
      </c>
      <c r="V164" s="213">
        <v>43395</v>
      </c>
      <c r="W164" s="176">
        <v>43396</v>
      </c>
      <c r="X164" s="239">
        <v>43465</v>
      </c>
      <c r="Y164" s="264">
        <f t="shared" si="14"/>
        <v>69</v>
      </c>
      <c r="Z164" s="3"/>
      <c r="AA164" s="26"/>
      <c r="AB164" s="3"/>
      <c r="AC164" s="3"/>
      <c r="AD164" s="3" t="s">
        <v>1013</v>
      </c>
      <c r="AE164" s="3"/>
      <c r="AF164" s="27">
        <f t="shared" si="13"/>
        <v>0.69117647058823528</v>
      </c>
      <c r="AG164" s="28"/>
      <c r="AH164" s="28"/>
    </row>
    <row r="165" spans="1:34" ht="44.25" customHeight="1" thickBot="1" x14ac:dyDescent="0.3">
      <c r="A165" s="102" t="s">
        <v>526</v>
      </c>
      <c r="B165" s="3">
        <v>2018</v>
      </c>
      <c r="C165" s="72" t="s">
        <v>337</v>
      </c>
      <c r="D165" s="3">
        <v>5</v>
      </c>
      <c r="E165" s="2" t="str">
        <f>IF(D165=1,'Tipo '!$B$2,IF(D165=2,'Tipo '!$B$3,IF(D165=3,'Tipo '!$B$4,IF(D165=4,'Tipo '!$B$5,IF(D165=5,'Tipo '!$B$6,IF(D165=6,'Tipo '!$B$7,IF(D165=7,'Tipo '!$B$8,IF(D165=8,'Tipo '!$B$9,IF(D165=9,'Tipo '!$B$10,IF(D165=10,'Tipo '!$B$11,IF(D165=11,'Tipo '!$B$12,IF(D165=12,'Tipo '!$B$13,IF(D165=13,'Tipo '!$B$14,IF(D165=14,'Tipo '!$B$15,IF(D165=15,'Tipo '!$B$16,IF(D165=16,'Tipo '!$B$17,IF(D165=17,'Tipo '!$B$18,IF(D165=18,'Tipo '!$B$19,IF(D165=19,'Tipo '!$B$20,IF(D165=20,'Tipo '!$B$21,"No ha seleccionado un tipo de contrato válido"))))))))))))))))))))</f>
        <v>CONTRATOS DE PRESTACIÓN DE SERVICIOS PROFESIONALES Y DE APOYO A LA GESTIÓN</v>
      </c>
      <c r="F165" s="90" t="s">
        <v>626</v>
      </c>
      <c r="G165" s="2"/>
      <c r="H165" s="160" t="s">
        <v>905</v>
      </c>
      <c r="I165" s="13" t="s">
        <v>162</v>
      </c>
      <c r="J165" s="3"/>
      <c r="K165" s="2" t="str">
        <f>IF(J165=1,'Equivalencia BH-BMPT'!$D$2,IF(J165=2,'Equivalencia BH-BMPT'!$D$3,IF(J165=3,'Equivalencia BH-BMPT'!$D$4,IF(J165=4,'Equivalencia BH-BMPT'!$D$5,IF(J165=5,'Equivalencia BH-BMPT'!$D$6,IF(J165=6,'Equivalencia BH-BMPT'!$D$7,IF(J165=7,'Equivalencia BH-BMPT'!$D$8,IF(J165=8,'Equivalencia BH-BMPT'!$D$9,IF(J165=9,'Equivalencia BH-BMPT'!$D$10,IF(J165=10,'Equivalencia BH-BMPT'!$D$11,IF(J165=11,'Equivalencia BH-BMPT'!$D$12,IF(J165=12,'Equivalencia BH-BMPT'!$D$13,IF(J165=13,'Equivalencia BH-BMPT'!$D$14,IF(J165=14,'Equivalencia BH-BMPT'!$D$15,IF(J165=15,'Equivalencia BH-BMPT'!$D$16,IF(J165=16,'Equivalencia BH-BMPT'!$D$17,IF(J165=17,'Equivalencia BH-BMPT'!$D$18,IF(J165=18,'Equivalencia BH-BMPT'!$D$19,IF(J165=19,'Equivalencia BH-BMPT'!$D$20,IF(J165=20,'Equivalencia BH-BMPT'!$D$21,IF(J165=21,'Equivalencia BH-BMPT'!$D$22,IF(J165=22,'Equivalencia BH-BMPT'!$D$23,IF(J165=23,'Equivalencia BH-BMPT'!#REF!,IF(J165=24,'Equivalencia BH-BMPT'!$D$25,IF(J165=25,'Equivalencia BH-BMPT'!$D$26,IF(J165=26,'Equivalencia BH-BMPT'!$D$27,IF(J165=27,'Equivalencia BH-BMPT'!$D$28,IF(J165=28,'Equivalencia BH-BMPT'!$D$29,IF(J165=29,'Equivalencia BH-BMPT'!$D$30,IF(J165=30,'Equivalencia BH-BMPT'!$D$31,IF(J165=31,'Equivalencia BH-BMPT'!$D$32,IF(J165=32,'Equivalencia BH-BMPT'!$D$33,IF(J165=33,'Equivalencia BH-BMPT'!$D$34,IF(J165=34,'Equivalencia BH-BMPT'!$D$35,IF(J165=35,'Equivalencia BH-BMPT'!$D$36,IF(J165=36,'Equivalencia BH-BMPT'!$D$37,IF(J165=37,'Equivalencia BH-BMPT'!$D$38,IF(J165=38,'Equivalencia BH-BMPT'!#REF!,IF(J165=39,'Equivalencia BH-BMPT'!$D$40,IF(J165=40,'Equivalencia BH-BMPT'!$D$41,IF(J165=41,'Equivalencia BH-BMPT'!$D$42,IF(J165=42,'Equivalencia BH-BMPT'!$D$43,IF(J165=43,'Equivalencia BH-BMPT'!$D$44,IF(J165=44,'Equivalencia BH-BMPT'!$D$45,IF(J165=45,'Equivalencia BH-BMPT'!$D$46,"No ha seleccionado un número de programa")))))))))))))))))))))))))))))))))))))))))))))</f>
        <v>No ha seleccionado un número de programa</v>
      </c>
      <c r="L165" s="29" t="s">
        <v>973</v>
      </c>
      <c r="M165" s="99">
        <v>1136883122</v>
      </c>
      <c r="N165" s="99" t="s">
        <v>762</v>
      </c>
      <c r="O165" s="122">
        <v>7700000</v>
      </c>
      <c r="P165" s="71"/>
      <c r="Q165" s="15"/>
      <c r="R165" s="99">
        <v>1</v>
      </c>
      <c r="S165" s="208">
        <v>806663</v>
      </c>
      <c r="T165" s="122">
        <v>8506663</v>
      </c>
      <c r="U165" s="259">
        <f>1026667+2200000</f>
        <v>3226667</v>
      </c>
      <c r="V165" s="213">
        <v>43396</v>
      </c>
      <c r="W165" s="176">
        <v>43399</v>
      </c>
      <c r="X165" s="239">
        <v>43465</v>
      </c>
      <c r="Y165" s="264">
        <f t="shared" si="14"/>
        <v>66</v>
      </c>
      <c r="Z165" s="3"/>
      <c r="AA165" s="26"/>
      <c r="AB165" s="3"/>
      <c r="AC165" s="3"/>
      <c r="AD165" s="3" t="s">
        <v>1013</v>
      </c>
      <c r="AE165" s="3"/>
      <c r="AF165" s="27">
        <f t="shared" si="13"/>
        <v>0.37931054750846482</v>
      </c>
      <c r="AG165" s="28"/>
      <c r="AH165" s="28"/>
    </row>
    <row r="166" spans="1:34" ht="44.25" customHeight="1" thickBot="1" x14ac:dyDescent="0.3">
      <c r="A166" s="103">
        <v>32475</v>
      </c>
      <c r="B166" s="3">
        <v>2018</v>
      </c>
      <c r="C166" s="79" t="s">
        <v>338</v>
      </c>
      <c r="D166" s="3">
        <v>6</v>
      </c>
      <c r="E166" s="2" t="str">
        <f>IF(D166=1,'Tipo '!$B$2,IF(D166=2,'Tipo '!$B$3,IF(D166=3,'Tipo '!$B$4,IF(D166=4,'Tipo '!$B$5,IF(D166=5,'Tipo '!$B$6,IF(D166=6,'Tipo '!$B$7,IF(D166=7,'Tipo '!$B$8,IF(D166=8,'Tipo '!$B$9,IF(D166=9,'Tipo '!$B$10,IF(D166=10,'Tipo '!$B$11,IF(D166=11,'Tipo '!$B$12,IF(D166=12,'Tipo '!$B$13,IF(D166=13,'Tipo '!$B$14,IF(D166=14,'Tipo '!$B$15,IF(D166=15,'Tipo '!$B$16,IF(D166=16,'Tipo '!$B$17,IF(D166=17,'Tipo '!$B$18,IF(D166=18,'Tipo '!$B$19,IF(D166=19,'Tipo '!$B$20,IF(D166=20,'Tipo '!$B$21,"No ha seleccionado un tipo de contrato válido"))))))))))))))))))))</f>
        <v>COMPRAVENTA DE BIENES MUEBLES</v>
      </c>
      <c r="F166" s="103" t="s">
        <v>281</v>
      </c>
      <c r="G166" s="2"/>
      <c r="H166" s="162" t="s">
        <v>931</v>
      </c>
      <c r="I166" s="13" t="s">
        <v>162</v>
      </c>
      <c r="J166" s="3"/>
      <c r="K166" s="2" t="str">
        <f>IF(J166=1,'Equivalencia BH-BMPT'!$D$2,IF(J166=2,'Equivalencia BH-BMPT'!$D$3,IF(J166=3,'Equivalencia BH-BMPT'!$D$4,IF(J166=4,'Equivalencia BH-BMPT'!$D$5,IF(J166=5,'Equivalencia BH-BMPT'!$D$6,IF(J166=6,'Equivalencia BH-BMPT'!$D$7,IF(J166=7,'Equivalencia BH-BMPT'!$D$8,IF(J166=8,'Equivalencia BH-BMPT'!$D$9,IF(J166=9,'Equivalencia BH-BMPT'!$D$10,IF(J166=10,'Equivalencia BH-BMPT'!$D$11,IF(J166=11,'Equivalencia BH-BMPT'!$D$12,IF(J166=12,'Equivalencia BH-BMPT'!$D$13,IF(J166=13,'Equivalencia BH-BMPT'!$D$14,IF(J166=14,'Equivalencia BH-BMPT'!$D$15,IF(J166=15,'Equivalencia BH-BMPT'!$D$16,IF(J166=16,'Equivalencia BH-BMPT'!$D$17,IF(J166=17,'Equivalencia BH-BMPT'!$D$18,IF(J166=18,'Equivalencia BH-BMPT'!$D$19,IF(J166=19,'Equivalencia BH-BMPT'!$D$20,IF(J166=20,'Equivalencia BH-BMPT'!$D$21,IF(J166=21,'Equivalencia BH-BMPT'!$D$22,IF(J166=22,'Equivalencia BH-BMPT'!$D$23,IF(J166=23,'Equivalencia BH-BMPT'!#REF!,IF(J166=24,'Equivalencia BH-BMPT'!$D$25,IF(J166=25,'Equivalencia BH-BMPT'!$D$26,IF(J166=26,'Equivalencia BH-BMPT'!$D$27,IF(J166=27,'Equivalencia BH-BMPT'!$D$28,IF(J166=28,'Equivalencia BH-BMPT'!$D$29,IF(J166=29,'Equivalencia BH-BMPT'!$D$30,IF(J166=30,'Equivalencia BH-BMPT'!$D$31,IF(J166=31,'Equivalencia BH-BMPT'!$D$32,IF(J166=32,'Equivalencia BH-BMPT'!$D$33,IF(J166=33,'Equivalencia BH-BMPT'!$D$34,IF(J166=34,'Equivalencia BH-BMPT'!$D$35,IF(J166=35,'Equivalencia BH-BMPT'!$D$36,IF(J166=36,'Equivalencia BH-BMPT'!$D$37,IF(J166=37,'Equivalencia BH-BMPT'!$D$38,IF(J166=38,'Equivalencia BH-BMPT'!#REF!,IF(J166=39,'Equivalencia BH-BMPT'!$D$40,IF(J166=40,'Equivalencia BH-BMPT'!$D$41,IF(J166=41,'Equivalencia BH-BMPT'!$D$42,IF(J166=42,'Equivalencia BH-BMPT'!$D$43,IF(J166=43,'Equivalencia BH-BMPT'!$D$44,IF(J166=44,'Equivalencia BH-BMPT'!$D$45,IF(J166=45,'Equivalencia BH-BMPT'!$D$46,"No ha seleccionado un número de programa")))))))))))))))))))))))))))))))))))))))))))))</f>
        <v>No ha seleccionado un número de programa</v>
      </c>
      <c r="L166" s="29" t="s">
        <v>1064</v>
      </c>
      <c r="M166" s="100" t="s">
        <v>998</v>
      </c>
      <c r="N166" s="100" t="s">
        <v>763</v>
      </c>
      <c r="O166" s="121">
        <v>282980000</v>
      </c>
      <c r="P166" s="71"/>
      <c r="Q166" s="15"/>
      <c r="R166" s="100" t="s">
        <v>1005</v>
      </c>
      <c r="S166" s="209">
        <v>106117500</v>
      </c>
      <c r="T166" s="15">
        <f t="shared" ref="T166:T169" si="17">O166+Q166+S166</f>
        <v>389097500</v>
      </c>
      <c r="U166" s="264">
        <v>0</v>
      </c>
      <c r="V166" s="218">
        <v>43399</v>
      </c>
      <c r="W166" s="218">
        <v>43399</v>
      </c>
      <c r="X166" s="249">
        <v>43493</v>
      </c>
      <c r="Y166" s="264">
        <f t="shared" si="14"/>
        <v>94</v>
      </c>
      <c r="Z166" s="3"/>
      <c r="AA166" s="26"/>
      <c r="AB166" s="3"/>
      <c r="AC166" s="3"/>
      <c r="AD166" s="3" t="s">
        <v>1013</v>
      </c>
      <c r="AE166" s="3"/>
      <c r="AF166" s="27">
        <f t="shared" si="13"/>
        <v>0</v>
      </c>
      <c r="AG166" s="28"/>
      <c r="AH166" s="28"/>
    </row>
    <row r="167" spans="1:34" ht="44.25" customHeight="1" thickBot="1" x14ac:dyDescent="0.3">
      <c r="A167" s="103">
        <v>32476</v>
      </c>
      <c r="B167" s="3">
        <v>2018</v>
      </c>
      <c r="C167" s="79" t="s">
        <v>339</v>
      </c>
      <c r="D167" s="3">
        <v>6</v>
      </c>
      <c r="E167" s="2" t="str">
        <f>IF(D167=1,'Tipo '!$B$2,IF(D167=2,'Tipo '!$B$3,IF(D167=3,'Tipo '!$B$4,IF(D167=4,'Tipo '!$B$5,IF(D167=5,'Tipo '!$B$6,IF(D167=6,'Tipo '!$B$7,IF(D167=7,'Tipo '!$B$8,IF(D167=8,'Tipo '!$B$9,IF(D167=9,'Tipo '!$B$10,IF(D167=10,'Tipo '!$B$11,IF(D167=11,'Tipo '!$B$12,IF(D167=12,'Tipo '!$B$13,IF(D167=13,'Tipo '!$B$14,IF(D167=14,'Tipo '!$B$15,IF(D167=15,'Tipo '!$B$16,IF(D167=16,'Tipo '!$B$17,IF(D167=17,'Tipo '!$B$18,IF(D167=18,'Tipo '!$B$19,IF(D167=19,'Tipo '!$B$20,IF(D167=20,'Tipo '!$B$21,"No ha seleccionado un tipo de contrato válido"))))))))))))))))))))</f>
        <v>COMPRAVENTA DE BIENES MUEBLES</v>
      </c>
      <c r="F167" s="103" t="s">
        <v>281</v>
      </c>
      <c r="G167" s="2"/>
      <c r="H167" s="162" t="s">
        <v>932</v>
      </c>
      <c r="I167" s="13" t="s">
        <v>162</v>
      </c>
      <c r="J167" s="3"/>
      <c r="K167" s="2" t="str">
        <f>IF(J167=1,'Equivalencia BH-BMPT'!$D$2,IF(J167=2,'Equivalencia BH-BMPT'!$D$3,IF(J167=3,'Equivalencia BH-BMPT'!$D$4,IF(J167=4,'Equivalencia BH-BMPT'!$D$5,IF(J167=5,'Equivalencia BH-BMPT'!$D$6,IF(J167=6,'Equivalencia BH-BMPT'!$D$7,IF(J167=7,'Equivalencia BH-BMPT'!$D$8,IF(J167=8,'Equivalencia BH-BMPT'!$D$9,IF(J167=9,'Equivalencia BH-BMPT'!$D$10,IF(J167=10,'Equivalencia BH-BMPT'!$D$11,IF(J167=11,'Equivalencia BH-BMPT'!$D$12,IF(J167=12,'Equivalencia BH-BMPT'!$D$13,IF(J167=13,'Equivalencia BH-BMPT'!$D$14,IF(J167=14,'Equivalencia BH-BMPT'!$D$15,IF(J167=15,'Equivalencia BH-BMPT'!$D$16,IF(J167=16,'Equivalencia BH-BMPT'!$D$17,IF(J167=17,'Equivalencia BH-BMPT'!$D$18,IF(J167=18,'Equivalencia BH-BMPT'!$D$19,IF(J167=19,'Equivalencia BH-BMPT'!$D$20,IF(J167=20,'Equivalencia BH-BMPT'!$D$21,IF(J167=21,'Equivalencia BH-BMPT'!$D$22,IF(J167=22,'Equivalencia BH-BMPT'!$D$23,IF(J167=23,'Equivalencia BH-BMPT'!#REF!,IF(J167=24,'Equivalencia BH-BMPT'!$D$25,IF(J167=25,'Equivalencia BH-BMPT'!$D$26,IF(J167=26,'Equivalencia BH-BMPT'!$D$27,IF(J167=27,'Equivalencia BH-BMPT'!$D$28,IF(J167=28,'Equivalencia BH-BMPT'!$D$29,IF(J167=29,'Equivalencia BH-BMPT'!$D$30,IF(J167=30,'Equivalencia BH-BMPT'!$D$31,IF(J167=31,'Equivalencia BH-BMPT'!$D$32,IF(J167=32,'Equivalencia BH-BMPT'!$D$33,IF(J167=33,'Equivalencia BH-BMPT'!$D$34,IF(J167=34,'Equivalencia BH-BMPT'!$D$35,IF(J167=35,'Equivalencia BH-BMPT'!$D$36,IF(J167=36,'Equivalencia BH-BMPT'!$D$37,IF(J167=37,'Equivalencia BH-BMPT'!$D$38,IF(J167=38,'Equivalencia BH-BMPT'!#REF!,IF(J167=39,'Equivalencia BH-BMPT'!$D$40,IF(J167=40,'Equivalencia BH-BMPT'!$D$41,IF(J167=41,'Equivalencia BH-BMPT'!$D$42,IF(J167=42,'Equivalencia BH-BMPT'!$D$43,IF(J167=43,'Equivalencia BH-BMPT'!$D$44,IF(J167=44,'Equivalencia BH-BMPT'!$D$45,IF(J167=45,'Equivalencia BH-BMPT'!$D$46,"No ha seleccionado un número de programa")))))))))))))))))))))))))))))))))))))))))))))</f>
        <v>No ha seleccionado un número de programa</v>
      </c>
      <c r="L167" s="29" t="s">
        <v>1064</v>
      </c>
      <c r="M167" s="100" t="s">
        <v>999</v>
      </c>
      <c r="N167" s="100" t="s">
        <v>764</v>
      </c>
      <c r="O167" s="121">
        <v>22263100</v>
      </c>
      <c r="P167" s="71"/>
      <c r="Q167" s="15"/>
      <c r="R167" s="100"/>
      <c r="S167" s="100"/>
      <c r="T167" s="15">
        <f t="shared" si="17"/>
        <v>22263100</v>
      </c>
      <c r="U167" s="264">
        <v>0</v>
      </c>
      <c r="V167" s="218">
        <v>43399</v>
      </c>
      <c r="W167" s="218">
        <v>43399</v>
      </c>
      <c r="X167" s="249">
        <v>43493</v>
      </c>
      <c r="Y167" s="264">
        <f t="shared" si="14"/>
        <v>94</v>
      </c>
      <c r="Z167" s="3"/>
      <c r="AA167" s="26"/>
      <c r="AB167" s="3"/>
      <c r="AC167" s="3"/>
      <c r="AD167" s="3" t="s">
        <v>1013</v>
      </c>
      <c r="AE167" s="3"/>
      <c r="AF167" s="27">
        <f t="shared" si="13"/>
        <v>0</v>
      </c>
      <c r="AG167" s="28"/>
      <c r="AH167" s="28"/>
    </row>
    <row r="168" spans="1:34" ht="44.25" customHeight="1" thickBot="1" x14ac:dyDescent="0.3">
      <c r="A168" s="103">
        <v>32477</v>
      </c>
      <c r="B168" s="3">
        <v>2018</v>
      </c>
      <c r="C168" s="79" t="s">
        <v>340</v>
      </c>
      <c r="D168" s="3">
        <v>6</v>
      </c>
      <c r="E168" s="2" t="str">
        <f>IF(D168=1,'Tipo '!$B$2,IF(D168=2,'Tipo '!$B$3,IF(D168=3,'Tipo '!$B$4,IF(D168=4,'Tipo '!$B$5,IF(D168=5,'Tipo '!$B$6,IF(D168=6,'Tipo '!$B$7,IF(D168=7,'Tipo '!$B$8,IF(D168=8,'Tipo '!$B$9,IF(D168=9,'Tipo '!$B$10,IF(D168=10,'Tipo '!$B$11,IF(D168=11,'Tipo '!$B$12,IF(D168=12,'Tipo '!$B$13,IF(D168=13,'Tipo '!$B$14,IF(D168=14,'Tipo '!$B$15,IF(D168=15,'Tipo '!$B$16,IF(D168=16,'Tipo '!$B$17,IF(D168=17,'Tipo '!$B$18,IF(D168=18,'Tipo '!$B$19,IF(D168=19,'Tipo '!$B$20,IF(D168=20,'Tipo '!$B$21,"No ha seleccionado un tipo de contrato válido"))))))))))))))))))))</f>
        <v>COMPRAVENTA DE BIENES MUEBLES</v>
      </c>
      <c r="F168" s="103" t="s">
        <v>281</v>
      </c>
      <c r="G168" s="2"/>
      <c r="H168" s="162" t="s">
        <v>933</v>
      </c>
      <c r="I168" s="13" t="s">
        <v>162</v>
      </c>
      <c r="J168" s="3"/>
      <c r="K168" s="2" t="str">
        <f>IF(J168=1,'Equivalencia BH-BMPT'!$D$2,IF(J168=2,'Equivalencia BH-BMPT'!$D$3,IF(J168=3,'Equivalencia BH-BMPT'!$D$4,IF(J168=4,'Equivalencia BH-BMPT'!$D$5,IF(J168=5,'Equivalencia BH-BMPT'!$D$6,IF(J168=6,'Equivalencia BH-BMPT'!$D$7,IF(J168=7,'Equivalencia BH-BMPT'!$D$8,IF(J168=8,'Equivalencia BH-BMPT'!$D$9,IF(J168=9,'Equivalencia BH-BMPT'!$D$10,IF(J168=10,'Equivalencia BH-BMPT'!$D$11,IF(J168=11,'Equivalencia BH-BMPT'!$D$12,IF(J168=12,'Equivalencia BH-BMPT'!$D$13,IF(J168=13,'Equivalencia BH-BMPT'!$D$14,IF(J168=14,'Equivalencia BH-BMPT'!$D$15,IF(J168=15,'Equivalencia BH-BMPT'!$D$16,IF(J168=16,'Equivalencia BH-BMPT'!$D$17,IF(J168=17,'Equivalencia BH-BMPT'!$D$18,IF(J168=18,'Equivalencia BH-BMPT'!$D$19,IF(J168=19,'Equivalencia BH-BMPT'!$D$20,IF(J168=20,'Equivalencia BH-BMPT'!$D$21,IF(J168=21,'Equivalencia BH-BMPT'!$D$22,IF(J168=22,'Equivalencia BH-BMPT'!$D$23,IF(J168=23,'Equivalencia BH-BMPT'!#REF!,IF(J168=24,'Equivalencia BH-BMPT'!$D$25,IF(J168=25,'Equivalencia BH-BMPT'!$D$26,IF(J168=26,'Equivalencia BH-BMPT'!$D$27,IF(J168=27,'Equivalencia BH-BMPT'!$D$28,IF(J168=28,'Equivalencia BH-BMPT'!$D$29,IF(J168=29,'Equivalencia BH-BMPT'!$D$30,IF(J168=30,'Equivalencia BH-BMPT'!$D$31,IF(J168=31,'Equivalencia BH-BMPT'!$D$32,IF(J168=32,'Equivalencia BH-BMPT'!$D$33,IF(J168=33,'Equivalencia BH-BMPT'!$D$34,IF(J168=34,'Equivalencia BH-BMPT'!$D$35,IF(J168=35,'Equivalencia BH-BMPT'!$D$36,IF(J168=36,'Equivalencia BH-BMPT'!$D$37,IF(J168=37,'Equivalencia BH-BMPT'!$D$38,IF(J168=38,'Equivalencia BH-BMPT'!#REF!,IF(J168=39,'Equivalencia BH-BMPT'!$D$40,IF(J168=40,'Equivalencia BH-BMPT'!$D$41,IF(J168=41,'Equivalencia BH-BMPT'!$D$42,IF(J168=42,'Equivalencia BH-BMPT'!$D$43,IF(J168=43,'Equivalencia BH-BMPT'!$D$44,IF(J168=44,'Equivalencia BH-BMPT'!$D$45,IF(J168=45,'Equivalencia BH-BMPT'!$D$46,"No ha seleccionado un número de programa")))))))))))))))))))))))))))))))))))))))))))))</f>
        <v>No ha seleccionado un número de programa</v>
      </c>
      <c r="L168" s="29" t="s">
        <v>1064</v>
      </c>
      <c r="M168" s="100" t="s">
        <v>1000</v>
      </c>
      <c r="N168" s="100" t="s">
        <v>765</v>
      </c>
      <c r="O168" s="121">
        <v>235650200</v>
      </c>
      <c r="P168" s="71"/>
      <c r="Q168" s="15"/>
      <c r="R168" s="100"/>
      <c r="S168" s="100"/>
      <c r="T168" s="15">
        <f t="shared" si="17"/>
        <v>235650200</v>
      </c>
      <c r="U168" s="264">
        <v>0</v>
      </c>
      <c r="V168" s="218">
        <v>43399</v>
      </c>
      <c r="W168" s="218">
        <v>43399</v>
      </c>
      <c r="X168" s="244">
        <v>43553</v>
      </c>
      <c r="Y168" s="264">
        <f t="shared" si="14"/>
        <v>154</v>
      </c>
      <c r="Z168" s="3"/>
      <c r="AA168" s="26"/>
      <c r="AB168" s="3"/>
      <c r="AC168" s="3"/>
      <c r="AD168" s="3" t="s">
        <v>1013</v>
      </c>
      <c r="AE168" s="3"/>
      <c r="AF168" s="27">
        <f t="shared" si="13"/>
        <v>0</v>
      </c>
      <c r="AG168" s="28"/>
      <c r="AH168" s="28"/>
    </row>
    <row r="169" spans="1:34" ht="44.25" customHeight="1" thickBot="1" x14ac:dyDescent="0.3">
      <c r="A169" s="103">
        <v>32478</v>
      </c>
      <c r="B169" s="3">
        <v>2018</v>
      </c>
      <c r="C169" s="79" t="s">
        <v>341</v>
      </c>
      <c r="D169" s="3">
        <v>6</v>
      </c>
      <c r="E169" s="2" t="str">
        <f>IF(D169=1,'Tipo '!$B$2,IF(D169=2,'Tipo '!$B$3,IF(D169=3,'Tipo '!$B$4,IF(D169=4,'Tipo '!$B$5,IF(D169=5,'Tipo '!$B$6,IF(D169=6,'Tipo '!$B$7,IF(D169=7,'Tipo '!$B$8,IF(D169=8,'Tipo '!$B$9,IF(D169=9,'Tipo '!$B$10,IF(D169=10,'Tipo '!$B$11,IF(D169=11,'Tipo '!$B$12,IF(D169=12,'Tipo '!$B$13,IF(D169=13,'Tipo '!$B$14,IF(D169=14,'Tipo '!$B$15,IF(D169=15,'Tipo '!$B$16,IF(D169=16,'Tipo '!$B$17,IF(D169=17,'Tipo '!$B$18,IF(D169=18,'Tipo '!$B$19,IF(D169=19,'Tipo '!$B$20,IF(D169=20,'Tipo '!$B$21,"No ha seleccionado un tipo de contrato válido"))))))))))))))))))))</f>
        <v>COMPRAVENTA DE BIENES MUEBLES</v>
      </c>
      <c r="F169" s="103" t="s">
        <v>281</v>
      </c>
      <c r="G169" s="2"/>
      <c r="H169" s="162" t="s">
        <v>934</v>
      </c>
      <c r="I169" s="13" t="s">
        <v>162</v>
      </c>
      <c r="J169" s="3"/>
      <c r="K169" s="2" t="str">
        <f>IF(J169=1,'Equivalencia BH-BMPT'!$D$2,IF(J169=2,'Equivalencia BH-BMPT'!$D$3,IF(J169=3,'Equivalencia BH-BMPT'!$D$4,IF(J169=4,'Equivalencia BH-BMPT'!$D$5,IF(J169=5,'Equivalencia BH-BMPT'!$D$6,IF(J169=6,'Equivalencia BH-BMPT'!$D$7,IF(J169=7,'Equivalencia BH-BMPT'!$D$8,IF(J169=8,'Equivalencia BH-BMPT'!$D$9,IF(J169=9,'Equivalencia BH-BMPT'!$D$10,IF(J169=10,'Equivalencia BH-BMPT'!$D$11,IF(J169=11,'Equivalencia BH-BMPT'!$D$12,IF(J169=12,'Equivalencia BH-BMPT'!$D$13,IF(J169=13,'Equivalencia BH-BMPT'!$D$14,IF(J169=14,'Equivalencia BH-BMPT'!$D$15,IF(J169=15,'Equivalencia BH-BMPT'!$D$16,IF(J169=16,'Equivalencia BH-BMPT'!$D$17,IF(J169=17,'Equivalencia BH-BMPT'!$D$18,IF(J169=18,'Equivalencia BH-BMPT'!$D$19,IF(J169=19,'Equivalencia BH-BMPT'!$D$20,IF(J169=20,'Equivalencia BH-BMPT'!$D$21,IF(J169=21,'Equivalencia BH-BMPT'!$D$22,IF(J169=22,'Equivalencia BH-BMPT'!$D$23,IF(J169=23,'Equivalencia BH-BMPT'!#REF!,IF(J169=24,'Equivalencia BH-BMPT'!$D$25,IF(J169=25,'Equivalencia BH-BMPT'!$D$26,IF(J169=26,'Equivalencia BH-BMPT'!$D$27,IF(J169=27,'Equivalencia BH-BMPT'!$D$28,IF(J169=28,'Equivalencia BH-BMPT'!$D$29,IF(J169=29,'Equivalencia BH-BMPT'!$D$30,IF(J169=30,'Equivalencia BH-BMPT'!$D$31,IF(J169=31,'Equivalencia BH-BMPT'!$D$32,IF(J169=32,'Equivalencia BH-BMPT'!$D$33,IF(J169=33,'Equivalencia BH-BMPT'!$D$34,IF(J169=34,'Equivalencia BH-BMPT'!$D$35,IF(J169=35,'Equivalencia BH-BMPT'!$D$36,IF(J169=36,'Equivalencia BH-BMPT'!$D$37,IF(J169=37,'Equivalencia BH-BMPT'!$D$38,IF(J169=38,'Equivalencia BH-BMPT'!#REF!,IF(J169=39,'Equivalencia BH-BMPT'!$D$40,IF(J169=40,'Equivalencia BH-BMPT'!$D$41,IF(J169=41,'Equivalencia BH-BMPT'!$D$42,IF(J169=42,'Equivalencia BH-BMPT'!$D$43,IF(J169=43,'Equivalencia BH-BMPT'!$D$44,IF(J169=44,'Equivalencia BH-BMPT'!$D$45,IF(J169=45,'Equivalencia BH-BMPT'!$D$46,"No ha seleccionado un número de programa")))))))))))))))))))))))))))))))))))))))))))))</f>
        <v>No ha seleccionado un número de programa</v>
      </c>
      <c r="L169" s="29" t="s">
        <v>1064</v>
      </c>
      <c r="M169" s="100" t="s">
        <v>1000</v>
      </c>
      <c r="N169" s="100" t="s">
        <v>765</v>
      </c>
      <c r="O169" s="121">
        <v>228430800</v>
      </c>
      <c r="P169" s="71"/>
      <c r="Q169" s="15"/>
      <c r="R169" s="100"/>
      <c r="S169" s="100"/>
      <c r="T169" s="15">
        <f t="shared" si="17"/>
        <v>228430800</v>
      </c>
      <c r="U169" s="264">
        <v>0</v>
      </c>
      <c r="V169" s="218">
        <v>43338</v>
      </c>
      <c r="W169" s="218">
        <v>43338</v>
      </c>
      <c r="X169" s="244">
        <v>43553</v>
      </c>
      <c r="Y169" s="264">
        <f t="shared" si="14"/>
        <v>215</v>
      </c>
      <c r="Z169" s="3"/>
      <c r="AA169" s="26"/>
      <c r="AB169" s="3"/>
      <c r="AC169" s="3"/>
      <c r="AD169" s="3" t="s">
        <v>1013</v>
      </c>
      <c r="AE169" s="3"/>
      <c r="AF169" s="27">
        <f t="shared" si="13"/>
        <v>0</v>
      </c>
      <c r="AG169" s="28"/>
      <c r="AH169" s="28"/>
    </row>
    <row r="170" spans="1:34" ht="44.25" customHeight="1" thickBot="1" x14ac:dyDescent="0.3">
      <c r="A170" s="102" t="s">
        <v>527</v>
      </c>
      <c r="B170" s="3">
        <v>2018</v>
      </c>
      <c r="C170" s="80" t="s">
        <v>342</v>
      </c>
      <c r="D170" s="3">
        <v>4</v>
      </c>
      <c r="E170" s="2" t="str">
        <f>IF(D170=1,'Tipo '!$B$2,IF(D170=2,'Tipo '!$B$3,IF(D170=3,'Tipo '!$B$4,IF(D170=4,'Tipo '!$B$5,IF(D170=5,'Tipo '!$B$6,IF(D170=6,'Tipo '!$B$7,IF(D170=7,'Tipo '!$B$8,IF(D170=8,'Tipo '!$B$9,IF(D170=9,'Tipo '!$B$10,IF(D170=10,'Tipo '!$B$11,IF(D170=11,'Tipo '!$B$12,IF(D170=12,'Tipo '!$B$13,IF(D170=13,'Tipo '!$B$14,IF(D170=14,'Tipo '!$B$15,IF(D170=15,'Tipo '!$B$16,IF(D170=16,'Tipo '!$B$17,IF(D170=17,'Tipo '!$B$18,IF(D170=18,'Tipo '!$B$19,IF(D170=19,'Tipo '!$B$20,IF(D170=20,'Tipo '!$B$21,"No ha seleccionado un tipo de contrato válido"))))))))))))))))))))</f>
        <v>CONTRATOS DE PRESTACIÓN DE SERVICIOS</v>
      </c>
      <c r="F170" s="102" t="s">
        <v>628</v>
      </c>
      <c r="G170" s="2"/>
      <c r="H170" s="163" t="s">
        <v>935</v>
      </c>
      <c r="I170" s="13" t="s">
        <v>162</v>
      </c>
      <c r="J170" s="3"/>
      <c r="K170" s="2" t="str">
        <f>IF(J170=1,'Equivalencia BH-BMPT'!$D$2,IF(J170=2,'Equivalencia BH-BMPT'!$D$3,IF(J170=3,'Equivalencia BH-BMPT'!$D$4,IF(J170=4,'Equivalencia BH-BMPT'!$D$5,IF(J170=5,'Equivalencia BH-BMPT'!$D$6,IF(J170=6,'Equivalencia BH-BMPT'!$D$7,IF(J170=7,'Equivalencia BH-BMPT'!$D$8,IF(J170=8,'Equivalencia BH-BMPT'!$D$9,IF(J170=9,'Equivalencia BH-BMPT'!$D$10,IF(J170=10,'Equivalencia BH-BMPT'!$D$11,IF(J170=11,'Equivalencia BH-BMPT'!$D$12,IF(J170=12,'Equivalencia BH-BMPT'!$D$13,IF(J170=13,'Equivalencia BH-BMPT'!$D$14,IF(J170=14,'Equivalencia BH-BMPT'!$D$15,IF(J170=15,'Equivalencia BH-BMPT'!$D$16,IF(J170=16,'Equivalencia BH-BMPT'!$D$17,IF(J170=17,'Equivalencia BH-BMPT'!$D$18,IF(J170=18,'Equivalencia BH-BMPT'!$D$19,IF(J170=19,'Equivalencia BH-BMPT'!$D$20,IF(J170=20,'Equivalencia BH-BMPT'!$D$21,IF(J170=21,'Equivalencia BH-BMPT'!$D$22,IF(J170=22,'Equivalencia BH-BMPT'!$D$23,IF(J170=23,'Equivalencia BH-BMPT'!#REF!,IF(J170=24,'Equivalencia BH-BMPT'!$D$25,IF(J170=25,'Equivalencia BH-BMPT'!$D$26,IF(J170=26,'Equivalencia BH-BMPT'!$D$27,IF(J170=27,'Equivalencia BH-BMPT'!$D$28,IF(J170=28,'Equivalencia BH-BMPT'!$D$29,IF(J170=29,'Equivalencia BH-BMPT'!$D$30,IF(J170=30,'Equivalencia BH-BMPT'!$D$31,IF(J170=31,'Equivalencia BH-BMPT'!$D$32,IF(J170=32,'Equivalencia BH-BMPT'!$D$33,IF(J170=33,'Equivalencia BH-BMPT'!$D$34,IF(J170=34,'Equivalencia BH-BMPT'!$D$35,IF(J170=35,'Equivalencia BH-BMPT'!$D$36,IF(J170=36,'Equivalencia BH-BMPT'!$D$37,IF(J170=37,'Equivalencia BH-BMPT'!$D$38,IF(J170=38,'Equivalencia BH-BMPT'!#REF!,IF(J170=39,'Equivalencia BH-BMPT'!$D$40,IF(J170=40,'Equivalencia BH-BMPT'!$D$41,IF(J170=41,'Equivalencia BH-BMPT'!$D$42,IF(J170=42,'Equivalencia BH-BMPT'!$D$43,IF(J170=43,'Equivalencia BH-BMPT'!$D$44,IF(J170=44,'Equivalencia BH-BMPT'!$D$45,IF(J170=45,'Equivalencia BH-BMPT'!$D$46,"No ha seleccionado un número de programa")))))))))))))))))))))))))))))))))))))))))))))</f>
        <v>No ha seleccionado un número de programa</v>
      </c>
      <c r="L170" s="99" t="s">
        <v>980</v>
      </c>
      <c r="M170" s="184">
        <v>901227090</v>
      </c>
      <c r="N170" s="102" t="s">
        <v>766</v>
      </c>
      <c r="O170" s="122">
        <v>586807329</v>
      </c>
      <c r="P170" s="71"/>
      <c r="Q170" s="15"/>
      <c r="R170" s="99" t="s">
        <v>1005</v>
      </c>
      <c r="S170" s="99" t="s">
        <v>1005</v>
      </c>
      <c r="T170" s="122">
        <v>586807329</v>
      </c>
      <c r="U170" s="264">
        <v>0</v>
      </c>
      <c r="V170" s="213">
        <v>43402</v>
      </c>
      <c r="W170" s="222">
        <v>43417</v>
      </c>
      <c r="X170" s="220">
        <v>43628</v>
      </c>
      <c r="Y170" s="264">
        <f t="shared" si="14"/>
        <v>211</v>
      </c>
      <c r="Z170" s="3"/>
      <c r="AA170" s="26"/>
      <c r="AB170" s="3"/>
      <c r="AC170" s="3"/>
      <c r="AD170" s="3" t="s">
        <v>1013</v>
      </c>
      <c r="AE170" s="3"/>
      <c r="AF170" s="27">
        <f t="shared" si="13"/>
        <v>0</v>
      </c>
      <c r="AG170" s="28"/>
      <c r="AH170" s="28"/>
    </row>
    <row r="171" spans="1:34" ht="44.25" customHeight="1" thickBot="1" x14ac:dyDescent="0.3">
      <c r="A171" s="102" t="s">
        <v>528</v>
      </c>
      <c r="B171" s="3">
        <v>2018</v>
      </c>
      <c r="C171" s="81" t="s">
        <v>343</v>
      </c>
      <c r="D171" s="3">
        <v>5</v>
      </c>
      <c r="E171" s="2" t="str">
        <f>IF(D171=1,'Tipo '!$B$2,IF(D171=2,'Tipo '!$B$3,IF(D171=3,'Tipo '!$B$4,IF(D171=4,'Tipo '!$B$5,IF(D171=5,'Tipo '!$B$6,IF(D171=6,'Tipo '!$B$7,IF(D171=7,'Tipo '!$B$8,IF(D171=8,'Tipo '!$B$9,IF(D171=9,'Tipo '!$B$10,IF(D171=10,'Tipo '!$B$11,IF(D171=11,'Tipo '!$B$12,IF(D171=12,'Tipo '!$B$13,IF(D171=13,'Tipo '!$B$14,IF(D171=14,'Tipo '!$B$15,IF(D171=15,'Tipo '!$B$16,IF(D171=16,'Tipo '!$B$17,IF(D171=17,'Tipo '!$B$18,IF(D171=18,'Tipo '!$B$19,IF(D171=19,'Tipo '!$B$20,IF(D171=20,'Tipo '!$B$21,"No ha seleccionado un tipo de contrato válido"))))))))))))))))))))</f>
        <v>CONTRATOS DE PRESTACIÓN DE SERVICIOS PROFESIONALES Y DE APOYO A LA GESTIÓN</v>
      </c>
      <c r="F171" s="90" t="s">
        <v>626</v>
      </c>
      <c r="G171" s="2"/>
      <c r="H171" s="164" t="s">
        <v>936</v>
      </c>
      <c r="I171" s="13" t="s">
        <v>162</v>
      </c>
      <c r="J171" s="3"/>
      <c r="K171" s="2" t="str">
        <f>IF(J171=1,'Equivalencia BH-BMPT'!$D$2,IF(J171=2,'Equivalencia BH-BMPT'!$D$3,IF(J171=3,'Equivalencia BH-BMPT'!$D$4,IF(J171=4,'Equivalencia BH-BMPT'!$D$5,IF(J171=5,'Equivalencia BH-BMPT'!$D$6,IF(J171=6,'Equivalencia BH-BMPT'!$D$7,IF(J171=7,'Equivalencia BH-BMPT'!$D$8,IF(J171=8,'Equivalencia BH-BMPT'!$D$9,IF(J171=9,'Equivalencia BH-BMPT'!$D$10,IF(J171=10,'Equivalencia BH-BMPT'!$D$11,IF(J171=11,'Equivalencia BH-BMPT'!$D$12,IF(J171=12,'Equivalencia BH-BMPT'!$D$13,IF(J171=13,'Equivalencia BH-BMPT'!$D$14,IF(J171=14,'Equivalencia BH-BMPT'!$D$15,IF(J171=15,'Equivalencia BH-BMPT'!$D$16,IF(J171=16,'Equivalencia BH-BMPT'!$D$17,IF(J171=17,'Equivalencia BH-BMPT'!$D$18,IF(J171=18,'Equivalencia BH-BMPT'!$D$19,IF(J171=19,'Equivalencia BH-BMPT'!$D$20,IF(J171=20,'Equivalencia BH-BMPT'!$D$21,IF(J171=21,'Equivalencia BH-BMPT'!$D$22,IF(J171=22,'Equivalencia BH-BMPT'!$D$23,IF(J171=23,'Equivalencia BH-BMPT'!#REF!,IF(J171=24,'Equivalencia BH-BMPT'!$D$25,IF(J171=25,'Equivalencia BH-BMPT'!$D$26,IF(J171=26,'Equivalencia BH-BMPT'!$D$27,IF(J171=27,'Equivalencia BH-BMPT'!$D$28,IF(J171=28,'Equivalencia BH-BMPT'!$D$29,IF(J171=29,'Equivalencia BH-BMPT'!$D$30,IF(J171=30,'Equivalencia BH-BMPT'!$D$31,IF(J171=31,'Equivalencia BH-BMPT'!$D$32,IF(J171=32,'Equivalencia BH-BMPT'!$D$33,IF(J171=33,'Equivalencia BH-BMPT'!$D$34,IF(J171=34,'Equivalencia BH-BMPT'!$D$35,IF(J171=35,'Equivalencia BH-BMPT'!$D$36,IF(J171=36,'Equivalencia BH-BMPT'!$D$37,IF(J171=37,'Equivalencia BH-BMPT'!$D$38,IF(J171=38,'Equivalencia BH-BMPT'!#REF!,IF(J171=39,'Equivalencia BH-BMPT'!$D$40,IF(J171=40,'Equivalencia BH-BMPT'!$D$41,IF(J171=41,'Equivalencia BH-BMPT'!$D$42,IF(J171=42,'Equivalencia BH-BMPT'!$D$43,IF(J171=43,'Equivalencia BH-BMPT'!$D$44,IF(J171=44,'Equivalencia BH-BMPT'!$D$45,IF(J171=45,'Equivalencia BH-BMPT'!$D$46,"No ha seleccionado un número de programa")))))))))))))))))))))))))))))))))))))))))))))</f>
        <v>No ha seleccionado un número de programa</v>
      </c>
      <c r="L171" s="29" t="s">
        <v>973</v>
      </c>
      <c r="M171" s="185">
        <v>52897368</v>
      </c>
      <c r="N171" s="99" t="s">
        <v>643</v>
      </c>
      <c r="O171" s="122">
        <v>9000000</v>
      </c>
      <c r="P171" s="71"/>
      <c r="Q171" s="15"/>
      <c r="R171" s="99">
        <v>1</v>
      </c>
      <c r="S171" s="256">
        <v>1650000</v>
      </c>
      <c r="T171" s="122">
        <v>10650000</v>
      </c>
      <c r="U171" s="259">
        <f>1350000+4500000</f>
        <v>5850000</v>
      </c>
      <c r="V171" s="213">
        <v>43404</v>
      </c>
      <c r="W171" s="176">
        <v>43405</v>
      </c>
      <c r="X171" s="239">
        <v>43465</v>
      </c>
      <c r="Y171" s="264">
        <f t="shared" si="14"/>
        <v>60</v>
      </c>
      <c r="Z171" s="3"/>
      <c r="AA171" s="26"/>
      <c r="AB171" s="3"/>
      <c r="AC171" s="3"/>
      <c r="AD171" s="3" t="s">
        <v>1013</v>
      </c>
      <c r="AE171" s="3"/>
      <c r="AF171" s="27">
        <f t="shared" si="13"/>
        <v>0.54929577464788737</v>
      </c>
      <c r="AG171" s="28"/>
      <c r="AH171" s="28"/>
    </row>
    <row r="172" spans="1:34" ht="44.25" customHeight="1" thickBot="1" x14ac:dyDescent="0.3">
      <c r="A172" s="102" t="s">
        <v>529</v>
      </c>
      <c r="B172" s="3">
        <v>2018</v>
      </c>
      <c r="C172" s="81" t="s">
        <v>344</v>
      </c>
      <c r="D172" s="3">
        <v>5</v>
      </c>
      <c r="E172" s="2" t="str">
        <f>IF(D172=1,'Tipo '!$B$2,IF(D172=2,'Tipo '!$B$3,IF(D172=3,'Tipo '!$B$4,IF(D172=4,'Tipo '!$B$5,IF(D172=5,'Tipo '!$B$6,IF(D172=6,'Tipo '!$B$7,IF(D172=7,'Tipo '!$B$8,IF(D172=8,'Tipo '!$B$9,IF(D172=9,'Tipo '!$B$10,IF(D172=10,'Tipo '!$B$11,IF(D172=11,'Tipo '!$B$12,IF(D172=12,'Tipo '!$B$13,IF(D172=13,'Tipo '!$B$14,IF(D172=14,'Tipo '!$B$15,IF(D172=15,'Tipo '!$B$16,IF(D172=16,'Tipo '!$B$17,IF(D172=17,'Tipo '!$B$18,IF(D172=18,'Tipo '!$B$19,IF(D172=19,'Tipo '!$B$20,IF(D172=20,'Tipo '!$B$21,"No ha seleccionado un tipo de contrato válido"))))))))))))))))))))</f>
        <v>CONTRATOS DE PRESTACIÓN DE SERVICIOS PROFESIONALES Y DE APOYO A LA GESTIÓN</v>
      </c>
      <c r="F172" s="90" t="s">
        <v>626</v>
      </c>
      <c r="G172" s="2"/>
      <c r="H172" s="160" t="s">
        <v>937</v>
      </c>
      <c r="I172" s="13" t="s">
        <v>162</v>
      </c>
      <c r="J172" s="3"/>
      <c r="K172" s="2" t="str">
        <f>IF(J172=1,'Equivalencia BH-BMPT'!$D$2,IF(J172=2,'Equivalencia BH-BMPT'!$D$3,IF(J172=3,'Equivalencia BH-BMPT'!$D$4,IF(J172=4,'Equivalencia BH-BMPT'!$D$5,IF(J172=5,'Equivalencia BH-BMPT'!$D$6,IF(J172=6,'Equivalencia BH-BMPT'!$D$7,IF(J172=7,'Equivalencia BH-BMPT'!$D$8,IF(J172=8,'Equivalencia BH-BMPT'!$D$9,IF(J172=9,'Equivalencia BH-BMPT'!$D$10,IF(J172=10,'Equivalencia BH-BMPT'!$D$11,IF(J172=11,'Equivalencia BH-BMPT'!$D$12,IF(J172=12,'Equivalencia BH-BMPT'!$D$13,IF(J172=13,'Equivalencia BH-BMPT'!$D$14,IF(J172=14,'Equivalencia BH-BMPT'!$D$15,IF(J172=15,'Equivalencia BH-BMPT'!$D$16,IF(J172=16,'Equivalencia BH-BMPT'!$D$17,IF(J172=17,'Equivalencia BH-BMPT'!$D$18,IF(J172=18,'Equivalencia BH-BMPT'!$D$19,IF(J172=19,'Equivalencia BH-BMPT'!$D$20,IF(J172=20,'Equivalencia BH-BMPT'!$D$21,IF(J172=21,'Equivalencia BH-BMPT'!$D$22,IF(J172=22,'Equivalencia BH-BMPT'!$D$23,IF(J172=23,'Equivalencia BH-BMPT'!#REF!,IF(J172=24,'Equivalencia BH-BMPT'!$D$25,IF(J172=25,'Equivalencia BH-BMPT'!$D$26,IF(J172=26,'Equivalencia BH-BMPT'!$D$27,IF(J172=27,'Equivalencia BH-BMPT'!$D$28,IF(J172=28,'Equivalencia BH-BMPT'!$D$29,IF(J172=29,'Equivalencia BH-BMPT'!$D$30,IF(J172=30,'Equivalencia BH-BMPT'!$D$31,IF(J172=31,'Equivalencia BH-BMPT'!$D$32,IF(J172=32,'Equivalencia BH-BMPT'!$D$33,IF(J172=33,'Equivalencia BH-BMPT'!$D$34,IF(J172=34,'Equivalencia BH-BMPT'!$D$35,IF(J172=35,'Equivalencia BH-BMPT'!$D$36,IF(J172=36,'Equivalencia BH-BMPT'!$D$37,IF(J172=37,'Equivalencia BH-BMPT'!$D$38,IF(J172=38,'Equivalencia BH-BMPT'!#REF!,IF(J172=39,'Equivalencia BH-BMPT'!$D$40,IF(J172=40,'Equivalencia BH-BMPT'!$D$41,IF(J172=41,'Equivalencia BH-BMPT'!$D$42,IF(J172=42,'Equivalencia BH-BMPT'!$D$43,IF(J172=43,'Equivalencia BH-BMPT'!$D$44,IF(J172=44,'Equivalencia BH-BMPT'!$D$45,IF(J172=45,'Equivalencia BH-BMPT'!$D$46,"No ha seleccionado un número de programa")))))))))))))))))))))))))))))))))))))))))))))</f>
        <v>No ha seleccionado un número de programa</v>
      </c>
      <c r="L172" s="29" t="s">
        <v>1062</v>
      </c>
      <c r="M172" s="186">
        <v>52807502</v>
      </c>
      <c r="N172" s="99" t="s">
        <v>767</v>
      </c>
      <c r="O172" s="122">
        <v>9000000</v>
      </c>
      <c r="P172" s="71"/>
      <c r="Q172" s="15"/>
      <c r="R172" s="99" t="s">
        <v>1005</v>
      </c>
      <c r="S172" s="99"/>
      <c r="T172" s="122">
        <v>9000000</v>
      </c>
      <c r="U172" s="259">
        <f>1350000+4500000</f>
        <v>5850000</v>
      </c>
      <c r="V172" s="213">
        <v>43404</v>
      </c>
      <c r="W172" s="176">
        <v>43405</v>
      </c>
      <c r="X172" s="239">
        <v>43465</v>
      </c>
      <c r="Y172" s="264">
        <f t="shared" si="14"/>
        <v>60</v>
      </c>
      <c r="Z172" s="3"/>
      <c r="AA172" s="26"/>
      <c r="AB172" s="3"/>
      <c r="AC172" s="3"/>
      <c r="AD172" s="3" t="s">
        <v>1013</v>
      </c>
      <c r="AE172" s="3"/>
      <c r="AF172" s="27">
        <f t="shared" si="13"/>
        <v>0.65</v>
      </c>
      <c r="AG172" s="28"/>
      <c r="AH172" s="28"/>
    </row>
    <row r="173" spans="1:34" ht="44.25" customHeight="1" thickBot="1" x14ac:dyDescent="0.3">
      <c r="A173" s="102" t="s">
        <v>530</v>
      </c>
      <c r="B173" s="3">
        <v>2018</v>
      </c>
      <c r="C173" s="82" t="s">
        <v>345</v>
      </c>
      <c r="D173" s="3">
        <v>5</v>
      </c>
      <c r="E173" s="2" t="str">
        <f>IF(D173=1,'Tipo '!$B$2,IF(D173=2,'Tipo '!$B$3,IF(D173=3,'Tipo '!$B$4,IF(D173=4,'Tipo '!$B$5,IF(D173=5,'Tipo '!$B$6,IF(D173=6,'Tipo '!$B$7,IF(D173=7,'Tipo '!$B$8,IF(D173=8,'Tipo '!$B$9,IF(D173=9,'Tipo '!$B$10,IF(D173=10,'Tipo '!$B$11,IF(D173=11,'Tipo '!$B$12,IF(D173=12,'Tipo '!$B$13,IF(D173=13,'Tipo '!$B$14,IF(D173=14,'Tipo '!$B$15,IF(D173=15,'Tipo '!$B$16,IF(D173=16,'Tipo '!$B$17,IF(D173=17,'Tipo '!$B$18,IF(D173=18,'Tipo '!$B$19,IF(D173=19,'Tipo '!$B$20,IF(D173=20,'Tipo '!$B$21,"No ha seleccionado un tipo de contrato válido"))))))))))))))))))))</f>
        <v>CONTRATOS DE PRESTACIÓN DE SERVICIOS PROFESIONALES Y DE APOYO A LA GESTIÓN</v>
      </c>
      <c r="F173" s="90" t="s">
        <v>626</v>
      </c>
      <c r="G173" s="2"/>
      <c r="H173" s="165" t="s">
        <v>938</v>
      </c>
      <c r="I173" s="13" t="s">
        <v>162</v>
      </c>
      <c r="J173" s="3"/>
      <c r="K173" s="2" t="str">
        <f>IF(J173=1,'Equivalencia BH-BMPT'!$D$2,IF(J173=2,'Equivalencia BH-BMPT'!$D$3,IF(J173=3,'Equivalencia BH-BMPT'!$D$4,IF(J173=4,'Equivalencia BH-BMPT'!$D$5,IF(J173=5,'Equivalencia BH-BMPT'!$D$6,IF(J173=6,'Equivalencia BH-BMPT'!$D$7,IF(J173=7,'Equivalencia BH-BMPT'!$D$8,IF(J173=8,'Equivalencia BH-BMPT'!$D$9,IF(J173=9,'Equivalencia BH-BMPT'!$D$10,IF(J173=10,'Equivalencia BH-BMPT'!$D$11,IF(J173=11,'Equivalencia BH-BMPT'!$D$12,IF(J173=12,'Equivalencia BH-BMPT'!$D$13,IF(J173=13,'Equivalencia BH-BMPT'!$D$14,IF(J173=14,'Equivalencia BH-BMPT'!$D$15,IF(J173=15,'Equivalencia BH-BMPT'!$D$16,IF(J173=16,'Equivalencia BH-BMPT'!$D$17,IF(J173=17,'Equivalencia BH-BMPT'!$D$18,IF(J173=18,'Equivalencia BH-BMPT'!$D$19,IF(J173=19,'Equivalencia BH-BMPT'!$D$20,IF(J173=20,'Equivalencia BH-BMPT'!$D$21,IF(J173=21,'Equivalencia BH-BMPT'!$D$22,IF(J173=22,'Equivalencia BH-BMPT'!$D$23,IF(J173=23,'Equivalencia BH-BMPT'!#REF!,IF(J173=24,'Equivalencia BH-BMPT'!$D$25,IF(J173=25,'Equivalencia BH-BMPT'!$D$26,IF(J173=26,'Equivalencia BH-BMPT'!$D$27,IF(J173=27,'Equivalencia BH-BMPT'!$D$28,IF(J173=28,'Equivalencia BH-BMPT'!$D$29,IF(J173=29,'Equivalencia BH-BMPT'!$D$30,IF(J173=30,'Equivalencia BH-BMPT'!$D$31,IF(J173=31,'Equivalencia BH-BMPT'!$D$32,IF(J173=32,'Equivalencia BH-BMPT'!$D$33,IF(J173=33,'Equivalencia BH-BMPT'!$D$34,IF(J173=34,'Equivalencia BH-BMPT'!$D$35,IF(J173=35,'Equivalencia BH-BMPT'!$D$36,IF(J173=36,'Equivalencia BH-BMPT'!$D$37,IF(J173=37,'Equivalencia BH-BMPT'!$D$38,IF(J173=38,'Equivalencia BH-BMPT'!#REF!,IF(J173=39,'Equivalencia BH-BMPT'!$D$40,IF(J173=40,'Equivalencia BH-BMPT'!$D$41,IF(J173=41,'Equivalencia BH-BMPT'!$D$42,IF(J173=42,'Equivalencia BH-BMPT'!$D$43,IF(J173=43,'Equivalencia BH-BMPT'!$D$44,IF(J173=44,'Equivalencia BH-BMPT'!$D$45,IF(J173=45,'Equivalencia BH-BMPT'!$D$46,"No ha seleccionado un número de programa")))))))))))))))))))))))))))))))))))))))))))))</f>
        <v>No ha seleccionado un número de programa</v>
      </c>
      <c r="L173" s="29" t="s">
        <v>973</v>
      </c>
      <c r="M173" s="186" t="s">
        <v>1001</v>
      </c>
      <c r="N173" s="102" t="s">
        <v>768</v>
      </c>
      <c r="O173" s="122">
        <v>12133342</v>
      </c>
      <c r="P173" s="71"/>
      <c r="Q173" s="15"/>
      <c r="R173" s="99" t="s">
        <v>1005</v>
      </c>
      <c r="S173" s="99"/>
      <c r="T173" s="122">
        <v>12133342</v>
      </c>
      <c r="U173" s="259">
        <f>1950000+6500000</f>
        <v>8450000</v>
      </c>
      <c r="V173" s="213">
        <v>43404</v>
      </c>
      <c r="W173" s="176">
        <v>43405</v>
      </c>
      <c r="X173" s="239">
        <v>43460</v>
      </c>
      <c r="Y173" s="264">
        <f t="shared" si="14"/>
        <v>55</v>
      </c>
      <c r="Z173" s="3"/>
      <c r="AA173" s="26"/>
      <c r="AB173" s="3"/>
      <c r="AC173" s="3"/>
      <c r="AD173" s="3" t="s">
        <v>1013</v>
      </c>
      <c r="AE173" s="3"/>
      <c r="AF173" s="27">
        <f t="shared" si="13"/>
        <v>0.6964280739799471</v>
      </c>
      <c r="AG173" s="28"/>
      <c r="AH173" s="28"/>
    </row>
    <row r="174" spans="1:34" ht="44.25" customHeight="1" thickBot="1" x14ac:dyDescent="0.3">
      <c r="A174" s="102" t="s">
        <v>531</v>
      </c>
      <c r="B174" s="3">
        <v>2018</v>
      </c>
      <c r="C174" s="81" t="s">
        <v>346</v>
      </c>
      <c r="D174" s="3">
        <v>5</v>
      </c>
      <c r="E174" s="2" t="str">
        <f>IF(D174=1,'Tipo '!$B$2,IF(D174=2,'Tipo '!$B$3,IF(D174=3,'Tipo '!$B$4,IF(D174=4,'Tipo '!$B$5,IF(D174=5,'Tipo '!$B$6,IF(D174=6,'Tipo '!$B$7,IF(D174=7,'Tipo '!$B$8,IF(D174=8,'Tipo '!$B$9,IF(D174=9,'Tipo '!$B$10,IF(D174=10,'Tipo '!$B$11,IF(D174=11,'Tipo '!$B$12,IF(D174=12,'Tipo '!$B$13,IF(D174=13,'Tipo '!$B$14,IF(D174=14,'Tipo '!$B$15,IF(D174=15,'Tipo '!$B$16,IF(D174=16,'Tipo '!$B$17,IF(D174=17,'Tipo '!$B$18,IF(D174=18,'Tipo '!$B$19,IF(D174=19,'Tipo '!$B$20,IF(D174=20,'Tipo '!$B$21,"No ha seleccionado un tipo de contrato válido"))))))))))))))))))))</f>
        <v>CONTRATOS DE PRESTACIÓN DE SERVICIOS PROFESIONALES Y DE APOYO A LA GESTIÓN</v>
      </c>
      <c r="F174" s="90" t="s">
        <v>626</v>
      </c>
      <c r="G174" s="2"/>
      <c r="H174" s="160" t="s">
        <v>907</v>
      </c>
      <c r="I174" s="13" t="s">
        <v>162</v>
      </c>
      <c r="J174" s="3"/>
      <c r="K174" s="2" t="str">
        <f>IF(J174=1,'Equivalencia BH-BMPT'!$D$2,IF(J174=2,'Equivalencia BH-BMPT'!$D$3,IF(J174=3,'Equivalencia BH-BMPT'!$D$4,IF(J174=4,'Equivalencia BH-BMPT'!$D$5,IF(J174=5,'Equivalencia BH-BMPT'!$D$6,IF(J174=6,'Equivalencia BH-BMPT'!$D$7,IF(J174=7,'Equivalencia BH-BMPT'!$D$8,IF(J174=8,'Equivalencia BH-BMPT'!$D$9,IF(J174=9,'Equivalencia BH-BMPT'!$D$10,IF(J174=10,'Equivalencia BH-BMPT'!$D$11,IF(J174=11,'Equivalencia BH-BMPT'!$D$12,IF(J174=12,'Equivalencia BH-BMPT'!$D$13,IF(J174=13,'Equivalencia BH-BMPT'!$D$14,IF(J174=14,'Equivalencia BH-BMPT'!$D$15,IF(J174=15,'Equivalencia BH-BMPT'!$D$16,IF(J174=16,'Equivalencia BH-BMPT'!$D$17,IF(J174=17,'Equivalencia BH-BMPT'!$D$18,IF(J174=18,'Equivalencia BH-BMPT'!$D$19,IF(J174=19,'Equivalencia BH-BMPT'!$D$20,IF(J174=20,'Equivalencia BH-BMPT'!$D$21,IF(J174=21,'Equivalencia BH-BMPT'!$D$22,IF(J174=22,'Equivalencia BH-BMPT'!$D$23,IF(J174=23,'Equivalencia BH-BMPT'!#REF!,IF(J174=24,'Equivalencia BH-BMPT'!$D$25,IF(J174=25,'Equivalencia BH-BMPT'!$D$26,IF(J174=26,'Equivalencia BH-BMPT'!$D$27,IF(J174=27,'Equivalencia BH-BMPT'!$D$28,IF(J174=28,'Equivalencia BH-BMPT'!$D$29,IF(J174=29,'Equivalencia BH-BMPT'!$D$30,IF(J174=30,'Equivalencia BH-BMPT'!$D$31,IF(J174=31,'Equivalencia BH-BMPT'!$D$32,IF(J174=32,'Equivalencia BH-BMPT'!$D$33,IF(J174=33,'Equivalencia BH-BMPT'!$D$34,IF(J174=34,'Equivalencia BH-BMPT'!$D$35,IF(J174=35,'Equivalencia BH-BMPT'!$D$36,IF(J174=36,'Equivalencia BH-BMPT'!$D$37,IF(J174=37,'Equivalencia BH-BMPT'!$D$38,IF(J174=38,'Equivalencia BH-BMPT'!#REF!,IF(J174=39,'Equivalencia BH-BMPT'!$D$40,IF(J174=40,'Equivalencia BH-BMPT'!$D$41,IF(J174=41,'Equivalencia BH-BMPT'!$D$42,IF(J174=42,'Equivalencia BH-BMPT'!$D$43,IF(J174=43,'Equivalencia BH-BMPT'!$D$44,IF(J174=44,'Equivalencia BH-BMPT'!$D$45,IF(J174=45,'Equivalencia BH-BMPT'!$D$46,"No ha seleccionado un número de programa")))))))))))))))))))))))))))))))))))))))))))))</f>
        <v>No ha seleccionado un número de programa</v>
      </c>
      <c r="L174" s="29" t="s">
        <v>973</v>
      </c>
      <c r="M174" s="183">
        <v>52352454</v>
      </c>
      <c r="N174" s="99" t="s">
        <v>769</v>
      </c>
      <c r="O174" s="122">
        <v>10200000</v>
      </c>
      <c r="P174" s="71"/>
      <c r="Q174" s="15"/>
      <c r="R174" s="99" t="s">
        <v>1005</v>
      </c>
      <c r="S174" s="99"/>
      <c r="T174" s="122">
        <v>10200000</v>
      </c>
      <c r="U174" s="259">
        <f>1530000+5100000</f>
        <v>6630000</v>
      </c>
      <c r="V174" s="213">
        <v>43404</v>
      </c>
      <c r="W174" s="176">
        <v>43405</v>
      </c>
      <c r="X174" s="239">
        <v>43465</v>
      </c>
      <c r="Y174" s="264">
        <f t="shared" si="14"/>
        <v>60</v>
      </c>
      <c r="Z174" s="3"/>
      <c r="AA174" s="26"/>
      <c r="AB174" s="3"/>
      <c r="AC174" s="3"/>
      <c r="AD174" s="3" t="s">
        <v>1013</v>
      </c>
      <c r="AE174" s="3"/>
      <c r="AF174" s="27">
        <f t="shared" si="13"/>
        <v>0.65</v>
      </c>
      <c r="AG174" s="28"/>
      <c r="AH174" s="28"/>
    </row>
    <row r="175" spans="1:34" ht="44.25" customHeight="1" thickBot="1" x14ac:dyDescent="0.3">
      <c r="A175" s="102" t="s">
        <v>532</v>
      </c>
      <c r="B175" s="3">
        <v>2018</v>
      </c>
      <c r="C175" s="81" t="s">
        <v>347</v>
      </c>
      <c r="D175" s="3">
        <v>5</v>
      </c>
      <c r="E175" s="2" t="str">
        <f>IF(D175=1,'Tipo '!$B$2,IF(D175=2,'Tipo '!$B$3,IF(D175=3,'Tipo '!$B$4,IF(D175=4,'Tipo '!$B$5,IF(D175=5,'Tipo '!$B$6,IF(D175=6,'Tipo '!$B$7,IF(D175=7,'Tipo '!$B$8,IF(D175=8,'Tipo '!$B$9,IF(D175=9,'Tipo '!$B$10,IF(D175=10,'Tipo '!$B$11,IF(D175=11,'Tipo '!$B$12,IF(D175=12,'Tipo '!$B$13,IF(D175=13,'Tipo '!$B$14,IF(D175=14,'Tipo '!$B$15,IF(D175=15,'Tipo '!$B$16,IF(D175=16,'Tipo '!$B$17,IF(D175=17,'Tipo '!$B$18,IF(D175=18,'Tipo '!$B$19,IF(D175=19,'Tipo '!$B$20,IF(D175=20,'Tipo '!$B$21,"No ha seleccionado un tipo de contrato válido"))))))))))))))))))))</f>
        <v>CONTRATOS DE PRESTACIÓN DE SERVICIOS PROFESIONALES Y DE APOYO A LA GESTIÓN</v>
      </c>
      <c r="F175" s="90" t="s">
        <v>626</v>
      </c>
      <c r="G175" s="2"/>
      <c r="H175" s="160" t="s">
        <v>939</v>
      </c>
      <c r="I175" s="13" t="s">
        <v>162</v>
      </c>
      <c r="J175" s="3"/>
      <c r="K175" s="2" t="str">
        <f>IF(J175=1,'Equivalencia BH-BMPT'!$D$2,IF(J175=2,'Equivalencia BH-BMPT'!$D$3,IF(J175=3,'Equivalencia BH-BMPT'!$D$4,IF(J175=4,'Equivalencia BH-BMPT'!$D$5,IF(J175=5,'Equivalencia BH-BMPT'!$D$6,IF(J175=6,'Equivalencia BH-BMPT'!$D$7,IF(J175=7,'Equivalencia BH-BMPT'!$D$8,IF(J175=8,'Equivalencia BH-BMPT'!$D$9,IF(J175=9,'Equivalencia BH-BMPT'!$D$10,IF(J175=10,'Equivalencia BH-BMPT'!$D$11,IF(J175=11,'Equivalencia BH-BMPT'!$D$12,IF(J175=12,'Equivalencia BH-BMPT'!$D$13,IF(J175=13,'Equivalencia BH-BMPT'!$D$14,IF(J175=14,'Equivalencia BH-BMPT'!$D$15,IF(J175=15,'Equivalencia BH-BMPT'!$D$16,IF(J175=16,'Equivalencia BH-BMPT'!$D$17,IF(J175=17,'Equivalencia BH-BMPT'!$D$18,IF(J175=18,'Equivalencia BH-BMPT'!$D$19,IF(J175=19,'Equivalencia BH-BMPT'!$D$20,IF(J175=20,'Equivalencia BH-BMPT'!$D$21,IF(J175=21,'Equivalencia BH-BMPT'!$D$22,IF(J175=22,'Equivalencia BH-BMPT'!$D$23,IF(J175=23,'Equivalencia BH-BMPT'!#REF!,IF(J175=24,'Equivalencia BH-BMPT'!$D$25,IF(J175=25,'Equivalencia BH-BMPT'!$D$26,IF(J175=26,'Equivalencia BH-BMPT'!$D$27,IF(J175=27,'Equivalencia BH-BMPT'!$D$28,IF(J175=28,'Equivalencia BH-BMPT'!$D$29,IF(J175=29,'Equivalencia BH-BMPT'!$D$30,IF(J175=30,'Equivalencia BH-BMPT'!$D$31,IF(J175=31,'Equivalencia BH-BMPT'!$D$32,IF(J175=32,'Equivalencia BH-BMPT'!$D$33,IF(J175=33,'Equivalencia BH-BMPT'!$D$34,IF(J175=34,'Equivalencia BH-BMPT'!$D$35,IF(J175=35,'Equivalencia BH-BMPT'!$D$36,IF(J175=36,'Equivalencia BH-BMPT'!$D$37,IF(J175=37,'Equivalencia BH-BMPT'!$D$38,IF(J175=38,'Equivalencia BH-BMPT'!#REF!,IF(J175=39,'Equivalencia BH-BMPT'!$D$40,IF(J175=40,'Equivalencia BH-BMPT'!$D$41,IF(J175=41,'Equivalencia BH-BMPT'!$D$42,IF(J175=42,'Equivalencia BH-BMPT'!$D$43,IF(J175=43,'Equivalencia BH-BMPT'!$D$44,IF(J175=44,'Equivalencia BH-BMPT'!$D$45,IF(J175=45,'Equivalencia BH-BMPT'!$D$46,"No ha seleccionado un número de programa")))))))))))))))))))))))))))))))))))))))))))))</f>
        <v>No ha seleccionado un número de programa</v>
      </c>
      <c r="L175" s="29" t="s">
        <v>973</v>
      </c>
      <c r="M175" s="99">
        <v>3077869</v>
      </c>
      <c r="N175" s="99" t="s">
        <v>770</v>
      </c>
      <c r="O175" s="122">
        <v>9333342</v>
      </c>
      <c r="P175" s="71"/>
      <c r="Q175" s="15"/>
      <c r="R175" s="99" t="s">
        <v>1005</v>
      </c>
      <c r="S175" s="99"/>
      <c r="T175" s="122">
        <v>9333342</v>
      </c>
      <c r="U175" s="259">
        <v>5166667</v>
      </c>
      <c r="V175" s="213">
        <v>43404</v>
      </c>
      <c r="W175" s="176">
        <v>43413</v>
      </c>
      <c r="X175" s="239">
        <v>43465</v>
      </c>
      <c r="Y175" s="264">
        <f t="shared" si="14"/>
        <v>52</v>
      </c>
      <c r="Z175" s="3"/>
      <c r="AA175" s="26"/>
      <c r="AB175" s="3"/>
      <c r="AC175" s="3"/>
      <c r="AD175" s="3" t="s">
        <v>1013</v>
      </c>
      <c r="AE175" s="3"/>
      <c r="AF175" s="27">
        <f t="shared" si="13"/>
        <v>0.55357095025554615</v>
      </c>
      <c r="AG175" s="28"/>
      <c r="AH175" s="28"/>
    </row>
    <row r="176" spans="1:34" ht="44.25" customHeight="1" thickBot="1" x14ac:dyDescent="0.3">
      <c r="A176" s="102" t="s">
        <v>533</v>
      </c>
      <c r="B176" s="3">
        <v>2018</v>
      </c>
      <c r="C176" s="83" t="s">
        <v>348</v>
      </c>
      <c r="D176" s="3">
        <v>5</v>
      </c>
      <c r="E176" s="2" t="str">
        <f>IF(D176=1,'Tipo '!$B$2,IF(D176=2,'Tipo '!$B$3,IF(D176=3,'Tipo '!$B$4,IF(D176=4,'Tipo '!$B$5,IF(D176=5,'Tipo '!$B$6,IF(D176=6,'Tipo '!$B$7,IF(D176=7,'Tipo '!$B$8,IF(D176=8,'Tipo '!$B$9,IF(D176=9,'Tipo '!$B$10,IF(D176=10,'Tipo '!$B$11,IF(D176=11,'Tipo '!$B$12,IF(D176=12,'Tipo '!$B$13,IF(D176=13,'Tipo '!$B$14,IF(D176=14,'Tipo '!$B$15,IF(D176=15,'Tipo '!$B$16,IF(D176=16,'Tipo '!$B$17,IF(D176=17,'Tipo '!$B$18,IF(D176=18,'Tipo '!$B$19,IF(D176=19,'Tipo '!$B$20,IF(D176=20,'Tipo '!$B$21,"No ha seleccionado un tipo de contrato válido"))))))))))))))))))))</f>
        <v>CONTRATOS DE PRESTACIÓN DE SERVICIOS PROFESIONALES Y DE APOYO A LA GESTIÓN</v>
      </c>
      <c r="F176" s="90" t="s">
        <v>626</v>
      </c>
      <c r="G176" s="2"/>
      <c r="H176" s="166" t="s">
        <v>940</v>
      </c>
      <c r="I176" s="13" t="s">
        <v>162</v>
      </c>
      <c r="J176" s="3"/>
      <c r="K176" s="2" t="str">
        <f>IF(J176=1,'Equivalencia BH-BMPT'!$D$2,IF(J176=2,'Equivalencia BH-BMPT'!$D$3,IF(J176=3,'Equivalencia BH-BMPT'!$D$4,IF(J176=4,'Equivalencia BH-BMPT'!$D$5,IF(J176=5,'Equivalencia BH-BMPT'!$D$6,IF(J176=6,'Equivalencia BH-BMPT'!$D$7,IF(J176=7,'Equivalencia BH-BMPT'!$D$8,IF(J176=8,'Equivalencia BH-BMPT'!$D$9,IF(J176=9,'Equivalencia BH-BMPT'!$D$10,IF(J176=10,'Equivalencia BH-BMPT'!$D$11,IF(J176=11,'Equivalencia BH-BMPT'!$D$12,IF(J176=12,'Equivalencia BH-BMPT'!$D$13,IF(J176=13,'Equivalencia BH-BMPT'!$D$14,IF(J176=14,'Equivalencia BH-BMPT'!$D$15,IF(J176=15,'Equivalencia BH-BMPT'!$D$16,IF(J176=16,'Equivalencia BH-BMPT'!$D$17,IF(J176=17,'Equivalencia BH-BMPT'!$D$18,IF(J176=18,'Equivalencia BH-BMPT'!$D$19,IF(J176=19,'Equivalencia BH-BMPT'!$D$20,IF(J176=20,'Equivalencia BH-BMPT'!$D$21,IF(J176=21,'Equivalencia BH-BMPT'!$D$22,IF(J176=22,'Equivalencia BH-BMPT'!$D$23,IF(J176=23,'Equivalencia BH-BMPT'!#REF!,IF(J176=24,'Equivalencia BH-BMPT'!$D$25,IF(J176=25,'Equivalencia BH-BMPT'!$D$26,IF(J176=26,'Equivalencia BH-BMPT'!$D$27,IF(J176=27,'Equivalencia BH-BMPT'!$D$28,IF(J176=28,'Equivalencia BH-BMPT'!$D$29,IF(J176=29,'Equivalencia BH-BMPT'!$D$30,IF(J176=30,'Equivalencia BH-BMPT'!$D$31,IF(J176=31,'Equivalencia BH-BMPT'!$D$32,IF(J176=32,'Equivalencia BH-BMPT'!$D$33,IF(J176=33,'Equivalencia BH-BMPT'!$D$34,IF(J176=34,'Equivalencia BH-BMPT'!$D$35,IF(J176=35,'Equivalencia BH-BMPT'!$D$36,IF(J176=36,'Equivalencia BH-BMPT'!$D$37,IF(J176=37,'Equivalencia BH-BMPT'!$D$38,IF(J176=38,'Equivalencia BH-BMPT'!#REF!,IF(J176=39,'Equivalencia BH-BMPT'!$D$40,IF(J176=40,'Equivalencia BH-BMPT'!$D$41,IF(J176=41,'Equivalencia BH-BMPT'!$D$42,IF(J176=42,'Equivalencia BH-BMPT'!$D$43,IF(J176=43,'Equivalencia BH-BMPT'!$D$44,IF(J176=44,'Equivalencia BH-BMPT'!$D$45,IF(J176=45,'Equivalencia BH-BMPT'!$D$46,"No ha seleccionado un número de programa")))))))))))))))))))))))))))))))))))))))))))))</f>
        <v>No ha seleccionado un número de programa</v>
      </c>
      <c r="L176" s="29" t="s">
        <v>973</v>
      </c>
      <c r="M176" s="99">
        <v>8717340</v>
      </c>
      <c r="N176" s="99" t="s">
        <v>771</v>
      </c>
      <c r="O176" s="122">
        <v>4106658</v>
      </c>
      <c r="P176" s="71"/>
      <c r="Q176" s="15"/>
      <c r="R176" s="99">
        <v>1</v>
      </c>
      <c r="S176" s="256">
        <v>806663</v>
      </c>
      <c r="T176" s="122">
        <v>4913321</v>
      </c>
      <c r="U176" s="259">
        <v>2200000</v>
      </c>
      <c r="V176" s="222">
        <v>43405</v>
      </c>
      <c r="W176" s="176">
        <v>43414</v>
      </c>
      <c r="X176" s="239">
        <v>43465</v>
      </c>
      <c r="Y176" s="264">
        <f t="shared" si="14"/>
        <v>51</v>
      </c>
      <c r="Z176" s="3"/>
      <c r="AA176" s="26"/>
      <c r="AB176" s="3"/>
      <c r="AC176" s="3"/>
      <c r="AD176" s="3" t="s">
        <v>1013</v>
      </c>
      <c r="AE176" s="3"/>
      <c r="AF176" s="27">
        <f t="shared" si="13"/>
        <v>0.44776231799225003</v>
      </c>
      <c r="AG176" s="28"/>
      <c r="AH176" s="28"/>
    </row>
    <row r="177" spans="1:34" ht="44.25" customHeight="1" thickBot="1" x14ac:dyDescent="0.3">
      <c r="A177" s="102" t="s">
        <v>534</v>
      </c>
      <c r="B177" s="3">
        <v>2018</v>
      </c>
      <c r="C177" s="81" t="s">
        <v>349</v>
      </c>
      <c r="D177" s="3">
        <v>5</v>
      </c>
      <c r="E177" s="2" t="str">
        <f>IF(D177=1,'Tipo '!$B$2,IF(D177=2,'Tipo '!$B$3,IF(D177=3,'Tipo '!$B$4,IF(D177=4,'Tipo '!$B$5,IF(D177=5,'Tipo '!$B$6,IF(D177=6,'Tipo '!$B$7,IF(D177=7,'Tipo '!$B$8,IF(D177=8,'Tipo '!$B$9,IF(D177=9,'Tipo '!$B$10,IF(D177=10,'Tipo '!$B$11,IF(D177=11,'Tipo '!$B$12,IF(D177=12,'Tipo '!$B$13,IF(D177=13,'Tipo '!$B$14,IF(D177=14,'Tipo '!$B$15,IF(D177=15,'Tipo '!$B$16,IF(D177=16,'Tipo '!$B$17,IF(D177=17,'Tipo '!$B$18,IF(D177=18,'Tipo '!$B$19,IF(D177=19,'Tipo '!$B$20,IF(D177=20,'Tipo '!$B$21,"No ha seleccionado un tipo de contrato válido"))))))))))))))))))))</f>
        <v>CONTRATOS DE PRESTACIÓN DE SERVICIOS PROFESIONALES Y DE APOYO A LA GESTIÓN</v>
      </c>
      <c r="F177" s="90" t="s">
        <v>626</v>
      </c>
      <c r="G177" s="2"/>
      <c r="H177" s="160" t="s">
        <v>941</v>
      </c>
      <c r="I177" s="13" t="s">
        <v>162</v>
      </c>
      <c r="J177" s="3"/>
      <c r="K177" s="2" t="str">
        <f>IF(J177=1,'Equivalencia BH-BMPT'!$D$2,IF(J177=2,'Equivalencia BH-BMPT'!$D$3,IF(J177=3,'Equivalencia BH-BMPT'!$D$4,IF(J177=4,'Equivalencia BH-BMPT'!$D$5,IF(J177=5,'Equivalencia BH-BMPT'!$D$6,IF(J177=6,'Equivalencia BH-BMPT'!$D$7,IF(J177=7,'Equivalencia BH-BMPT'!$D$8,IF(J177=8,'Equivalencia BH-BMPT'!$D$9,IF(J177=9,'Equivalencia BH-BMPT'!$D$10,IF(J177=10,'Equivalencia BH-BMPT'!$D$11,IF(J177=11,'Equivalencia BH-BMPT'!$D$12,IF(J177=12,'Equivalencia BH-BMPT'!$D$13,IF(J177=13,'Equivalencia BH-BMPT'!$D$14,IF(J177=14,'Equivalencia BH-BMPT'!$D$15,IF(J177=15,'Equivalencia BH-BMPT'!$D$16,IF(J177=16,'Equivalencia BH-BMPT'!$D$17,IF(J177=17,'Equivalencia BH-BMPT'!$D$18,IF(J177=18,'Equivalencia BH-BMPT'!$D$19,IF(J177=19,'Equivalencia BH-BMPT'!$D$20,IF(J177=20,'Equivalencia BH-BMPT'!$D$21,IF(J177=21,'Equivalencia BH-BMPT'!$D$22,IF(J177=22,'Equivalencia BH-BMPT'!$D$23,IF(J177=23,'Equivalencia BH-BMPT'!#REF!,IF(J177=24,'Equivalencia BH-BMPT'!$D$25,IF(J177=25,'Equivalencia BH-BMPT'!$D$26,IF(J177=26,'Equivalencia BH-BMPT'!$D$27,IF(J177=27,'Equivalencia BH-BMPT'!$D$28,IF(J177=28,'Equivalencia BH-BMPT'!$D$29,IF(J177=29,'Equivalencia BH-BMPT'!$D$30,IF(J177=30,'Equivalencia BH-BMPT'!$D$31,IF(J177=31,'Equivalencia BH-BMPT'!$D$32,IF(J177=32,'Equivalencia BH-BMPT'!$D$33,IF(J177=33,'Equivalencia BH-BMPT'!$D$34,IF(J177=34,'Equivalencia BH-BMPT'!$D$35,IF(J177=35,'Equivalencia BH-BMPT'!$D$36,IF(J177=36,'Equivalencia BH-BMPT'!$D$37,IF(J177=37,'Equivalencia BH-BMPT'!$D$38,IF(J177=38,'Equivalencia BH-BMPT'!#REF!,IF(J177=39,'Equivalencia BH-BMPT'!$D$40,IF(J177=40,'Equivalencia BH-BMPT'!$D$41,IF(J177=41,'Equivalencia BH-BMPT'!$D$42,IF(J177=42,'Equivalencia BH-BMPT'!$D$43,IF(J177=43,'Equivalencia BH-BMPT'!$D$44,IF(J177=44,'Equivalencia BH-BMPT'!$D$45,IF(J177=45,'Equivalencia BH-BMPT'!$D$46,"No ha seleccionado un número de programa")))))))))))))))))))))))))))))))))))))))))))))</f>
        <v>No ha seleccionado un número de programa</v>
      </c>
      <c r="L177" s="29" t="s">
        <v>977</v>
      </c>
      <c r="M177" s="99">
        <v>1016006137</v>
      </c>
      <c r="N177" s="99" t="s">
        <v>696</v>
      </c>
      <c r="O177" s="122">
        <v>6080000</v>
      </c>
      <c r="P177" s="71"/>
      <c r="Q177" s="15"/>
      <c r="R177" s="99" t="s">
        <v>1005</v>
      </c>
      <c r="S177" s="99"/>
      <c r="T177" s="122">
        <v>6080000</v>
      </c>
      <c r="U177" s="259">
        <f>810666+3040000</f>
        <v>3850666</v>
      </c>
      <c r="V177" s="222">
        <v>43405</v>
      </c>
      <c r="W177" s="176">
        <v>43406</v>
      </c>
      <c r="X177" s="239">
        <v>43465</v>
      </c>
      <c r="Y177" s="264">
        <f t="shared" si="14"/>
        <v>59</v>
      </c>
      <c r="Z177" s="3"/>
      <c r="AA177" s="26"/>
      <c r="AB177" s="3"/>
      <c r="AC177" s="3"/>
      <c r="AD177" s="3" t="s">
        <v>1013</v>
      </c>
      <c r="AE177" s="3"/>
      <c r="AF177" s="27">
        <f t="shared" si="13"/>
        <v>0.63333322368421052</v>
      </c>
      <c r="AG177" s="28"/>
      <c r="AH177" s="28"/>
    </row>
    <row r="178" spans="1:34" ht="44.25" customHeight="1" thickBot="1" x14ac:dyDescent="0.3">
      <c r="A178" s="102" t="s">
        <v>535</v>
      </c>
      <c r="B178" s="3">
        <v>2018</v>
      </c>
      <c r="C178" s="83" t="s">
        <v>350</v>
      </c>
      <c r="D178" s="3">
        <v>5</v>
      </c>
      <c r="E178" s="2" t="str">
        <f>IF(D178=1,'Tipo '!$B$2,IF(D178=2,'Tipo '!$B$3,IF(D178=3,'Tipo '!$B$4,IF(D178=4,'Tipo '!$B$5,IF(D178=5,'Tipo '!$B$6,IF(D178=6,'Tipo '!$B$7,IF(D178=7,'Tipo '!$B$8,IF(D178=8,'Tipo '!$B$9,IF(D178=9,'Tipo '!$B$10,IF(D178=10,'Tipo '!$B$11,IF(D178=11,'Tipo '!$B$12,IF(D178=12,'Tipo '!$B$13,IF(D178=13,'Tipo '!$B$14,IF(D178=14,'Tipo '!$B$15,IF(D178=15,'Tipo '!$B$16,IF(D178=16,'Tipo '!$B$17,IF(D178=17,'Tipo '!$B$18,IF(D178=18,'Tipo '!$B$19,IF(D178=19,'Tipo '!$B$20,IF(D178=20,'Tipo '!$B$21,"No ha seleccionado un tipo de contrato válido"))))))))))))))))))))</f>
        <v>CONTRATOS DE PRESTACIÓN DE SERVICIOS PROFESIONALES Y DE APOYO A LA GESTIÓN</v>
      </c>
      <c r="F178" s="90" t="s">
        <v>626</v>
      </c>
      <c r="G178" s="2"/>
      <c r="H178" s="167" t="s">
        <v>942</v>
      </c>
      <c r="I178" s="13" t="s">
        <v>162</v>
      </c>
      <c r="J178" s="3"/>
      <c r="K178" s="2" t="str">
        <f>IF(J178=1,'Equivalencia BH-BMPT'!$D$2,IF(J178=2,'Equivalencia BH-BMPT'!$D$3,IF(J178=3,'Equivalencia BH-BMPT'!$D$4,IF(J178=4,'Equivalencia BH-BMPT'!$D$5,IF(J178=5,'Equivalencia BH-BMPT'!$D$6,IF(J178=6,'Equivalencia BH-BMPT'!$D$7,IF(J178=7,'Equivalencia BH-BMPT'!$D$8,IF(J178=8,'Equivalencia BH-BMPT'!$D$9,IF(J178=9,'Equivalencia BH-BMPT'!$D$10,IF(J178=10,'Equivalencia BH-BMPT'!$D$11,IF(J178=11,'Equivalencia BH-BMPT'!$D$12,IF(J178=12,'Equivalencia BH-BMPT'!$D$13,IF(J178=13,'Equivalencia BH-BMPT'!$D$14,IF(J178=14,'Equivalencia BH-BMPT'!$D$15,IF(J178=15,'Equivalencia BH-BMPT'!$D$16,IF(J178=16,'Equivalencia BH-BMPT'!$D$17,IF(J178=17,'Equivalencia BH-BMPT'!$D$18,IF(J178=18,'Equivalencia BH-BMPT'!$D$19,IF(J178=19,'Equivalencia BH-BMPT'!$D$20,IF(J178=20,'Equivalencia BH-BMPT'!$D$21,IF(J178=21,'Equivalencia BH-BMPT'!$D$22,IF(J178=22,'Equivalencia BH-BMPT'!$D$23,IF(J178=23,'Equivalencia BH-BMPT'!#REF!,IF(J178=24,'Equivalencia BH-BMPT'!$D$25,IF(J178=25,'Equivalencia BH-BMPT'!$D$26,IF(J178=26,'Equivalencia BH-BMPT'!$D$27,IF(J178=27,'Equivalencia BH-BMPT'!$D$28,IF(J178=28,'Equivalencia BH-BMPT'!$D$29,IF(J178=29,'Equivalencia BH-BMPT'!$D$30,IF(J178=30,'Equivalencia BH-BMPT'!$D$31,IF(J178=31,'Equivalencia BH-BMPT'!$D$32,IF(J178=32,'Equivalencia BH-BMPT'!$D$33,IF(J178=33,'Equivalencia BH-BMPT'!$D$34,IF(J178=34,'Equivalencia BH-BMPT'!$D$35,IF(J178=35,'Equivalencia BH-BMPT'!$D$36,IF(J178=36,'Equivalencia BH-BMPT'!$D$37,IF(J178=37,'Equivalencia BH-BMPT'!$D$38,IF(J178=38,'Equivalencia BH-BMPT'!#REF!,IF(J178=39,'Equivalencia BH-BMPT'!$D$40,IF(J178=40,'Equivalencia BH-BMPT'!$D$41,IF(J178=41,'Equivalencia BH-BMPT'!$D$42,IF(J178=42,'Equivalencia BH-BMPT'!$D$43,IF(J178=43,'Equivalencia BH-BMPT'!$D$44,IF(J178=44,'Equivalencia BH-BMPT'!$D$45,IF(J178=45,'Equivalencia BH-BMPT'!$D$46,"No ha seleccionado un número de programa")))))))))))))))))))))))))))))))))))))))))))))</f>
        <v>No ha seleccionado un número de programa</v>
      </c>
      <c r="L178" s="29" t="s">
        <v>973</v>
      </c>
      <c r="M178" s="99">
        <v>1016029838</v>
      </c>
      <c r="N178" s="99" t="s">
        <v>772</v>
      </c>
      <c r="O178" s="122">
        <v>12000000</v>
      </c>
      <c r="P178" s="71"/>
      <c r="Q178" s="15"/>
      <c r="R178" s="99" t="s">
        <v>1005</v>
      </c>
      <c r="S178" s="99"/>
      <c r="T178" s="122">
        <v>12000000</v>
      </c>
      <c r="U178" s="259">
        <v>6200000</v>
      </c>
      <c r="V178" s="222">
        <v>43405</v>
      </c>
      <c r="W178" s="176">
        <v>43413</v>
      </c>
      <c r="X178" s="239">
        <v>43465</v>
      </c>
      <c r="Y178" s="264">
        <f t="shared" si="14"/>
        <v>52</v>
      </c>
      <c r="Z178" s="3"/>
      <c r="AA178" s="26"/>
      <c r="AB178" s="3"/>
      <c r="AC178" s="3"/>
      <c r="AD178" s="3" t="s">
        <v>1013</v>
      </c>
      <c r="AE178" s="3"/>
      <c r="AF178" s="27">
        <f t="shared" si="13"/>
        <v>0.51666666666666672</v>
      </c>
      <c r="AG178" s="28"/>
      <c r="AH178" s="28"/>
    </row>
    <row r="179" spans="1:34" ht="44.25" customHeight="1" thickBot="1" x14ac:dyDescent="0.3">
      <c r="A179" s="102" t="s">
        <v>536</v>
      </c>
      <c r="B179" s="3">
        <v>2018</v>
      </c>
      <c r="C179" s="81" t="s">
        <v>351</v>
      </c>
      <c r="D179" s="3">
        <v>5</v>
      </c>
      <c r="E179" s="2" t="str">
        <f>IF(D179=1,'Tipo '!$B$2,IF(D179=2,'Tipo '!$B$3,IF(D179=3,'Tipo '!$B$4,IF(D179=4,'Tipo '!$B$5,IF(D179=5,'Tipo '!$B$6,IF(D179=6,'Tipo '!$B$7,IF(D179=7,'Tipo '!$B$8,IF(D179=8,'Tipo '!$B$9,IF(D179=9,'Tipo '!$B$10,IF(D179=10,'Tipo '!$B$11,IF(D179=11,'Tipo '!$B$12,IF(D179=12,'Tipo '!$B$13,IF(D179=13,'Tipo '!$B$14,IF(D179=14,'Tipo '!$B$15,IF(D179=15,'Tipo '!$B$16,IF(D179=16,'Tipo '!$B$17,IF(D179=17,'Tipo '!$B$18,IF(D179=18,'Tipo '!$B$19,IF(D179=19,'Tipo '!$B$20,IF(D179=20,'Tipo '!$B$21,"No ha seleccionado un tipo de contrato válido"))))))))))))))))))))</f>
        <v>CONTRATOS DE PRESTACIÓN DE SERVICIOS PROFESIONALES Y DE APOYO A LA GESTIÓN</v>
      </c>
      <c r="F179" s="90" t="s">
        <v>626</v>
      </c>
      <c r="G179" s="2"/>
      <c r="H179" s="160" t="s">
        <v>943</v>
      </c>
      <c r="I179" s="13" t="s">
        <v>162</v>
      </c>
      <c r="J179" s="3"/>
      <c r="K179" s="2" t="str">
        <f>IF(J179=1,'Equivalencia BH-BMPT'!$D$2,IF(J179=2,'Equivalencia BH-BMPT'!$D$3,IF(J179=3,'Equivalencia BH-BMPT'!$D$4,IF(J179=4,'Equivalencia BH-BMPT'!$D$5,IF(J179=5,'Equivalencia BH-BMPT'!$D$6,IF(J179=6,'Equivalencia BH-BMPT'!$D$7,IF(J179=7,'Equivalencia BH-BMPT'!$D$8,IF(J179=8,'Equivalencia BH-BMPT'!$D$9,IF(J179=9,'Equivalencia BH-BMPT'!$D$10,IF(J179=10,'Equivalencia BH-BMPT'!$D$11,IF(J179=11,'Equivalencia BH-BMPT'!$D$12,IF(J179=12,'Equivalencia BH-BMPT'!$D$13,IF(J179=13,'Equivalencia BH-BMPT'!$D$14,IF(J179=14,'Equivalencia BH-BMPT'!$D$15,IF(J179=15,'Equivalencia BH-BMPT'!$D$16,IF(J179=16,'Equivalencia BH-BMPT'!$D$17,IF(J179=17,'Equivalencia BH-BMPT'!$D$18,IF(J179=18,'Equivalencia BH-BMPT'!$D$19,IF(J179=19,'Equivalencia BH-BMPT'!$D$20,IF(J179=20,'Equivalencia BH-BMPT'!$D$21,IF(J179=21,'Equivalencia BH-BMPT'!$D$22,IF(J179=22,'Equivalencia BH-BMPT'!$D$23,IF(J179=23,'Equivalencia BH-BMPT'!#REF!,IF(J179=24,'Equivalencia BH-BMPT'!$D$25,IF(J179=25,'Equivalencia BH-BMPT'!$D$26,IF(J179=26,'Equivalencia BH-BMPT'!$D$27,IF(J179=27,'Equivalencia BH-BMPT'!$D$28,IF(J179=28,'Equivalencia BH-BMPT'!$D$29,IF(J179=29,'Equivalencia BH-BMPT'!$D$30,IF(J179=30,'Equivalencia BH-BMPT'!$D$31,IF(J179=31,'Equivalencia BH-BMPT'!$D$32,IF(J179=32,'Equivalencia BH-BMPT'!$D$33,IF(J179=33,'Equivalencia BH-BMPT'!$D$34,IF(J179=34,'Equivalencia BH-BMPT'!$D$35,IF(J179=35,'Equivalencia BH-BMPT'!$D$36,IF(J179=36,'Equivalencia BH-BMPT'!$D$37,IF(J179=37,'Equivalencia BH-BMPT'!$D$38,IF(J179=38,'Equivalencia BH-BMPT'!#REF!,IF(J179=39,'Equivalencia BH-BMPT'!$D$40,IF(J179=40,'Equivalencia BH-BMPT'!$D$41,IF(J179=41,'Equivalencia BH-BMPT'!$D$42,IF(J179=42,'Equivalencia BH-BMPT'!$D$43,IF(J179=43,'Equivalencia BH-BMPT'!$D$44,IF(J179=44,'Equivalencia BH-BMPT'!$D$45,IF(J179=45,'Equivalencia BH-BMPT'!$D$46,"No ha seleccionado un número de programa")))))))))))))))))))))))))))))))))))))))))))))</f>
        <v>No ha seleccionado un número de programa</v>
      </c>
      <c r="L179" s="29" t="s">
        <v>973</v>
      </c>
      <c r="M179" s="99">
        <v>1022953015</v>
      </c>
      <c r="N179" s="99" t="s">
        <v>773</v>
      </c>
      <c r="O179" s="122">
        <v>3437481</v>
      </c>
      <c r="P179" s="71"/>
      <c r="Q179" s="15"/>
      <c r="R179" s="99" t="s">
        <v>1005</v>
      </c>
      <c r="S179" s="99"/>
      <c r="T179" s="122">
        <v>3437481</v>
      </c>
      <c r="U179" s="259">
        <f>249997+1874981</f>
        <v>2124978</v>
      </c>
      <c r="V179" s="222">
        <v>43405</v>
      </c>
      <c r="W179" s="176">
        <v>43410</v>
      </c>
      <c r="X179" s="239">
        <v>43465</v>
      </c>
      <c r="Y179" s="264">
        <f t="shared" si="14"/>
        <v>55</v>
      </c>
      <c r="Z179" s="3"/>
      <c r="AA179" s="26"/>
      <c r="AB179" s="3"/>
      <c r="AC179" s="3"/>
      <c r="AD179" s="3" t="s">
        <v>1013</v>
      </c>
      <c r="AE179" s="3"/>
      <c r="AF179" s="27">
        <f t="shared" si="13"/>
        <v>0.61817883502483362</v>
      </c>
      <c r="AG179" s="28"/>
      <c r="AH179" s="28"/>
    </row>
    <row r="180" spans="1:34" ht="44.25" customHeight="1" thickBot="1" x14ac:dyDescent="0.3">
      <c r="A180" s="102" t="s">
        <v>537</v>
      </c>
      <c r="B180" s="3">
        <v>2018</v>
      </c>
      <c r="C180" s="81" t="s">
        <v>352</v>
      </c>
      <c r="D180" s="3">
        <v>5</v>
      </c>
      <c r="E180" s="2" t="str">
        <f>IF(D180=1,'Tipo '!$B$2,IF(D180=2,'Tipo '!$B$3,IF(D180=3,'Tipo '!$B$4,IF(D180=4,'Tipo '!$B$5,IF(D180=5,'Tipo '!$B$6,IF(D180=6,'Tipo '!$B$7,IF(D180=7,'Tipo '!$B$8,IF(D180=8,'Tipo '!$B$9,IF(D180=9,'Tipo '!$B$10,IF(D180=10,'Tipo '!$B$11,IF(D180=11,'Tipo '!$B$12,IF(D180=12,'Tipo '!$B$13,IF(D180=13,'Tipo '!$B$14,IF(D180=14,'Tipo '!$B$15,IF(D180=15,'Tipo '!$B$16,IF(D180=16,'Tipo '!$B$17,IF(D180=17,'Tipo '!$B$18,IF(D180=18,'Tipo '!$B$19,IF(D180=19,'Tipo '!$B$20,IF(D180=20,'Tipo '!$B$21,"No ha seleccionado un tipo de contrato válido"))))))))))))))))))))</f>
        <v>CONTRATOS DE PRESTACIÓN DE SERVICIOS PROFESIONALES Y DE APOYO A LA GESTIÓN</v>
      </c>
      <c r="F180" s="90" t="s">
        <v>626</v>
      </c>
      <c r="G180" s="2"/>
      <c r="H180" s="160" t="s">
        <v>944</v>
      </c>
      <c r="I180" s="13" t="s">
        <v>162</v>
      </c>
      <c r="J180" s="3"/>
      <c r="K180" s="2" t="str">
        <f>IF(J180=1,'Equivalencia BH-BMPT'!$D$2,IF(J180=2,'Equivalencia BH-BMPT'!$D$3,IF(J180=3,'Equivalencia BH-BMPT'!$D$4,IF(J180=4,'Equivalencia BH-BMPT'!$D$5,IF(J180=5,'Equivalencia BH-BMPT'!$D$6,IF(J180=6,'Equivalencia BH-BMPT'!$D$7,IF(J180=7,'Equivalencia BH-BMPT'!$D$8,IF(J180=8,'Equivalencia BH-BMPT'!$D$9,IF(J180=9,'Equivalencia BH-BMPT'!$D$10,IF(J180=10,'Equivalencia BH-BMPT'!$D$11,IF(J180=11,'Equivalencia BH-BMPT'!$D$12,IF(J180=12,'Equivalencia BH-BMPT'!$D$13,IF(J180=13,'Equivalencia BH-BMPT'!$D$14,IF(J180=14,'Equivalencia BH-BMPT'!$D$15,IF(J180=15,'Equivalencia BH-BMPT'!$D$16,IF(J180=16,'Equivalencia BH-BMPT'!$D$17,IF(J180=17,'Equivalencia BH-BMPT'!$D$18,IF(J180=18,'Equivalencia BH-BMPT'!$D$19,IF(J180=19,'Equivalencia BH-BMPT'!$D$20,IF(J180=20,'Equivalencia BH-BMPT'!$D$21,IF(J180=21,'Equivalencia BH-BMPT'!$D$22,IF(J180=22,'Equivalencia BH-BMPT'!$D$23,IF(J180=23,'Equivalencia BH-BMPT'!#REF!,IF(J180=24,'Equivalencia BH-BMPT'!$D$25,IF(J180=25,'Equivalencia BH-BMPT'!$D$26,IF(J180=26,'Equivalencia BH-BMPT'!$D$27,IF(J180=27,'Equivalencia BH-BMPT'!$D$28,IF(J180=28,'Equivalencia BH-BMPT'!$D$29,IF(J180=29,'Equivalencia BH-BMPT'!$D$30,IF(J180=30,'Equivalencia BH-BMPT'!$D$31,IF(J180=31,'Equivalencia BH-BMPT'!$D$32,IF(J180=32,'Equivalencia BH-BMPT'!$D$33,IF(J180=33,'Equivalencia BH-BMPT'!$D$34,IF(J180=34,'Equivalencia BH-BMPT'!$D$35,IF(J180=35,'Equivalencia BH-BMPT'!$D$36,IF(J180=36,'Equivalencia BH-BMPT'!$D$37,IF(J180=37,'Equivalencia BH-BMPT'!$D$38,IF(J180=38,'Equivalencia BH-BMPT'!#REF!,IF(J180=39,'Equivalencia BH-BMPT'!$D$40,IF(J180=40,'Equivalencia BH-BMPT'!$D$41,IF(J180=41,'Equivalencia BH-BMPT'!$D$42,IF(J180=42,'Equivalencia BH-BMPT'!$D$43,IF(J180=43,'Equivalencia BH-BMPT'!$D$44,IF(J180=44,'Equivalencia BH-BMPT'!$D$45,IF(J180=45,'Equivalencia BH-BMPT'!$D$46,"No ha seleccionado un número de programa")))))))))))))))))))))))))))))))))))))))))))))</f>
        <v>No ha seleccionado un número de programa</v>
      </c>
      <c r="L180" s="29" t="s">
        <v>973</v>
      </c>
      <c r="M180" s="99">
        <v>52392065</v>
      </c>
      <c r="N180" s="99" t="s">
        <v>774</v>
      </c>
      <c r="O180" s="122">
        <v>12000000</v>
      </c>
      <c r="P180" s="71"/>
      <c r="Q180" s="15"/>
      <c r="R180" s="99" t="s">
        <v>1005</v>
      </c>
      <c r="S180" s="99"/>
      <c r="T180" s="122">
        <v>12000000</v>
      </c>
      <c r="U180" s="259">
        <v>6800000</v>
      </c>
      <c r="V180" s="222">
        <v>43410</v>
      </c>
      <c r="W180" s="176">
        <v>43410</v>
      </c>
      <c r="X180" s="239">
        <v>43465</v>
      </c>
      <c r="Y180" s="264">
        <f t="shared" si="14"/>
        <v>55</v>
      </c>
      <c r="Z180" s="3"/>
      <c r="AA180" s="26"/>
      <c r="AB180" s="3"/>
      <c r="AC180" s="3"/>
      <c r="AD180" s="3" t="s">
        <v>1013</v>
      </c>
      <c r="AE180" s="3"/>
      <c r="AF180" s="27">
        <f t="shared" si="13"/>
        <v>0.56666666666666665</v>
      </c>
      <c r="AG180" s="28"/>
      <c r="AH180" s="28"/>
    </row>
    <row r="181" spans="1:34" ht="44.25" customHeight="1" thickBot="1" x14ac:dyDescent="0.3">
      <c r="A181" s="102" t="s">
        <v>538</v>
      </c>
      <c r="B181" s="3">
        <v>2018</v>
      </c>
      <c r="C181" s="81" t="s">
        <v>353</v>
      </c>
      <c r="D181" s="3">
        <v>5</v>
      </c>
      <c r="E181" s="2" t="str">
        <f>IF(D181=1,'Tipo '!$B$2,IF(D181=2,'Tipo '!$B$3,IF(D181=3,'Tipo '!$B$4,IF(D181=4,'Tipo '!$B$5,IF(D181=5,'Tipo '!$B$6,IF(D181=6,'Tipo '!$B$7,IF(D181=7,'Tipo '!$B$8,IF(D181=8,'Tipo '!$B$9,IF(D181=9,'Tipo '!$B$10,IF(D181=10,'Tipo '!$B$11,IF(D181=11,'Tipo '!$B$12,IF(D181=12,'Tipo '!$B$13,IF(D181=13,'Tipo '!$B$14,IF(D181=14,'Tipo '!$B$15,IF(D181=15,'Tipo '!$B$16,IF(D181=16,'Tipo '!$B$17,IF(D181=17,'Tipo '!$B$18,IF(D181=18,'Tipo '!$B$19,IF(D181=19,'Tipo '!$B$20,IF(D181=20,'Tipo '!$B$21,"No ha seleccionado un tipo de contrato válido"))))))))))))))))))))</f>
        <v>CONTRATOS DE PRESTACIÓN DE SERVICIOS PROFESIONALES Y DE APOYO A LA GESTIÓN</v>
      </c>
      <c r="F181" s="90" t="s">
        <v>626</v>
      </c>
      <c r="G181" s="2"/>
      <c r="H181" s="160" t="s">
        <v>945</v>
      </c>
      <c r="I181" s="13" t="s">
        <v>162</v>
      </c>
      <c r="J181" s="3"/>
      <c r="K181" s="2" t="str">
        <f>IF(J181=1,'Equivalencia BH-BMPT'!$D$2,IF(J181=2,'Equivalencia BH-BMPT'!$D$3,IF(J181=3,'Equivalencia BH-BMPT'!$D$4,IF(J181=4,'Equivalencia BH-BMPT'!$D$5,IF(J181=5,'Equivalencia BH-BMPT'!$D$6,IF(J181=6,'Equivalencia BH-BMPT'!$D$7,IF(J181=7,'Equivalencia BH-BMPT'!$D$8,IF(J181=8,'Equivalencia BH-BMPT'!$D$9,IF(J181=9,'Equivalencia BH-BMPT'!$D$10,IF(J181=10,'Equivalencia BH-BMPT'!$D$11,IF(J181=11,'Equivalencia BH-BMPT'!$D$12,IF(J181=12,'Equivalencia BH-BMPT'!$D$13,IF(J181=13,'Equivalencia BH-BMPT'!$D$14,IF(J181=14,'Equivalencia BH-BMPT'!$D$15,IF(J181=15,'Equivalencia BH-BMPT'!$D$16,IF(J181=16,'Equivalencia BH-BMPT'!$D$17,IF(J181=17,'Equivalencia BH-BMPT'!$D$18,IF(J181=18,'Equivalencia BH-BMPT'!$D$19,IF(J181=19,'Equivalencia BH-BMPT'!$D$20,IF(J181=20,'Equivalencia BH-BMPT'!$D$21,IF(J181=21,'Equivalencia BH-BMPT'!$D$22,IF(J181=22,'Equivalencia BH-BMPT'!$D$23,IF(J181=23,'Equivalencia BH-BMPT'!#REF!,IF(J181=24,'Equivalencia BH-BMPT'!$D$25,IF(J181=25,'Equivalencia BH-BMPT'!$D$26,IF(J181=26,'Equivalencia BH-BMPT'!$D$27,IF(J181=27,'Equivalencia BH-BMPT'!$D$28,IF(J181=28,'Equivalencia BH-BMPT'!$D$29,IF(J181=29,'Equivalencia BH-BMPT'!$D$30,IF(J181=30,'Equivalencia BH-BMPT'!$D$31,IF(J181=31,'Equivalencia BH-BMPT'!$D$32,IF(J181=32,'Equivalencia BH-BMPT'!$D$33,IF(J181=33,'Equivalencia BH-BMPT'!$D$34,IF(J181=34,'Equivalencia BH-BMPT'!$D$35,IF(J181=35,'Equivalencia BH-BMPT'!$D$36,IF(J181=36,'Equivalencia BH-BMPT'!$D$37,IF(J181=37,'Equivalencia BH-BMPT'!$D$38,IF(J181=38,'Equivalencia BH-BMPT'!#REF!,IF(J181=39,'Equivalencia BH-BMPT'!$D$40,IF(J181=40,'Equivalencia BH-BMPT'!$D$41,IF(J181=41,'Equivalencia BH-BMPT'!$D$42,IF(J181=42,'Equivalencia BH-BMPT'!$D$43,IF(J181=43,'Equivalencia BH-BMPT'!$D$44,IF(J181=44,'Equivalencia BH-BMPT'!$D$45,IF(J181=45,'Equivalencia BH-BMPT'!$D$46,"No ha seleccionado un número de programa")))))))))))))))))))))))))))))))))))))))))))))</f>
        <v>No ha seleccionado un número de programa</v>
      </c>
      <c r="L181" s="29" t="s">
        <v>973</v>
      </c>
      <c r="M181" s="99">
        <v>80098149</v>
      </c>
      <c r="N181" s="99" t="s">
        <v>775</v>
      </c>
      <c r="O181" s="122">
        <v>7500000</v>
      </c>
      <c r="P181" s="71"/>
      <c r="Q181" s="15"/>
      <c r="R181" s="99" t="s">
        <v>1005</v>
      </c>
      <c r="S181" s="99"/>
      <c r="T181" s="122">
        <v>7500000</v>
      </c>
      <c r="U181" s="259">
        <v>4950000</v>
      </c>
      <c r="V181" s="222">
        <v>43406</v>
      </c>
      <c r="W181" s="176">
        <v>43411</v>
      </c>
      <c r="X181" s="239">
        <v>43460</v>
      </c>
      <c r="Y181" s="264">
        <f t="shared" si="14"/>
        <v>49</v>
      </c>
      <c r="Z181" s="3"/>
      <c r="AA181" s="26"/>
      <c r="AB181" s="3"/>
      <c r="AC181" s="3"/>
      <c r="AD181" s="3" t="s">
        <v>1013</v>
      </c>
      <c r="AE181" s="3"/>
      <c r="AF181" s="27">
        <f t="shared" si="13"/>
        <v>0.66</v>
      </c>
      <c r="AG181" s="28"/>
      <c r="AH181" s="28"/>
    </row>
    <row r="182" spans="1:34" ht="44.25" customHeight="1" thickBot="1" x14ac:dyDescent="0.3">
      <c r="A182" s="102" t="s">
        <v>539</v>
      </c>
      <c r="B182" s="3">
        <v>2018</v>
      </c>
      <c r="C182" s="80" t="s">
        <v>348</v>
      </c>
      <c r="D182" s="3">
        <v>5</v>
      </c>
      <c r="E182" s="2" t="str">
        <f>IF(D182=1,'Tipo '!$B$2,IF(D182=2,'Tipo '!$B$3,IF(D182=3,'Tipo '!$B$4,IF(D182=4,'Tipo '!$B$5,IF(D182=5,'Tipo '!$B$6,IF(D182=6,'Tipo '!$B$7,IF(D182=7,'Tipo '!$B$8,IF(D182=8,'Tipo '!$B$9,IF(D182=9,'Tipo '!$B$10,IF(D182=10,'Tipo '!$B$11,IF(D182=11,'Tipo '!$B$12,IF(D182=12,'Tipo '!$B$13,IF(D182=13,'Tipo '!$B$14,IF(D182=14,'Tipo '!$B$15,IF(D182=15,'Tipo '!$B$16,IF(D182=16,'Tipo '!$B$17,IF(D182=17,'Tipo '!$B$18,IF(D182=18,'Tipo '!$B$19,IF(D182=19,'Tipo '!$B$20,IF(D182=20,'Tipo '!$B$21,"No ha seleccionado un tipo de contrato válido"))))))))))))))))))))</f>
        <v>CONTRATOS DE PRESTACIÓN DE SERVICIOS PROFESIONALES Y DE APOYO A LA GESTIÓN</v>
      </c>
      <c r="F182" s="90" t="s">
        <v>626</v>
      </c>
      <c r="G182" s="2"/>
      <c r="H182" s="80" t="s">
        <v>940</v>
      </c>
      <c r="I182" s="13" t="s">
        <v>162</v>
      </c>
      <c r="J182" s="3"/>
      <c r="K182" s="2" t="str">
        <f>IF(J182=1,'Equivalencia BH-BMPT'!$D$2,IF(J182=2,'Equivalencia BH-BMPT'!$D$3,IF(J182=3,'Equivalencia BH-BMPT'!$D$4,IF(J182=4,'Equivalencia BH-BMPT'!$D$5,IF(J182=5,'Equivalencia BH-BMPT'!$D$6,IF(J182=6,'Equivalencia BH-BMPT'!$D$7,IF(J182=7,'Equivalencia BH-BMPT'!$D$8,IF(J182=8,'Equivalencia BH-BMPT'!$D$9,IF(J182=9,'Equivalencia BH-BMPT'!$D$10,IF(J182=10,'Equivalencia BH-BMPT'!$D$11,IF(J182=11,'Equivalencia BH-BMPT'!$D$12,IF(J182=12,'Equivalencia BH-BMPT'!$D$13,IF(J182=13,'Equivalencia BH-BMPT'!$D$14,IF(J182=14,'Equivalencia BH-BMPT'!$D$15,IF(J182=15,'Equivalencia BH-BMPT'!$D$16,IF(J182=16,'Equivalencia BH-BMPT'!$D$17,IF(J182=17,'Equivalencia BH-BMPT'!$D$18,IF(J182=18,'Equivalencia BH-BMPT'!$D$19,IF(J182=19,'Equivalencia BH-BMPT'!$D$20,IF(J182=20,'Equivalencia BH-BMPT'!$D$21,IF(J182=21,'Equivalencia BH-BMPT'!$D$22,IF(J182=22,'Equivalencia BH-BMPT'!$D$23,IF(J182=23,'Equivalencia BH-BMPT'!#REF!,IF(J182=24,'Equivalencia BH-BMPT'!$D$25,IF(J182=25,'Equivalencia BH-BMPT'!$D$26,IF(J182=26,'Equivalencia BH-BMPT'!$D$27,IF(J182=27,'Equivalencia BH-BMPT'!$D$28,IF(J182=28,'Equivalencia BH-BMPT'!$D$29,IF(J182=29,'Equivalencia BH-BMPT'!$D$30,IF(J182=30,'Equivalencia BH-BMPT'!$D$31,IF(J182=31,'Equivalencia BH-BMPT'!$D$32,IF(J182=32,'Equivalencia BH-BMPT'!$D$33,IF(J182=33,'Equivalencia BH-BMPT'!$D$34,IF(J182=34,'Equivalencia BH-BMPT'!$D$35,IF(J182=35,'Equivalencia BH-BMPT'!$D$36,IF(J182=36,'Equivalencia BH-BMPT'!$D$37,IF(J182=37,'Equivalencia BH-BMPT'!$D$38,IF(J182=38,'Equivalencia BH-BMPT'!#REF!,IF(J182=39,'Equivalencia BH-BMPT'!$D$40,IF(J182=40,'Equivalencia BH-BMPT'!$D$41,IF(J182=41,'Equivalencia BH-BMPT'!$D$42,IF(J182=42,'Equivalencia BH-BMPT'!$D$43,IF(J182=43,'Equivalencia BH-BMPT'!$D$44,IF(J182=44,'Equivalencia BH-BMPT'!$D$45,IF(J182=45,'Equivalencia BH-BMPT'!$D$46,"No ha seleccionado un número de programa")))))))))))))))))))))))))))))))))))))))))))))</f>
        <v>No ha seleccionado un número de programa</v>
      </c>
      <c r="L182" s="29" t="s">
        <v>973</v>
      </c>
      <c r="M182" s="99">
        <v>79501810</v>
      </c>
      <c r="N182" s="102" t="s">
        <v>776</v>
      </c>
      <c r="O182" s="122">
        <v>4106658</v>
      </c>
      <c r="P182" s="71"/>
      <c r="Q182" s="15"/>
      <c r="R182" s="99">
        <v>1</v>
      </c>
      <c r="S182" s="256">
        <v>806663</v>
      </c>
      <c r="T182" s="122">
        <v>4913321</v>
      </c>
      <c r="U182" s="259">
        <v>2200000</v>
      </c>
      <c r="V182" s="222">
        <v>43410</v>
      </c>
      <c r="W182" s="176">
        <v>43414</v>
      </c>
      <c r="X182" s="239">
        <v>43465</v>
      </c>
      <c r="Y182" s="264">
        <f t="shared" si="14"/>
        <v>51</v>
      </c>
      <c r="Z182" s="3"/>
      <c r="AA182" s="26"/>
      <c r="AB182" s="3"/>
      <c r="AC182" s="3"/>
      <c r="AD182" s="3" t="s">
        <v>1013</v>
      </c>
      <c r="AE182" s="3"/>
      <c r="AF182" s="27">
        <f t="shared" si="13"/>
        <v>0.44776231799225003</v>
      </c>
      <c r="AG182" s="28"/>
      <c r="AH182" s="28"/>
    </row>
    <row r="183" spans="1:34" ht="44.25" customHeight="1" thickBot="1" x14ac:dyDescent="0.3">
      <c r="A183" s="102" t="s">
        <v>540</v>
      </c>
      <c r="B183" s="3">
        <v>2018</v>
      </c>
      <c r="C183" s="80" t="s">
        <v>354</v>
      </c>
      <c r="D183" s="3">
        <v>5</v>
      </c>
      <c r="E183" s="2" t="str">
        <f>IF(D183=1,'Tipo '!$B$2,IF(D183=2,'Tipo '!$B$3,IF(D183=3,'Tipo '!$B$4,IF(D183=4,'Tipo '!$B$5,IF(D183=5,'Tipo '!$B$6,IF(D183=6,'Tipo '!$B$7,IF(D183=7,'Tipo '!$B$8,IF(D183=8,'Tipo '!$B$9,IF(D183=9,'Tipo '!$B$10,IF(D183=10,'Tipo '!$B$11,IF(D183=11,'Tipo '!$B$12,IF(D183=12,'Tipo '!$B$13,IF(D183=13,'Tipo '!$B$14,IF(D183=14,'Tipo '!$B$15,IF(D183=15,'Tipo '!$B$16,IF(D183=16,'Tipo '!$B$17,IF(D183=17,'Tipo '!$B$18,IF(D183=18,'Tipo '!$B$19,IF(D183=19,'Tipo '!$B$20,IF(D183=20,'Tipo '!$B$21,"No ha seleccionado un tipo de contrato válido"))))))))))))))))))))</f>
        <v>CONTRATOS DE PRESTACIÓN DE SERVICIOS PROFESIONALES Y DE APOYO A LA GESTIÓN</v>
      </c>
      <c r="F183" s="90" t="s">
        <v>626</v>
      </c>
      <c r="G183" s="2"/>
      <c r="H183" s="160" t="s">
        <v>946</v>
      </c>
      <c r="I183" s="13" t="s">
        <v>162</v>
      </c>
      <c r="J183" s="3"/>
      <c r="K183" s="2" t="str">
        <f>IF(J183=1,'Equivalencia BH-BMPT'!$D$2,IF(J183=2,'Equivalencia BH-BMPT'!$D$3,IF(J183=3,'Equivalencia BH-BMPT'!$D$4,IF(J183=4,'Equivalencia BH-BMPT'!$D$5,IF(J183=5,'Equivalencia BH-BMPT'!$D$6,IF(J183=6,'Equivalencia BH-BMPT'!$D$7,IF(J183=7,'Equivalencia BH-BMPT'!$D$8,IF(J183=8,'Equivalencia BH-BMPT'!$D$9,IF(J183=9,'Equivalencia BH-BMPT'!$D$10,IF(J183=10,'Equivalencia BH-BMPT'!$D$11,IF(J183=11,'Equivalencia BH-BMPT'!$D$12,IF(J183=12,'Equivalencia BH-BMPT'!$D$13,IF(J183=13,'Equivalencia BH-BMPT'!$D$14,IF(J183=14,'Equivalencia BH-BMPT'!$D$15,IF(J183=15,'Equivalencia BH-BMPT'!$D$16,IF(J183=16,'Equivalencia BH-BMPT'!$D$17,IF(J183=17,'Equivalencia BH-BMPT'!$D$18,IF(J183=18,'Equivalencia BH-BMPT'!$D$19,IF(J183=19,'Equivalencia BH-BMPT'!$D$20,IF(J183=20,'Equivalencia BH-BMPT'!$D$21,IF(J183=21,'Equivalencia BH-BMPT'!$D$22,IF(J183=22,'Equivalencia BH-BMPT'!$D$23,IF(J183=23,'Equivalencia BH-BMPT'!#REF!,IF(J183=24,'Equivalencia BH-BMPT'!$D$25,IF(J183=25,'Equivalencia BH-BMPT'!$D$26,IF(J183=26,'Equivalencia BH-BMPT'!$D$27,IF(J183=27,'Equivalencia BH-BMPT'!$D$28,IF(J183=28,'Equivalencia BH-BMPT'!$D$29,IF(J183=29,'Equivalencia BH-BMPT'!$D$30,IF(J183=30,'Equivalencia BH-BMPT'!$D$31,IF(J183=31,'Equivalencia BH-BMPT'!$D$32,IF(J183=32,'Equivalencia BH-BMPT'!$D$33,IF(J183=33,'Equivalencia BH-BMPT'!$D$34,IF(J183=34,'Equivalencia BH-BMPT'!$D$35,IF(J183=35,'Equivalencia BH-BMPT'!$D$36,IF(J183=36,'Equivalencia BH-BMPT'!$D$37,IF(J183=37,'Equivalencia BH-BMPT'!$D$38,IF(J183=38,'Equivalencia BH-BMPT'!#REF!,IF(J183=39,'Equivalencia BH-BMPT'!$D$40,IF(J183=40,'Equivalencia BH-BMPT'!$D$41,IF(J183=41,'Equivalencia BH-BMPT'!$D$42,IF(J183=42,'Equivalencia BH-BMPT'!$D$43,IF(J183=43,'Equivalencia BH-BMPT'!$D$44,IF(J183=44,'Equivalencia BH-BMPT'!$D$45,IF(J183=45,'Equivalencia BH-BMPT'!$D$46,"No ha seleccionado un número de programa")))))))))))))))))))))))))))))))))))))))))))))</f>
        <v>No ha seleccionado un número de programa</v>
      </c>
      <c r="L183" s="29" t="s">
        <v>973</v>
      </c>
      <c r="M183" s="99">
        <v>51780762</v>
      </c>
      <c r="N183" s="99" t="s">
        <v>777</v>
      </c>
      <c r="O183" s="122">
        <v>2880000</v>
      </c>
      <c r="P183" s="71"/>
      <c r="Q183" s="15"/>
      <c r="R183" s="99" t="s">
        <v>1005</v>
      </c>
      <c r="S183" s="99"/>
      <c r="T183" s="122">
        <v>2880000</v>
      </c>
      <c r="U183" s="259">
        <v>1620000</v>
      </c>
      <c r="V183" s="222">
        <v>43412</v>
      </c>
      <c r="W183" s="176">
        <v>43417</v>
      </c>
      <c r="X183" s="239">
        <v>43465</v>
      </c>
      <c r="Y183" s="264">
        <f t="shared" si="14"/>
        <v>48</v>
      </c>
      <c r="Z183" s="3"/>
      <c r="AA183" s="26"/>
      <c r="AB183" s="3"/>
      <c r="AC183" s="3"/>
      <c r="AD183" s="3" t="s">
        <v>1013</v>
      </c>
      <c r="AE183" s="3"/>
      <c r="AF183" s="27">
        <f t="shared" si="13"/>
        <v>0.5625</v>
      </c>
      <c r="AG183" s="28"/>
      <c r="AH183" s="28"/>
    </row>
    <row r="184" spans="1:34" ht="44.25" customHeight="1" thickBot="1" x14ac:dyDescent="0.3">
      <c r="A184" s="102" t="s">
        <v>541</v>
      </c>
      <c r="B184" s="3">
        <v>2018</v>
      </c>
      <c r="C184" s="72" t="s">
        <v>355</v>
      </c>
      <c r="D184" s="3">
        <v>16</v>
      </c>
      <c r="E184" s="2" t="str">
        <f>IF(D184=1,'Tipo '!$B$2,IF(D184=2,'Tipo '!$B$3,IF(D184=3,'Tipo '!$B$4,IF(D184=4,'Tipo '!$B$5,IF(D184=5,'Tipo '!$B$6,IF(D184=6,'Tipo '!$B$7,IF(D184=7,'Tipo '!$B$8,IF(D184=8,'Tipo '!$B$9,IF(D184=9,'Tipo '!$B$10,IF(D184=10,'Tipo '!$B$11,IF(D184=11,'Tipo '!$B$12,IF(D184=12,'Tipo '!$B$13,IF(D184=13,'Tipo '!$B$14,IF(D184=14,'Tipo '!$B$15,IF(D184=15,'Tipo '!$B$16,IF(D184=16,'Tipo '!$B$17,IF(D184=17,'Tipo '!$B$18,IF(D184=18,'Tipo '!$B$19,IF(D184=19,'Tipo '!$B$20,IF(D184=20,'Tipo '!$B$21,"No ha seleccionado un tipo de contrato válido"))))))))))))))))))))</f>
        <v>CONTRATOS INTERADMINISTRATIVOS</v>
      </c>
      <c r="F184" s="90" t="s">
        <v>626</v>
      </c>
      <c r="G184" s="2"/>
      <c r="H184" s="168" t="s">
        <v>947</v>
      </c>
      <c r="I184" s="13" t="s">
        <v>162</v>
      </c>
      <c r="J184" s="3"/>
      <c r="K184" s="2" t="str">
        <f>IF(J184=1,'Equivalencia BH-BMPT'!$D$2,IF(J184=2,'Equivalencia BH-BMPT'!$D$3,IF(J184=3,'Equivalencia BH-BMPT'!$D$4,IF(J184=4,'Equivalencia BH-BMPT'!$D$5,IF(J184=5,'Equivalencia BH-BMPT'!$D$6,IF(J184=6,'Equivalencia BH-BMPT'!$D$7,IF(J184=7,'Equivalencia BH-BMPT'!$D$8,IF(J184=8,'Equivalencia BH-BMPT'!$D$9,IF(J184=9,'Equivalencia BH-BMPT'!$D$10,IF(J184=10,'Equivalencia BH-BMPT'!$D$11,IF(J184=11,'Equivalencia BH-BMPT'!$D$12,IF(J184=12,'Equivalencia BH-BMPT'!$D$13,IF(J184=13,'Equivalencia BH-BMPT'!$D$14,IF(J184=14,'Equivalencia BH-BMPT'!$D$15,IF(J184=15,'Equivalencia BH-BMPT'!$D$16,IF(J184=16,'Equivalencia BH-BMPT'!$D$17,IF(J184=17,'Equivalencia BH-BMPT'!$D$18,IF(J184=18,'Equivalencia BH-BMPT'!$D$19,IF(J184=19,'Equivalencia BH-BMPT'!$D$20,IF(J184=20,'Equivalencia BH-BMPT'!$D$21,IF(J184=21,'Equivalencia BH-BMPT'!$D$22,IF(J184=22,'Equivalencia BH-BMPT'!$D$23,IF(J184=23,'Equivalencia BH-BMPT'!#REF!,IF(J184=24,'Equivalencia BH-BMPT'!$D$25,IF(J184=25,'Equivalencia BH-BMPT'!$D$26,IF(J184=26,'Equivalencia BH-BMPT'!$D$27,IF(J184=27,'Equivalencia BH-BMPT'!$D$28,IF(J184=28,'Equivalencia BH-BMPT'!$D$29,IF(J184=29,'Equivalencia BH-BMPT'!$D$30,IF(J184=30,'Equivalencia BH-BMPT'!$D$31,IF(J184=31,'Equivalencia BH-BMPT'!$D$32,IF(J184=32,'Equivalencia BH-BMPT'!$D$33,IF(J184=33,'Equivalencia BH-BMPT'!$D$34,IF(J184=34,'Equivalencia BH-BMPT'!$D$35,IF(J184=35,'Equivalencia BH-BMPT'!$D$36,IF(J184=36,'Equivalencia BH-BMPT'!$D$37,IF(J184=37,'Equivalencia BH-BMPT'!$D$38,IF(J184=38,'Equivalencia BH-BMPT'!#REF!,IF(J184=39,'Equivalencia BH-BMPT'!$D$40,IF(J184=40,'Equivalencia BH-BMPT'!$D$41,IF(J184=41,'Equivalencia BH-BMPT'!$D$42,IF(J184=42,'Equivalencia BH-BMPT'!$D$43,IF(J184=43,'Equivalencia BH-BMPT'!$D$44,IF(J184=44,'Equivalencia BH-BMPT'!$D$45,IF(J184=45,'Equivalencia BH-BMPT'!$D$46,"No ha seleccionado un número de programa")))))))))))))))))))))))))))))))))))))))))))))</f>
        <v>No ha seleccionado un número de programa</v>
      </c>
      <c r="L184" s="29" t="s">
        <v>1063</v>
      </c>
      <c r="M184" s="99">
        <v>860030197</v>
      </c>
      <c r="N184" s="102" t="s">
        <v>778</v>
      </c>
      <c r="O184" s="122">
        <v>171000000</v>
      </c>
      <c r="P184" s="71"/>
      <c r="Q184" s="15"/>
      <c r="R184" s="99" t="s">
        <v>1005</v>
      </c>
      <c r="S184" s="99"/>
      <c r="T184" s="15">
        <f t="shared" ref="T184" si="18">O184+Q184+S184</f>
        <v>171000000</v>
      </c>
      <c r="U184" s="264">
        <v>0</v>
      </c>
      <c r="V184" s="222">
        <v>43412</v>
      </c>
      <c r="W184" s="230" t="s">
        <v>1009</v>
      </c>
      <c r="X184" s="230" t="s">
        <v>1009</v>
      </c>
      <c r="Y184" s="264" t="e">
        <f t="shared" si="14"/>
        <v>#VALUE!</v>
      </c>
      <c r="Z184" s="3"/>
      <c r="AA184" s="26"/>
      <c r="AB184" s="3"/>
      <c r="AC184" s="3"/>
      <c r="AD184" s="3" t="s">
        <v>1013</v>
      </c>
      <c r="AE184" s="3"/>
      <c r="AF184" s="27">
        <f t="shared" si="13"/>
        <v>0</v>
      </c>
      <c r="AG184" s="28"/>
      <c r="AH184" s="28"/>
    </row>
    <row r="185" spans="1:34" ht="44.25" customHeight="1" thickBot="1" x14ac:dyDescent="0.3">
      <c r="A185" s="102" t="s">
        <v>542</v>
      </c>
      <c r="B185" s="3">
        <v>2018</v>
      </c>
      <c r="C185" s="80" t="s">
        <v>356</v>
      </c>
      <c r="D185" s="3">
        <v>5</v>
      </c>
      <c r="E185" s="2" t="str">
        <f>IF(D185=1,'Tipo '!$B$2,IF(D185=2,'Tipo '!$B$3,IF(D185=3,'Tipo '!$B$4,IF(D185=4,'Tipo '!$B$5,IF(D185=5,'Tipo '!$B$6,IF(D185=6,'Tipo '!$B$7,IF(D185=7,'Tipo '!$B$8,IF(D185=8,'Tipo '!$B$9,IF(D185=9,'Tipo '!$B$10,IF(D185=10,'Tipo '!$B$11,IF(D185=11,'Tipo '!$B$12,IF(D185=12,'Tipo '!$B$13,IF(D185=13,'Tipo '!$B$14,IF(D185=14,'Tipo '!$B$15,IF(D185=15,'Tipo '!$B$16,IF(D185=16,'Tipo '!$B$17,IF(D185=17,'Tipo '!$B$18,IF(D185=18,'Tipo '!$B$19,IF(D185=19,'Tipo '!$B$20,IF(D185=20,'Tipo '!$B$21,"No ha seleccionado un tipo de contrato válido"))))))))))))))))))))</f>
        <v>CONTRATOS DE PRESTACIÓN DE SERVICIOS PROFESIONALES Y DE APOYO A LA GESTIÓN</v>
      </c>
      <c r="F185" s="90" t="s">
        <v>626</v>
      </c>
      <c r="G185" s="2"/>
      <c r="H185" s="160" t="s">
        <v>948</v>
      </c>
      <c r="I185" s="13" t="s">
        <v>162</v>
      </c>
      <c r="J185" s="3"/>
      <c r="K185" s="2" t="str">
        <f>IF(J185=1,'Equivalencia BH-BMPT'!$D$2,IF(J185=2,'Equivalencia BH-BMPT'!$D$3,IF(J185=3,'Equivalencia BH-BMPT'!$D$4,IF(J185=4,'Equivalencia BH-BMPT'!$D$5,IF(J185=5,'Equivalencia BH-BMPT'!$D$6,IF(J185=6,'Equivalencia BH-BMPT'!$D$7,IF(J185=7,'Equivalencia BH-BMPT'!$D$8,IF(J185=8,'Equivalencia BH-BMPT'!$D$9,IF(J185=9,'Equivalencia BH-BMPT'!$D$10,IF(J185=10,'Equivalencia BH-BMPT'!$D$11,IF(J185=11,'Equivalencia BH-BMPT'!$D$12,IF(J185=12,'Equivalencia BH-BMPT'!$D$13,IF(J185=13,'Equivalencia BH-BMPT'!$D$14,IF(J185=14,'Equivalencia BH-BMPT'!$D$15,IF(J185=15,'Equivalencia BH-BMPT'!$D$16,IF(J185=16,'Equivalencia BH-BMPT'!$D$17,IF(J185=17,'Equivalencia BH-BMPT'!$D$18,IF(J185=18,'Equivalencia BH-BMPT'!$D$19,IF(J185=19,'Equivalencia BH-BMPT'!$D$20,IF(J185=20,'Equivalencia BH-BMPT'!$D$21,IF(J185=21,'Equivalencia BH-BMPT'!$D$22,IF(J185=22,'Equivalencia BH-BMPT'!$D$23,IF(J185=23,'Equivalencia BH-BMPT'!#REF!,IF(J185=24,'Equivalencia BH-BMPT'!$D$25,IF(J185=25,'Equivalencia BH-BMPT'!$D$26,IF(J185=26,'Equivalencia BH-BMPT'!$D$27,IF(J185=27,'Equivalencia BH-BMPT'!$D$28,IF(J185=28,'Equivalencia BH-BMPT'!$D$29,IF(J185=29,'Equivalencia BH-BMPT'!$D$30,IF(J185=30,'Equivalencia BH-BMPT'!$D$31,IF(J185=31,'Equivalencia BH-BMPT'!$D$32,IF(J185=32,'Equivalencia BH-BMPT'!$D$33,IF(J185=33,'Equivalencia BH-BMPT'!$D$34,IF(J185=34,'Equivalencia BH-BMPT'!$D$35,IF(J185=35,'Equivalencia BH-BMPT'!$D$36,IF(J185=36,'Equivalencia BH-BMPT'!$D$37,IF(J185=37,'Equivalencia BH-BMPT'!$D$38,IF(J185=38,'Equivalencia BH-BMPT'!#REF!,IF(J185=39,'Equivalencia BH-BMPT'!$D$40,IF(J185=40,'Equivalencia BH-BMPT'!$D$41,IF(J185=41,'Equivalencia BH-BMPT'!$D$42,IF(J185=42,'Equivalencia BH-BMPT'!$D$43,IF(J185=43,'Equivalencia BH-BMPT'!$D$44,IF(J185=44,'Equivalencia BH-BMPT'!$D$45,IF(J185=45,'Equivalencia BH-BMPT'!$D$46,"No ha seleccionado un número de programa")))))))))))))))))))))))))))))))))))))))))))))</f>
        <v>No ha seleccionado un número de programa</v>
      </c>
      <c r="L185" s="29" t="s">
        <v>973</v>
      </c>
      <c r="M185" s="99">
        <v>52713480</v>
      </c>
      <c r="N185" s="119" t="s">
        <v>779</v>
      </c>
      <c r="O185" s="122">
        <v>3446678</v>
      </c>
      <c r="P185" s="71"/>
      <c r="Q185" s="15"/>
      <c r="R185" s="99" t="s">
        <v>1005</v>
      </c>
      <c r="S185" s="99"/>
      <c r="T185" s="122">
        <v>3446678</v>
      </c>
      <c r="U185" s="259">
        <v>1833333</v>
      </c>
      <c r="V185" s="222">
        <v>43417</v>
      </c>
      <c r="W185" s="176">
        <v>43419</v>
      </c>
      <c r="X185" s="239">
        <v>43465</v>
      </c>
      <c r="Y185" s="264">
        <f t="shared" si="14"/>
        <v>46</v>
      </c>
      <c r="Z185" s="3"/>
      <c r="AA185" s="26"/>
      <c r="AB185" s="3"/>
      <c r="AC185" s="3"/>
      <c r="AD185" s="3" t="s">
        <v>1013</v>
      </c>
      <c r="AE185" s="3"/>
      <c r="AF185" s="27">
        <f t="shared" si="13"/>
        <v>0.5319130478681211</v>
      </c>
      <c r="AG185" s="28"/>
      <c r="AH185" s="28"/>
    </row>
    <row r="186" spans="1:34" ht="44.25" customHeight="1" thickBot="1" x14ac:dyDescent="0.3">
      <c r="A186" s="102" t="s">
        <v>543</v>
      </c>
      <c r="B186" s="3">
        <v>2018</v>
      </c>
      <c r="C186" s="84" t="s">
        <v>357</v>
      </c>
      <c r="D186" s="3">
        <v>10</v>
      </c>
      <c r="E186" s="2" t="str">
        <f>IF(D186=1,'Tipo '!$B$2,IF(D186=2,'Tipo '!$B$3,IF(D186=3,'Tipo '!$B$4,IF(D186=4,'Tipo '!$B$5,IF(D186=5,'Tipo '!$B$6,IF(D186=6,'Tipo '!$B$7,IF(D186=7,'Tipo '!$B$8,IF(D186=8,'Tipo '!$B$9,IF(D186=9,'Tipo '!$B$10,IF(D186=10,'Tipo '!$B$11,IF(D186=11,'Tipo '!$B$12,IF(D186=12,'Tipo '!$B$13,IF(D186=13,'Tipo '!$B$14,IF(D186=14,'Tipo '!$B$15,IF(D186=15,'Tipo '!$B$16,IF(D186=16,'Tipo '!$B$17,IF(D186=17,'Tipo '!$B$18,IF(D186=18,'Tipo '!$B$19,IF(D186=19,'Tipo '!$B$20,IF(D186=20,'Tipo '!$B$21,"No ha seleccionado un tipo de contrato válido"))))))))))))))))))))</f>
        <v>SEGUROS</v>
      </c>
      <c r="F186" s="102" t="s">
        <v>627</v>
      </c>
      <c r="G186" s="2"/>
      <c r="H186" s="169" t="s">
        <v>949</v>
      </c>
      <c r="I186" s="13" t="s">
        <v>161</v>
      </c>
      <c r="J186" s="3"/>
      <c r="K186" s="2" t="str">
        <f>IF(J186=1,'Equivalencia BH-BMPT'!$D$2,IF(J186=2,'Equivalencia BH-BMPT'!$D$3,IF(J186=3,'Equivalencia BH-BMPT'!$D$4,IF(J186=4,'Equivalencia BH-BMPT'!$D$5,IF(J186=5,'Equivalencia BH-BMPT'!$D$6,IF(J186=6,'Equivalencia BH-BMPT'!$D$7,IF(J186=7,'Equivalencia BH-BMPT'!$D$8,IF(J186=8,'Equivalencia BH-BMPT'!$D$9,IF(J186=9,'Equivalencia BH-BMPT'!$D$10,IF(J186=10,'Equivalencia BH-BMPT'!$D$11,IF(J186=11,'Equivalencia BH-BMPT'!$D$12,IF(J186=12,'Equivalencia BH-BMPT'!$D$13,IF(J186=13,'Equivalencia BH-BMPT'!$D$14,IF(J186=14,'Equivalencia BH-BMPT'!$D$15,IF(J186=15,'Equivalencia BH-BMPT'!$D$16,IF(J186=16,'Equivalencia BH-BMPT'!$D$17,IF(J186=17,'Equivalencia BH-BMPT'!$D$18,IF(J186=18,'Equivalencia BH-BMPT'!$D$19,IF(J186=19,'Equivalencia BH-BMPT'!$D$20,IF(J186=20,'Equivalencia BH-BMPT'!$D$21,IF(J186=21,'Equivalencia BH-BMPT'!$D$22,IF(J186=22,'Equivalencia BH-BMPT'!$D$23,IF(J186=23,'Equivalencia BH-BMPT'!#REF!,IF(J186=24,'Equivalencia BH-BMPT'!$D$25,IF(J186=25,'Equivalencia BH-BMPT'!$D$26,IF(J186=26,'Equivalencia BH-BMPT'!$D$27,IF(J186=27,'Equivalencia BH-BMPT'!$D$28,IF(J186=28,'Equivalencia BH-BMPT'!$D$29,IF(J186=29,'Equivalencia BH-BMPT'!$D$30,IF(J186=30,'Equivalencia BH-BMPT'!$D$31,IF(J186=31,'Equivalencia BH-BMPT'!$D$32,IF(J186=32,'Equivalencia BH-BMPT'!$D$33,IF(J186=33,'Equivalencia BH-BMPT'!$D$34,IF(J186=34,'Equivalencia BH-BMPT'!$D$35,IF(J186=35,'Equivalencia BH-BMPT'!$D$36,IF(J186=36,'Equivalencia BH-BMPT'!$D$37,IF(J186=37,'Equivalencia BH-BMPT'!$D$38,IF(J186=38,'Equivalencia BH-BMPT'!#REF!,IF(J186=39,'Equivalencia BH-BMPT'!$D$40,IF(J186=40,'Equivalencia BH-BMPT'!$D$41,IF(J186=41,'Equivalencia BH-BMPT'!$D$42,IF(J186=42,'Equivalencia BH-BMPT'!$D$43,IF(J186=43,'Equivalencia BH-BMPT'!$D$44,IF(J186=44,'Equivalencia BH-BMPT'!$D$45,IF(J186=45,'Equivalencia BH-BMPT'!$D$46,"No ha seleccionado un número de programa")))))))))))))))))))))))))))))))))))))))))))))</f>
        <v>No ha seleccionado un número de programa</v>
      </c>
      <c r="L186" s="72" t="s">
        <v>982</v>
      </c>
      <c r="M186" s="119" t="s">
        <v>1002</v>
      </c>
      <c r="N186" s="102" t="s">
        <v>780</v>
      </c>
      <c r="O186" s="122">
        <v>83524399</v>
      </c>
      <c r="P186" s="71"/>
      <c r="Q186" s="15"/>
      <c r="R186" s="99" t="s">
        <v>1005</v>
      </c>
      <c r="S186" s="99" t="s">
        <v>1005</v>
      </c>
      <c r="T186" s="122">
        <v>83524399</v>
      </c>
      <c r="U186" s="264">
        <v>0</v>
      </c>
      <c r="V186" s="222">
        <v>43412</v>
      </c>
      <c r="W186" s="222" t="s">
        <v>1010</v>
      </c>
      <c r="X186" s="222" t="s">
        <v>1010</v>
      </c>
      <c r="Y186" s="264" t="e">
        <f t="shared" si="14"/>
        <v>#VALUE!</v>
      </c>
      <c r="Z186" s="3"/>
      <c r="AA186" s="26"/>
      <c r="AB186" s="3"/>
      <c r="AC186" s="3"/>
      <c r="AD186" s="3" t="s">
        <v>1013</v>
      </c>
      <c r="AE186" s="3"/>
      <c r="AF186" s="27">
        <f t="shared" si="13"/>
        <v>0</v>
      </c>
      <c r="AG186" s="28"/>
      <c r="AH186" s="28"/>
    </row>
    <row r="187" spans="1:34" ht="44.25" customHeight="1" thickBot="1" x14ac:dyDescent="0.3">
      <c r="A187" s="102" t="s">
        <v>544</v>
      </c>
      <c r="B187" s="3">
        <v>2018</v>
      </c>
      <c r="C187" s="85" t="s">
        <v>358</v>
      </c>
      <c r="D187" s="3">
        <v>11</v>
      </c>
      <c r="E187" s="2" t="str">
        <f>IF(D187=1,'Tipo '!$B$2,IF(D187=2,'Tipo '!$B$3,IF(D187=3,'Tipo '!$B$4,IF(D187=4,'Tipo '!$B$5,IF(D187=5,'Tipo '!$B$6,IF(D187=6,'Tipo '!$B$7,IF(D187=7,'Tipo '!$B$8,IF(D187=8,'Tipo '!$B$9,IF(D187=9,'Tipo '!$B$10,IF(D187=10,'Tipo '!$B$11,IF(D187=11,'Tipo '!$B$12,IF(D187=12,'Tipo '!$B$13,IF(D187=13,'Tipo '!$B$14,IF(D187=14,'Tipo '!$B$15,IF(D187=15,'Tipo '!$B$16,IF(D187=16,'Tipo '!$B$17,IF(D187=17,'Tipo '!$B$18,IF(D187=18,'Tipo '!$B$19,IF(D187=19,'Tipo '!$B$20,IF(D187=20,'Tipo '!$B$21,"No ha seleccionado un tipo de contrato válido"))))))))))))))))))))</f>
        <v>SUMINISTRO</v>
      </c>
      <c r="F187" s="102" t="s">
        <v>627</v>
      </c>
      <c r="G187" s="2"/>
      <c r="H187" s="160" t="s">
        <v>950</v>
      </c>
      <c r="I187" s="13" t="s">
        <v>161</v>
      </c>
      <c r="J187" s="3"/>
      <c r="K187" s="2" t="str">
        <f>IF(J187=1,'Equivalencia BH-BMPT'!$D$2,IF(J187=2,'Equivalencia BH-BMPT'!$D$3,IF(J187=3,'Equivalencia BH-BMPT'!$D$4,IF(J187=4,'Equivalencia BH-BMPT'!$D$5,IF(J187=5,'Equivalencia BH-BMPT'!$D$6,IF(J187=6,'Equivalencia BH-BMPT'!$D$7,IF(J187=7,'Equivalencia BH-BMPT'!$D$8,IF(J187=8,'Equivalencia BH-BMPT'!$D$9,IF(J187=9,'Equivalencia BH-BMPT'!$D$10,IF(J187=10,'Equivalencia BH-BMPT'!$D$11,IF(J187=11,'Equivalencia BH-BMPT'!$D$12,IF(J187=12,'Equivalencia BH-BMPT'!$D$13,IF(J187=13,'Equivalencia BH-BMPT'!$D$14,IF(J187=14,'Equivalencia BH-BMPT'!$D$15,IF(J187=15,'Equivalencia BH-BMPT'!$D$16,IF(J187=16,'Equivalencia BH-BMPT'!$D$17,IF(J187=17,'Equivalencia BH-BMPT'!$D$18,IF(J187=18,'Equivalencia BH-BMPT'!$D$19,IF(J187=19,'Equivalencia BH-BMPT'!$D$20,IF(J187=20,'Equivalencia BH-BMPT'!$D$21,IF(J187=21,'Equivalencia BH-BMPT'!$D$22,IF(J187=22,'Equivalencia BH-BMPT'!$D$23,IF(J187=23,'Equivalencia BH-BMPT'!#REF!,IF(J187=24,'Equivalencia BH-BMPT'!$D$25,IF(J187=25,'Equivalencia BH-BMPT'!$D$26,IF(J187=26,'Equivalencia BH-BMPT'!$D$27,IF(J187=27,'Equivalencia BH-BMPT'!$D$28,IF(J187=28,'Equivalencia BH-BMPT'!$D$29,IF(J187=29,'Equivalencia BH-BMPT'!$D$30,IF(J187=30,'Equivalencia BH-BMPT'!$D$31,IF(J187=31,'Equivalencia BH-BMPT'!$D$32,IF(J187=32,'Equivalencia BH-BMPT'!$D$33,IF(J187=33,'Equivalencia BH-BMPT'!$D$34,IF(J187=34,'Equivalencia BH-BMPT'!$D$35,IF(J187=35,'Equivalencia BH-BMPT'!$D$36,IF(J187=36,'Equivalencia BH-BMPT'!$D$37,IF(J187=37,'Equivalencia BH-BMPT'!$D$38,IF(J187=38,'Equivalencia BH-BMPT'!#REF!,IF(J187=39,'Equivalencia BH-BMPT'!$D$40,IF(J187=40,'Equivalencia BH-BMPT'!$D$41,IF(J187=41,'Equivalencia BH-BMPT'!$D$42,IF(J187=42,'Equivalencia BH-BMPT'!$D$43,IF(J187=43,'Equivalencia BH-BMPT'!$D$44,IF(J187=44,'Equivalencia BH-BMPT'!$D$45,IF(J187=45,'Equivalencia BH-BMPT'!$D$46,"No ha seleccionado un número de programa")))))))))))))))))))))))))))))))))))))))))))))</f>
        <v>No ha seleccionado un número de programa</v>
      </c>
      <c r="L187" s="72" t="s">
        <v>983</v>
      </c>
      <c r="M187" s="183">
        <v>8300658781</v>
      </c>
      <c r="N187" s="102" t="s">
        <v>781</v>
      </c>
      <c r="O187" s="122">
        <v>99965978</v>
      </c>
      <c r="P187" s="71"/>
      <c r="Q187" s="15"/>
      <c r="R187" s="99" t="s">
        <v>1005</v>
      </c>
      <c r="S187" s="99" t="s">
        <v>1005</v>
      </c>
      <c r="T187" s="122">
        <v>99965978</v>
      </c>
      <c r="U187" s="264">
        <v>0</v>
      </c>
      <c r="V187" s="222">
        <v>43417</v>
      </c>
      <c r="W187" s="222">
        <v>43427</v>
      </c>
      <c r="X187" s="247">
        <v>43668</v>
      </c>
      <c r="Y187" s="264">
        <f t="shared" si="14"/>
        <v>241</v>
      </c>
      <c r="Z187" s="3"/>
      <c r="AA187" s="26"/>
      <c r="AB187" s="3"/>
      <c r="AC187" s="3"/>
      <c r="AD187" s="3" t="s">
        <v>1013</v>
      </c>
      <c r="AE187" s="3"/>
      <c r="AF187" s="27">
        <f t="shared" si="13"/>
        <v>0</v>
      </c>
      <c r="AG187" s="28"/>
      <c r="AH187" s="28"/>
    </row>
    <row r="188" spans="1:34" ht="44.25" customHeight="1" thickBot="1" x14ac:dyDescent="0.3">
      <c r="A188" s="102" t="s">
        <v>545</v>
      </c>
      <c r="B188" s="3">
        <v>2018</v>
      </c>
      <c r="C188" s="85" t="s">
        <v>359</v>
      </c>
      <c r="D188" s="3">
        <v>5</v>
      </c>
      <c r="E188" s="2" t="str">
        <f>IF(D188=1,'Tipo '!$B$2,IF(D188=2,'Tipo '!$B$3,IF(D188=3,'Tipo '!$B$4,IF(D188=4,'Tipo '!$B$5,IF(D188=5,'Tipo '!$B$6,IF(D188=6,'Tipo '!$B$7,IF(D188=7,'Tipo '!$B$8,IF(D188=8,'Tipo '!$B$9,IF(D188=9,'Tipo '!$B$10,IF(D188=10,'Tipo '!$B$11,IF(D188=11,'Tipo '!$B$12,IF(D188=12,'Tipo '!$B$13,IF(D188=13,'Tipo '!$B$14,IF(D188=14,'Tipo '!$B$15,IF(D188=15,'Tipo '!$B$16,IF(D188=16,'Tipo '!$B$17,IF(D188=17,'Tipo '!$B$18,IF(D188=18,'Tipo '!$B$19,IF(D188=19,'Tipo '!$B$20,IF(D188=20,'Tipo '!$B$21,"No ha seleccionado un tipo de contrato válido"))))))))))))))))))))</f>
        <v>CONTRATOS DE PRESTACIÓN DE SERVICIOS PROFESIONALES Y DE APOYO A LA GESTIÓN</v>
      </c>
      <c r="F188" s="90" t="s">
        <v>626</v>
      </c>
      <c r="G188" s="2"/>
      <c r="H188" s="160" t="s">
        <v>951</v>
      </c>
      <c r="I188" s="13" t="s">
        <v>162</v>
      </c>
      <c r="J188" s="3"/>
      <c r="K188" s="2" t="str">
        <f>IF(J188=1,'Equivalencia BH-BMPT'!$D$2,IF(J188=2,'Equivalencia BH-BMPT'!$D$3,IF(J188=3,'Equivalencia BH-BMPT'!$D$4,IF(J188=4,'Equivalencia BH-BMPT'!$D$5,IF(J188=5,'Equivalencia BH-BMPT'!$D$6,IF(J188=6,'Equivalencia BH-BMPT'!$D$7,IF(J188=7,'Equivalencia BH-BMPT'!$D$8,IF(J188=8,'Equivalencia BH-BMPT'!$D$9,IF(J188=9,'Equivalencia BH-BMPT'!$D$10,IF(J188=10,'Equivalencia BH-BMPT'!$D$11,IF(J188=11,'Equivalencia BH-BMPT'!$D$12,IF(J188=12,'Equivalencia BH-BMPT'!$D$13,IF(J188=13,'Equivalencia BH-BMPT'!$D$14,IF(J188=14,'Equivalencia BH-BMPT'!$D$15,IF(J188=15,'Equivalencia BH-BMPT'!$D$16,IF(J188=16,'Equivalencia BH-BMPT'!$D$17,IF(J188=17,'Equivalencia BH-BMPT'!$D$18,IF(J188=18,'Equivalencia BH-BMPT'!$D$19,IF(J188=19,'Equivalencia BH-BMPT'!$D$20,IF(J188=20,'Equivalencia BH-BMPT'!$D$21,IF(J188=21,'Equivalencia BH-BMPT'!$D$22,IF(J188=22,'Equivalencia BH-BMPT'!$D$23,IF(J188=23,'Equivalencia BH-BMPT'!#REF!,IF(J188=24,'Equivalencia BH-BMPT'!$D$25,IF(J188=25,'Equivalencia BH-BMPT'!$D$26,IF(J188=26,'Equivalencia BH-BMPT'!$D$27,IF(J188=27,'Equivalencia BH-BMPT'!$D$28,IF(J188=28,'Equivalencia BH-BMPT'!$D$29,IF(J188=29,'Equivalencia BH-BMPT'!$D$30,IF(J188=30,'Equivalencia BH-BMPT'!$D$31,IF(J188=31,'Equivalencia BH-BMPT'!$D$32,IF(J188=32,'Equivalencia BH-BMPT'!$D$33,IF(J188=33,'Equivalencia BH-BMPT'!$D$34,IF(J188=34,'Equivalencia BH-BMPT'!$D$35,IF(J188=35,'Equivalencia BH-BMPT'!$D$36,IF(J188=36,'Equivalencia BH-BMPT'!$D$37,IF(J188=37,'Equivalencia BH-BMPT'!$D$38,IF(J188=38,'Equivalencia BH-BMPT'!#REF!,IF(J188=39,'Equivalencia BH-BMPT'!$D$40,IF(J188=40,'Equivalencia BH-BMPT'!$D$41,IF(J188=41,'Equivalencia BH-BMPT'!$D$42,IF(J188=42,'Equivalencia BH-BMPT'!$D$43,IF(J188=43,'Equivalencia BH-BMPT'!$D$44,IF(J188=44,'Equivalencia BH-BMPT'!$D$45,IF(J188=45,'Equivalencia BH-BMPT'!$D$46,"No ha seleccionado un número de programa")))))))))))))))))))))))))))))))))))))))))))))</f>
        <v>No ha seleccionado un número de programa</v>
      </c>
      <c r="L188" s="29" t="s">
        <v>973</v>
      </c>
      <c r="M188" s="99">
        <v>1030602538</v>
      </c>
      <c r="N188" s="99" t="s">
        <v>692</v>
      </c>
      <c r="O188" s="122">
        <v>7166594</v>
      </c>
      <c r="P188" s="71"/>
      <c r="Q188" s="15"/>
      <c r="R188" s="99" t="s">
        <v>1005</v>
      </c>
      <c r="S188" s="99"/>
      <c r="T188" s="122">
        <v>7166594</v>
      </c>
      <c r="U188" s="259">
        <v>3166634</v>
      </c>
      <c r="V188" s="222">
        <v>43423</v>
      </c>
      <c r="W188" s="222">
        <v>43425</v>
      </c>
      <c r="X188" s="239">
        <v>43465</v>
      </c>
      <c r="Y188" s="264">
        <f t="shared" si="14"/>
        <v>40</v>
      </c>
      <c r="Z188" s="3"/>
      <c r="AA188" s="26"/>
      <c r="AB188" s="3"/>
      <c r="AC188" s="3"/>
      <c r="AD188" s="3" t="s">
        <v>1013</v>
      </c>
      <c r="AE188" s="3"/>
      <c r="AF188" s="27">
        <f t="shared" si="13"/>
        <v>0.44186038723555432</v>
      </c>
      <c r="AG188" s="28"/>
      <c r="AH188" s="28"/>
    </row>
    <row r="189" spans="1:34" ht="44.25" customHeight="1" thickBot="1" x14ac:dyDescent="0.3">
      <c r="A189" s="102" t="s">
        <v>546</v>
      </c>
      <c r="B189" s="3">
        <v>2018</v>
      </c>
      <c r="C189" s="85" t="s">
        <v>359</v>
      </c>
      <c r="D189" s="3">
        <v>5</v>
      </c>
      <c r="E189" s="2" t="str">
        <f>IF(D189=1,'Tipo '!$B$2,IF(D189=2,'Tipo '!$B$3,IF(D189=3,'Tipo '!$B$4,IF(D189=4,'Tipo '!$B$5,IF(D189=5,'Tipo '!$B$6,IF(D189=6,'Tipo '!$B$7,IF(D189=7,'Tipo '!$B$8,IF(D189=8,'Tipo '!$B$9,IF(D189=9,'Tipo '!$B$10,IF(D189=10,'Tipo '!$B$11,IF(D189=11,'Tipo '!$B$12,IF(D189=12,'Tipo '!$B$13,IF(D189=13,'Tipo '!$B$14,IF(D189=14,'Tipo '!$B$15,IF(D189=15,'Tipo '!$B$16,IF(D189=16,'Tipo '!$B$17,IF(D189=17,'Tipo '!$B$18,IF(D189=18,'Tipo '!$B$19,IF(D189=19,'Tipo '!$B$20,IF(D189=20,'Tipo '!$B$21,"No ha seleccionado un tipo de contrato válido"))))))))))))))))))))</f>
        <v>CONTRATOS DE PRESTACIÓN DE SERVICIOS PROFESIONALES Y DE APOYO A LA GESTIÓN</v>
      </c>
      <c r="F189" s="90" t="s">
        <v>626</v>
      </c>
      <c r="G189" s="2"/>
      <c r="H189" s="80" t="s">
        <v>952</v>
      </c>
      <c r="I189" s="13" t="s">
        <v>162</v>
      </c>
      <c r="J189" s="3"/>
      <c r="K189" s="2" t="str">
        <f>IF(J189=1,'Equivalencia BH-BMPT'!$D$2,IF(J189=2,'Equivalencia BH-BMPT'!$D$3,IF(J189=3,'Equivalencia BH-BMPT'!$D$4,IF(J189=4,'Equivalencia BH-BMPT'!$D$5,IF(J189=5,'Equivalencia BH-BMPT'!$D$6,IF(J189=6,'Equivalencia BH-BMPT'!$D$7,IF(J189=7,'Equivalencia BH-BMPT'!$D$8,IF(J189=8,'Equivalencia BH-BMPT'!$D$9,IF(J189=9,'Equivalencia BH-BMPT'!$D$10,IF(J189=10,'Equivalencia BH-BMPT'!$D$11,IF(J189=11,'Equivalencia BH-BMPT'!$D$12,IF(J189=12,'Equivalencia BH-BMPT'!$D$13,IF(J189=13,'Equivalencia BH-BMPT'!$D$14,IF(J189=14,'Equivalencia BH-BMPT'!$D$15,IF(J189=15,'Equivalencia BH-BMPT'!$D$16,IF(J189=16,'Equivalencia BH-BMPT'!$D$17,IF(J189=17,'Equivalencia BH-BMPT'!$D$18,IF(J189=18,'Equivalencia BH-BMPT'!$D$19,IF(J189=19,'Equivalencia BH-BMPT'!$D$20,IF(J189=20,'Equivalencia BH-BMPT'!$D$21,IF(J189=21,'Equivalencia BH-BMPT'!$D$22,IF(J189=22,'Equivalencia BH-BMPT'!$D$23,IF(J189=23,'Equivalencia BH-BMPT'!#REF!,IF(J189=24,'Equivalencia BH-BMPT'!$D$25,IF(J189=25,'Equivalencia BH-BMPT'!$D$26,IF(J189=26,'Equivalencia BH-BMPT'!$D$27,IF(J189=27,'Equivalencia BH-BMPT'!$D$28,IF(J189=28,'Equivalencia BH-BMPT'!$D$29,IF(J189=29,'Equivalencia BH-BMPT'!$D$30,IF(J189=30,'Equivalencia BH-BMPT'!$D$31,IF(J189=31,'Equivalencia BH-BMPT'!$D$32,IF(J189=32,'Equivalencia BH-BMPT'!$D$33,IF(J189=33,'Equivalencia BH-BMPT'!$D$34,IF(J189=34,'Equivalencia BH-BMPT'!$D$35,IF(J189=35,'Equivalencia BH-BMPT'!$D$36,IF(J189=36,'Equivalencia BH-BMPT'!$D$37,IF(J189=37,'Equivalencia BH-BMPT'!$D$38,IF(J189=38,'Equivalencia BH-BMPT'!#REF!,IF(J189=39,'Equivalencia BH-BMPT'!$D$40,IF(J189=40,'Equivalencia BH-BMPT'!$D$41,IF(J189=41,'Equivalencia BH-BMPT'!$D$42,IF(J189=42,'Equivalencia BH-BMPT'!$D$43,IF(J189=43,'Equivalencia BH-BMPT'!$D$44,IF(J189=44,'Equivalencia BH-BMPT'!$D$45,IF(J189=45,'Equivalencia BH-BMPT'!$D$46,"No ha seleccionado un número de programa")))))))))))))))))))))))))))))))))))))))))))))</f>
        <v>No ha seleccionado un número de programa</v>
      </c>
      <c r="L189" s="29" t="s">
        <v>973</v>
      </c>
      <c r="M189" s="99">
        <v>52020954</v>
      </c>
      <c r="N189" s="102" t="s">
        <v>694</v>
      </c>
      <c r="O189" s="122">
        <v>3299995</v>
      </c>
      <c r="P189" s="71"/>
      <c r="Q189" s="15"/>
      <c r="R189" s="99" t="s">
        <v>1005</v>
      </c>
      <c r="S189" s="99"/>
      <c r="T189" s="122">
        <f>+O189+Q189+S189</f>
        <v>3299995</v>
      </c>
      <c r="U189" s="264">
        <v>0</v>
      </c>
      <c r="V189" s="213">
        <v>43423</v>
      </c>
      <c r="W189" s="176">
        <v>43424</v>
      </c>
      <c r="X189" s="239">
        <v>43465</v>
      </c>
      <c r="Y189" s="264">
        <f t="shared" si="14"/>
        <v>41</v>
      </c>
      <c r="Z189" s="3"/>
      <c r="AA189" s="26"/>
      <c r="AB189" s="3"/>
      <c r="AC189" s="3"/>
      <c r="AD189" s="3" t="s">
        <v>1013</v>
      </c>
      <c r="AE189" s="3"/>
      <c r="AF189" s="27">
        <f t="shared" si="13"/>
        <v>0</v>
      </c>
      <c r="AG189" s="28"/>
      <c r="AH189" s="28"/>
    </row>
    <row r="190" spans="1:34" ht="44.25" customHeight="1" thickBot="1" x14ac:dyDescent="0.3">
      <c r="A190" s="102" t="s">
        <v>547</v>
      </c>
      <c r="B190" s="3">
        <v>2018</v>
      </c>
      <c r="C190" s="85" t="s">
        <v>360</v>
      </c>
      <c r="D190" s="3">
        <v>5</v>
      </c>
      <c r="E190" s="2" t="str">
        <f>IF(D190=1,'Tipo '!$B$2,IF(D190=2,'Tipo '!$B$3,IF(D190=3,'Tipo '!$B$4,IF(D190=4,'Tipo '!$B$5,IF(D190=5,'Tipo '!$B$6,IF(D190=6,'Tipo '!$B$7,IF(D190=7,'Tipo '!$B$8,IF(D190=8,'Tipo '!$B$9,IF(D190=9,'Tipo '!$B$10,IF(D190=10,'Tipo '!$B$11,IF(D190=11,'Tipo '!$B$12,IF(D190=12,'Tipo '!$B$13,IF(D190=13,'Tipo '!$B$14,IF(D190=14,'Tipo '!$B$15,IF(D190=15,'Tipo '!$B$16,IF(D190=16,'Tipo '!$B$17,IF(D190=17,'Tipo '!$B$18,IF(D190=18,'Tipo '!$B$19,IF(D190=19,'Tipo '!$B$20,IF(D190=20,'Tipo '!$B$21,"No ha seleccionado un tipo de contrato válido"))))))))))))))))))))</f>
        <v>CONTRATOS DE PRESTACIÓN DE SERVICIOS PROFESIONALES Y DE APOYO A LA GESTIÓN</v>
      </c>
      <c r="F190" s="90" t="s">
        <v>626</v>
      </c>
      <c r="G190" s="2"/>
      <c r="H190" s="167" t="s">
        <v>953</v>
      </c>
      <c r="I190" s="13" t="s">
        <v>162</v>
      </c>
      <c r="J190" s="3"/>
      <c r="K190" s="2" t="str">
        <f>IF(J190=1,'Equivalencia BH-BMPT'!$D$2,IF(J190=2,'Equivalencia BH-BMPT'!$D$3,IF(J190=3,'Equivalencia BH-BMPT'!$D$4,IF(J190=4,'Equivalencia BH-BMPT'!$D$5,IF(J190=5,'Equivalencia BH-BMPT'!$D$6,IF(J190=6,'Equivalencia BH-BMPT'!$D$7,IF(J190=7,'Equivalencia BH-BMPT'!$D$8,IF(J190=8,'Equivalencia BH-BMPT'!$D$9,IF(J190=9,'Equivalencia BH-BMPT'!$D$10,IF(J190=10,'Equivalencia BH-BMPT'!$D$11,IF(J190=11,'Equivalencia BH-BMPT'!$D$12,IF(J190=12,'Equivalencia BH-BMPT'!$D$13,IF(J190=13,'Equivalencia BH-BMPT'!$D$14,IF(J190=14,'Equivalencia BH-BMPT'!$D$15,IF(J190=15,'Equivalencia BH-BMPT'!$D$16,IF(J190=16,'Equivalencia BH-BMPT'!$D$17,IF(J190=17,'Equivalencia BH-BMPT'!$D$18,IF(J190=18,'Equivalencia BH-BMPT'!$D$19,IF(J190=19,'Equivalencia BH-BMPT'!$D$20,IF(J190=20,'Equivalencia BH-BMPT'!$D$21,IF(J190=21,'Equivalencia BH-BMPT'!$D$22,IF(J190=22,'Equivalencia BH-BMPT'!$D$23,IF(J190=23,'Equivalencia BH-BMPT'!#REF!,IF(J190=24,'Equivalencia BH-BMPT'!$D$25,IF(J190=25,'Equivalencia BH-BMPT'!$D$26,IF(J190=26,'Equivalencia BH-BMPT'!$D$27,IF(J190=27,'Equivalencia BH-BMPT'!$D$28,IF(J190=28,'Equivalencia BH-BMPT'!$D$29,IF(J190=29,'Equivalencia BH-BMPT'!$D$30,IF(J190=30,'Equivalencia BH-BMPT'!$D$31,IF(J190=31,'Equivalencia BH-BMPT'!$D$32,IF(J190=32,'Equivalencia BH-BMPT'!$D$33,IF(J190=33,'Equivalencia BH-BMPT'!$D$34,IF(J190=34,'Equivalencia BH-BMPT'!$D$35,IF(J190=35,'Equivalencia BH-BMPT'!$D$36,IF(J190=36,'Equivalencia BH-BMPT'!$D$37,IF(J190=37,'Equivalencia BH-BMPT'!$D$38,IF(J190=38,'Equivalencia BH-BMPT'!#REF!,IF(J190=39,'Equivalencia BH-BMPT'!$D$40,IF(J190=40,'Equivalencia BH-BMPT'!$D$41,IF(J190=41,'Equivalencia BH-BMPT'!$D$42,IF(J190=42,'Equivalencia BH-BMPT'!$D$43,IF(J190=43,'Equivalencia BH-BMPT'!$D$44,IF(J190=44,'Equivalencia BH-BMPT'!$D$45,IF(J190=45,'Equivalencia BH-BMPT'!$D$46,"No ha seleccionado un número de programa")))))))))))))))))))))))))))))))))))))))))))))</f>
        <v>No ha seleccionado un número de programa</v>
      </c>
      <c r="L190" s="29" t="s">
        <v>973</v>
      </c>
      <c r="M190" s="187">
        <v>1032397330</v>
      </c>
      <c r="N190" s="102" t="s">
        <v>782</v>
      </c>
      <c r="O190" s="122">
        <v>1874981</v>
      </c>
      <c r="P190" s="71"/>
      <c r="Q190" s="15"/>
      <c r="R190" s="99" t="s">
        <v>1005</v>
      </c>
      <c r="S190" s="99"/>
      <c r="T190" s="122">
        <v>1874981</v>
      </c>
      <c r="U190" s="264">
        <v>0</v>
      </c>
      <c r="V190" s="213">
        <v>43433</v>
      </c>
      <c r="W190" s="176">
        <v>43437</v>
      </c>
      <c r="X190" s="239">
        <v>43465</v>
      </c>
      <c r="Y190" s="264">
        <f t="shared" si="14"/>
        <v>28</v>
      </c>
      <c r="Z190" s="3"/>
      <c r="AA190" s="26"/>
      <c r="AB190" s="3"/>
      <c r="AC190" s="3"/>
      <c r="AD190" s="3" t="s">
        <v>1013</v>
      </c>
      <c r="AE190" s="3"/>
      <c r="AF190" s="27">
        <f t="shared" si="13"/>
        <v>0</v>
      </c>
      <c r="AG190" s="28"/>
      <c r="AH190" s="28"/>
    </row>
    <row r="191" spans="1:34" ht="44.25" customHeight="1" thickBot="1" x14ac:dyDescent="0.3">
      <c r="A191" s="102" t="s">
        <v>548</v>
      </c>
      <c r="B191" s="3">
        <v>2018</v>
      </c>
      <c r="C191" s="85" t="s">
        <v>361</v>
      </c>
      <c r="D191" s="3">
        <v>5</v>
      </c>
      <c r="E191" s="2" t="str">
        <f>IF(D191=1,'Tipo '!$B$2,IF(D191=2,'Tipo '!$B$3,IF(D191=3,'Tipo '!$B$4,IF(D191=4,'Tipo '!$B$5,IF(D191=5,'Tipo '!$B$6,IF(D191=6,'Tipo '!$B$7,IF(D191=7,'Tipo '!$B$8,IF(D191=8,'Tipo '!$B$9,IF(D191=9,'Tipo '!$B$10,IF(D191=10,'Tipo '!$B$11,IF(D191=11,'Tipo '!$B$12,IF(D191=12,'Tipo '!$B$13,IF(D191=13,'Tipo '!$B$14,IF(D191=14,'Tipo '!$B$15,IF(D191=15,'Tipo '!$B$16,IF(D191=16,'Tipo '!$B$17,IF(D191=17,'Tipo '!$B$18,IF(D191=18,'Tipo '!$B$19,IF(D191=19,'Tipo '!$B$20,IF(D191=20,'Tipo '!$B$21,"No ha seleccionado un tipo de contrato válido"))))))))))))))))))))</f>
        <v>CONTRATOS DE PRESTACIÓN DE SERVICIOS PROFESIONALES Y DE APOYO A LA GESTIÓN</v>
      </c>
      <c r="F191" s="90" t="s">
        <v>626</v>
      </c>
      <c r="G191" s="2"/>
      <c r="H191" s="80" t="s">
        <v>954</v>
      </c>
      <c r="I191" s="13" t="s">
        <v>162</v>
      </c>
      <c r="J191" s="3"/>
      <c r="K191" s="2" t="str">
        <f>IF(J191=1,'Equivalencia BH-BMPT'!$D$2,IF(J191=2,'Equivalencia BH-BMPT'!$D$3,IF(J191=3,'Equivalencia BH-BMPT'!$D$4,IF(J191=4,'Equivalencia BH-BMPT'!$D$5,IF(J191=5,'Equivalencia BH-BMPT'!$D$6,IF(J191=6,'Equivalencia BH-BMPT'!$D$7,IF(J191=7,'Equivalencia BH-BMPT'!$D$8,IF(J191=8,'Equivalencia BH-BMPT'!$D$9,IF(J191=9,'Equivalencia BH-BMPT'!$D$10,IF(J191=10,'Equivalencia BH-BMPT'!$D$11,IF(J191=11,'Equivalencia BH-BMPT'!$D$12,IF(J191=12,'Equivalencia BH-BMPT'!$D$13,IF(J191=13,'Equivalencia BH-BMPT'!$D$14,IF(J191=14,'Equivalencia BH-BMPT'!$D$15,IF(J191=15,'Equivalencia BH-BMPT'!$D$16,IF(J191=16,'Equivalencia BH-BMPT'!$D$17,IF(J191=17,'Equivalencia BH-BMPT'!$D$18,IF(J191=18,'Equivalencia BH-BMPT'!$D$19,IF(J191=19,'Equivalencia BH-BMPT'!$D$20,IF(J191=20,'Equivalencia BH-BMPT'!$D$21,IF(J191=21,'Equivalencia BH-BMPT'!$D$22,IF(J191=22,'Equivalencia BH-BMPT'!$D$23,IF(J191=23,'Equivalencia BH-BMPT'!#REF!,IF(J191=24,'Equivalencia BH-BMPT'!$D$25,IF(J191=25,'Equivalencia BH-BMPT'!$D$26,IF(J191=26,'Equivalencia BH-BMPT'!$D$27,IF(J191=27,'Equivalencia BH-BMPT'!$D$28,IF(J191=28,'Equivalencia BH-BMPT'!$D$29,IF(J191=29,'Equivalencia BH-BMPT'!$D$30,IF(J191=30,'Equivalencia BH-BMPT'!$D$31,IF(J191=31,'Equivalencia BH-BMPT'!$D$32,IF(J191=32,'Equivalencia BH-BMPT'!$D$33,IF(J191=33,'Equivalencia BH-BMPT'!$D$34,IF(J191=34,'Equivalencia BH-BMPT'!$D$35,IF(J191=35,'Equivalencia BH-BMPT'!$D$36,IF(J191=36,'Equivalencia BH-BMPT'!$D$37,IF(J191=37,'Equivalencia BH-BMPT'!$D$38,IF(J191=38,'Equivalencia BH-BMPT'!#REF!,IF(J191=39,'Equivalencia BH-BMPT'!$D$40,IF(J191=40,'Equivalencia BH-BMPT'!$D$41,IF(J191=41,'Equivalencia BH-BMPT'!$D$42,IF(J191=42,'Equivalencia BH-BMPT'!$D$43,IF(J191=43,'Equivalencia BH-BMPT'!$D$44,IF(J191=44,'Equivalencia BH-BMPT'!$D$45,IF(J191=45,'Equivalencia BH-BMPT'!$D$46,"No ha seleccionado un número de programa")))))))))))))))))))))))))))))))))))))))))))))</f>
        <v>No ha seleccionado un número de programa</v>
      </c>
      <c r="L191" s="29" t="s">
        <v>973</v>
      </c>
      <c r="M191" s="184">
        <v>91535526</v>
      </c>
      <c r="N191" s="102" t="s">
        <v>783</v>
      </c>
      <c r="O191" s="122">
        <v>5850009</v>
      </c>
      <c r="P191" s="71"/>
      <c r="Q191" s="15"/>
      <c r="R191" s="99" t="s">
        <v>1005</v>
      </c>
      <c r="S191" s="99"/>
      <c r="T191" s="251">
        <f>+O191+Q191+S191</f>
        <v>5850009</v>
      </c>
      <c r="U191" s="264">
        <v>0</v>
      </c>
      <c r="V191" s="213">
        <v>43433</v>
      </c>
      <c r="W191" s="231">
        <v>43437</v>
      </c>
      <c r="X191" s="247">
        <v>43463</v>
      </c>
      <c r="Y191" s="264">
        <f t="shared" si="14"/>
        <v>26</v>
      </c>
      <c r="Z191" s="3"/>
      <c r="AA191" s="26"/>
      <c r="AB191" s="3"/>
      <c r="AC191" s="3"/>
      <c r="AD191" s="3" t="s">
        <v>1013</v>
      </c>
      <c r="AE191" s="3"/>
      <c r="AF191" s="27">
        <f t="shared" si="13"/>
        <v>0</v>
      </c>
      <c r="AG191" s="28"/>
      <c r="AH191" s="28"/>
    </row>
    <row r="192" spans="1:34" ht="44.25" customHeight="1" thickBot="1" x14ac:dyDescent="0.3">
      <c r="A192" s="102" t="s">
        <v>549</v>
      </c>
      <c r="B192" s="3">
        <v>2018</v>
      </c>
      <c r="C192" s="85" t="s">
        <v>362</v>
      </c>
      <c r="D192" s="3">
        <v>5</v>
      </c>
      <c r="E192" s="2" t="str">
        <f>IF(D192=1,'Tipo '!$B$2,IF(D192=2,'Tipo '!$B$3,IF(D192=3,'Tipo '!$B$4,IF(D192=4,'Tipo '!$B$5,IF(D192=5,'Tipo '!$B$6,IF(D192=6,'Tipo '!$B$7,IF(D192=7,'Tipo '!$B$8,IF(D192=8,'Tipo '!$B$9,IF(D192=9,'Tipo '!$B$10,IF(D192=10,'Tipo '!$B$11,IF(D192=11,'Tipo '!$B$12,IF(D192=12,'Tipo '!$B$13,IF(D192=13,'Tipo '!$B$14,IF(D192=14,'Tipo '!$B$15,IF(D192=15,'Tipo '!$B$16,IF(D192=16,'Tipo '!$B$17,IF(D192=17,'Tipo '!$B$18,IF(D192=18,'Tipo '!$B$19,IF(D192=19,'Tipo '!$B$20,IF(D192=20,'Tipo '!$B$21,"No ha seleccionado un tipo de contrato válido"))))))))))))))))))))</f>
        <v>CONTRATOS DE PRESTACIÓN DE SERVICIOS PROFESIONALES Y DE APOYO A LA GESTIÓN</v>
      </c>
      <c r="F192" s="90" t="s">
        <v>626</v>
      </c>
      <c r="G192" s="2"/>
      <c r="H192" s="80" t="s">
        <v>955</v>
      </c>
      <c r="I192" s="13" t="s">
        <v>162</v>
      </c>
      <c r="J192" s="3"/>
      <c r="K192" s="2" t="str">
        <f>IF(J192=1,'Equivalencia BH-BMPT'!$D$2,IF(J192=2,'Equivalencia BH-BMPT'!$D$3,IF(J192=3,'Equivalencia BH-BMPT'!$D$4,IF(J192=4,'Equivalencia BH-BMPT'!$D$5,IF(J192=5,'Equivalencia BH-BMPT'!$D$6,IF(J192=6,'Equivalencia BH-BMPT'!$D$7,IF(J192=7,'Equivalencia BH-BMPT'!$D$8,IF(J192=8,'Equivalencia BH-BMPT'!$D$9,IF(J192=9,'Equivalencia BH-BMPT'!$D$10,IF(J192=10,'Equivalencia BH-BMPT'!$D$11,IF(J192=11,'Equivalencia BH-BMPT'!$D$12,IF(J192=12,'Equivalencia BH-BMPT'!$D$13,IF(J192=13,'Equivalencia BH-BMPT'!$D$14,IF(J192=14,'Equivalencia BH-BMPT'!$D$15,IF(J192=15,'Equivalencia BH-BMPT'!$D$16,IF(J192=16,'Equivalencia BH-BMPT'!$D$17,IF(J192=17,'Equivalencia BH-BMPT'!$D$18,IF(J192=18,'Equivalencia BH-BMPT'!$D$19,IF(J192=19,'Equivalencia BH-BMPT'!$D$20,IF(J192=20,'Equivalencia BH-BMPT'!$D$21,IF(J192=21,'Equivalencia BH-BMPT'!$D$22,IF(J192=22,'Equivalencia BH-BMPT'!$D$23,IF(J192=23,'Equivalencia BH-BMPT'!#REF!,IF(J192=24,'Equivalencia BH-BMPT'!$D$25,IF(J192=25,'Equivalencia BH-BMPT'!$D$26,IF(J192=26,'Equivalencia BH-BMPT'!$D$27,IF(J192=27,'Equivalencia BH-BMPT'!$D$28,IF(J192=28,'Equivalencia BH-BMPT'!$D$29,IF(J192=29,'Equivalencia BH-BMPT'!$D$30,IF(J192=30,'Equivalencia BH-BMPT'!$D$31,IF(J192=31,'Equivalencia BH-BMPT'!$D$32,IF(J192=32,'Equivalencia BH-BMPT'!$D$33,IF(J192=33,'Equivalencia BH-BMPT'!$D$34,IF(J192=34,'Equivalencia BH-BMPT'!$D$35,IF(J192=35,'Equivalencia BH-BMPT'!$D$36,IF(J192=36,'Equivalencia BH-BMPT'!$D$37,IF(J192=37,'Equivalencia BH-BMPT'!$D$38,IF(J192=38,'Equivalencia BH-BMPT'!#REF!,IF(J192=39,'Equivalencia BH-BMPT'!$D$40,IF(J192=40,'Equivalencia BH-BMPT'!$D$41,IF(J192=41,'Equivalencia BH-BMPT'!$D$42,IF(J192=42,'Equivalencia BH-BMPT'!$D$43,IF(J192=43,'Equivalencia BH-BMPT'!$D$44,IF(J192=44,'Equivalencia BH-BMPT'!$D$45,IF(J192=45,'Equivalencia BH-BMPT'!$D$46,"No ha seleccionado un número de programa")))))))))))))))))))))))))))))))))))))))))))))</f>
        <v>No ha seleccionado un número de programa</v>
      </c>
      <c r="L192" s="29" t="s">
        <v>977</v>
      </c>
      <c r="M192" s="188">
        <v>1098731316</v>
      </c>
      <c r="N192" s="102" t="s">
        <v>784</v>
      </c>
      <c r="O192" s="123">
        <v>4296000</v>
      </c>
      <c r="P192" s="71"/>
      <c r="Q192" s="15"/>
      <c r="R192" s="99" t="s">
        <v>1005</v>
      </c>
      <c r="S192" s="99"/>
      <c r="T192" s="123">
        <v>4296000</v>
      </c>
      <c r="U192" s="259">
        <v>1002400</v>
      </c>
      <c r="V192" s="213">
        <v>43433</v>
      </c>
      <c r="W192" s="232">
        <v>43437</v>
      </c>
      <c r="X192" s="243">
        <v>43465</v>
      </c>
      <c r="Y192" s="264">
        <f t="shared" si="14"/>
        <v>28</v>
      </c>
      <c r="Z192" s="3"/>
      <c r="AA192" s="26"/>
      <c r="AB192" s="3"/>
      <c r="AC192" s="3"/>
      <c r="AD192" s="3" t="s">
        <v>1013</v>
      </c>
      <c r="AE192" s="3"/>
      <c r="AF192" s="27">
        <f t="shared" si="13"/>
        <v>0.23333333333333334</v>
      </c>
      <c r="AG192" s="28"/>
      <c r="AH192" s="28"/>
    </row>
    <row r="193" spans="1:34" ht="44.25" customHeight="1" thickBot="1" x14ac:dyDescent="0.3">
      <c r="A193" s="107" t="s">
        <v>550</v>
      </c>
      <c r="B193" s="3">
        <v>2018</v>
      </c>
      <c r="C193" s="78" t="s">
        <v>363</v>
      </c>
      <c r="D193" s="3">
        <v>11</v>
      </c>
      <c r="E193" s="2" t="str">
        <f>IF(D193=1,'Tipo '!$B$2,IF(D193=2,'Tipo '!$B$3,IF(D193=3,'Tipo '!$B$4,IF(D193=4,'Tipo '!$B$5,IF(D193=5,'Tipo '!$B$6,IF(D193=6,'Tipo '!$B$7,IF(D193=7,'Tipo '!$B$8,IF(D193=8,'Tipo '!$B$9,IF(D193=9,'Tipo '!$B$10,IF(D193=10,'Tipo '!$B$11,IF(D193=11,'Tipo '!$B$12,IF(D193=12,'Tipo '!$B$13,IF(D193=13,'Tipo '!$B$14,IF(D193=14,'Tipo '!$B$15,IF(D193=15,'Tipo '!$B$16,IF(D193=16,'Tipo '!$B$17,IF(D193=17,'Tipo '!$B$18,IF(D193=18,'Tipo '!$B$19,IF(D193=19,'Tipo '!$B$20,IF(D193=20,'Tipo '!$B$21,"No ha seleccionado un tipo de contrato válido"))))))))))))))))))))</f>
        <v>SUMINISTRO</v>
      </c>
      <c r="F193" s="99" t="s">
        <v>103</v>
      </c>
      <c r="G193" s="2"/>
      <c r="H193" s="170" t="s">
        <v>956</v>
      </c>
      <c r="I193" s="13" t="s">
        <v>161</v>
      </c>
      <c r="J193" s="3"/>
      <c r="K193" s="2" t="str">
        <f>IF(J193=1,'Equivalencia BH-BMPT'!$D$2,IF(J193=2,'Equivalencia BH-BMPT'!$D$3,IF(J193=3,'Equivalencia BH-BMPT'!$D$4,IF(J193=4,'Equivalencia BH-BMPT'!$D$5,IF(J193=5,'Equivalencia BH-BMPT'!$D$6,IF(J193=6,'Equivalencia BH-BMPT'!$D$7,IF(J193=7,'Equivalencia BH-BMPT'!$D$8,IF(J193=8,'Equivalencia BH-BMPT'!$D$9,IF(J193=9,'Equivalencia BH-BMPT'!$D$10,IF(J193=10,'Equivalencia BH-BMPT'!$D$11,IF(J193=11,'Equivalencia BH-BMPT'!$D$12,IF(J193=12,'Equivalencia BH-BMPT'!$D$13,IF(J193=13,'Equivalencia BH-BMPT'!$D$14,IF(J193=14,'Equivalencia BH-BMPT'!$D$15,IF(J193=15,'Equivalencia BH-BMPT'!$D$16,IF(J193=16,'Equivalencia BH-BMPT'!$D$17,IF(J193=17,'Equivalencia BH-BMPT'!$D$18,IF(J193=18,'Equivalencia BH-BMPT'!$D$19,IF(J193=19,'Equivalencia BH-BMPT'!$D$20,IF(J193=20,'Equivalencia BH-BMPT'!$D$21,IF(J193=21,'Equivalencia BH-BMPT'!$D$22,IF(J193=22,'Equivalencia BH-BMPT'!$D$23,IF(J193=23,'Equivalencia BH-BMPT'!#REF!,IF(J193=24,'Equivalencia BH-BMPT'!$D$25,IF(J193=25,'Equivalencia BH-BMPT'!$D$26,IF(J193=26,'Equivalencia BH-BMPT'!$D$27,IF(J193=27,'Equivalencia BH-BMPT'!$D$28,IF(J193=28,'Equivalencia BH-BMPT'!$D$29,IF(J193=29,'Equivalencia BH-BMPT'!$D$30,IF(J193=30,'Equivalencia BH-BMPT'!$D$31,IF(J193=31,'Equivalencia BH-BMPT'!$D$32,IF(J193=32,'Equivalencia BH-BMPT'!$D$33,IF(J193=33,'Equivalencia BH-BMPT'!$D$34,IF(J193=34,'Equivalencia BH-BMPT'!$D$35,IF(J193=35,'Equivalencia BH-BMPT'!$D$36,IF(J193=36,'Equivalencia BH-BMPT'!$D$37,IF(J193=37,'Equivalencia BH-BMPT'!$D$38,IF(J193=38,'Equivalencia BH-BMPT'!#REF!,IF(J193=39,'Equivalencia BH-BMPT'!$D$40,IF(J193=40,'Equivalencia BH-BMPT'!$D$41,IF(J193=41,'Equivalencia BH-BMPT'!$D$42,IF(J193=42,'Equivalencia BH-BMPT'!$D$43,IF(J193=43,'Equivalencia BH-BMPT'!$D$44,IF(J193=44,'Equivalencia BH-BMPT'!$D$45,IF(J193=45,'Equivalencia BH-BMPT'!$D$46,"No ha seleccionado un número de programa")))))))))))))))))))))))))))))))))))))))))))))</f>
        <v>No ha seleccionado un número de programa</v>
      </c>
      <c r="L193" s="88" t="s">
        <v>984</v>
      </c>
      <c r="M193" s="99">
        <v>800002609</v>
      </c>
      <c r="N193" s="107" t="s">
        <v>785</v>
      </c>
      <c r="O193" s="123">
        <v>7150570</v>
      </c>
      <c r="P193" s="71"/>
      <c r="Q193" s="15"/>
      <c r="R193" s="99" t="s">
        <v>1005</v>
      </c>
      <c r="S193" s="99" t="s">
        <v>1005</v>
      </c>
      <c r="T193" s="123">
        <v>7150570</v>
      </c>
      <c r="U193" s="264">
        <v>0</v>
      </c>
      <c r="V193" s="217">
        <v>43445</v>
      </c>
      <c r="W193" s="233" t="s">
        <v>1011</v>
      </c>
      <c r="X193" s="233" t="s">
        <v>1011</v>
      </c>
      <c r="Y193" s="264" t="e">
        <f t="shared" si="14"/>
        <v>#VALUE!</v>
      </c>
      <c r="Z193" s="3"/>
      <c r="AA193" s="26"/>
      <c r="AB193" s="3"/>
      <c r="AC193" s="3"/>
      <c r="AD193" s="3" t="s">
        <v>1013</v>
      </c>
      <c r="AE193" s="3"/>
      <c r="AF193" s="27">
        <f t="shared" si="13"/>
        <v>0</v>
      </c>
      <c r="AG193" s="28"/>
      <c r="AH193" s="28"/>
    </row>
    <row r="194" spans="1:34" ht="44.25" customHeight="1" thickBot="1" x14ac:dyDescent="0.3">
      <c r="A194" s="108" t="s">
        <v>551</v>
      </c>
      <c r="B194" s="3">
        <v>2018</v>
      </c>
      <c r="C194" s="86" t="s">
        <v>364</v>
      </c>
      <c r="D194" s="3">
        <v>5</v>
      </c>
      <c r="E194" s="2" t="str">
        <f>IF(D194=1,'Tipo '!$B$2,IF(D194=2,'Tipo '!$B$3,IF(D194=3,'Tipo '!$B$4,IF(D194=4,'Tipo '!$B$5,IF(D194=5,'Tipo '!$B$6,IF(D194=6,'Tipo '!$B$7,IF(D194=7,'Tipo '!$B$8,IF(D194=8,'Tipo '!$B$9,IF(D194=9,'Tipo '!$B$10,IF(D194=10,'Tipo '!$B$11,IF(D194=11,'Tipo '!$B$12,IF(D194=12,'Tipo '!$B$13,IF(D194=13,'Tipo '!$B$14,IF(D194=14,'Tipo '!$B$15,IF(D194=15,'Tipo '!$B$16,IF(D194=16,'Tipo '!$B$17,IF(D194=17,'Tipo '!$B$18,IF(D194=18,'Tipo '!$B$19,IF(D194=19,'Tipo '!$B$20,IF(D194=20,'Tipo '!$B$21,"No ha seleccionado un tipo de contrato válido"))))))))))))))))))))</f>
        <v>CONTRATOS DE PRESTACIÓN DE SERVICIOS PROFESIONALES Y DE APOYO A LA GESTIÓN</v>
      </c>
      <c r="F194" s="90" t="s">
        <v>626</v>
      </c>
      <c r="G194" s="2"/>
      <c r="H194" s="167" t="s">
        <v>945</v>
      </c>
      <c r="I194" s="13" t="s">
        <v>162</v>
      </c>
      <c r="J194" s="3"/>
      <c r="K194" s="2" t="str">
        <f>IF(J194=1,'Equivalencia BH-BMPT'!$D$2,IF(J194=2,'Equivalencia BH-BMPT'!$D$3,IF(J194=3,'Equivalencia BH-BMPT'!$D$4,IF(J194=4,'Equivalencia BH-BMPT'!$D$5,IF(J194=5,'Equivalencia BH-BMPT'!$D$6,IF(J194=6,'Equivalencia BH-BMPT'!$D$7,IF(J194=7,'Equivalencia BH-BMPT'!$D$8,IF(J194=8,'Equivalencia BH-BMPT'!$D$9,IF(J194=9,'Equivalencia BH-BMPT'!$D$10,IF(J194=10,'Equivalencia BH-BMPT'!$D$11,IF(J194=11,'Equivalencia BH-BMPT'!$D$12,IF(J194=12,'Equivalencia BH-BMPT'!$D$13,IF(J194=13,'Equivalencia BH-BMPT'!$D$14,IF(J194=14,'Equivalencia BH-BMPT'!$D$15,IF(J194=15,'Equivalencia BH-BMPT'!$D$16,IF(J194=16,'Equivalencia BH-BMPT'!$D$17,IF(J194=17,'Equivalencia BH-BMPT'!$D$18,IF(J194=18,'Equivalencia BH-BMPT'!$D$19,IF(J194=19,'Equivalencia BH-BMPT'!$D$20,IF(J194=20,'Equivalencia BH-BMPT'!$D$21,IF(J194=21,'Equivalencia BH-BMPT'!$D$22,IF(J194=22,'Equivalencia BH-BMPT'!$D$23,IF(J194=23,'Equivalencia BH-BMPT'!#REF!,IF(J194=24,'Equivalencia BH-BMPT'!$D$25,IF(J194=25,'Equivalencia BH-BMPT'!$D$26,IF(J194=26,'Equivalencia BH-BMPT'!$D$27,IF(J194=27,'Equivalencia BH-BMPT'!$D$28,IF(J194=28,'Equivalencia BH-BMPT'!$D$29,IF(J194=29,'Equivalencia BH-BMPT'!$D$30,IF(J194=30,'Equivalencia BH-BMPT'!$D$31,IF(J194=31,'Equivalencia BH-BMPT'!$D$32,IF(J194=32,'Equivalencia BH-BMPT'!$D$33,IF(J194=33,'Equivalencia BH-BMPT'!$D$34,IF(J194=34,'Equivalencia BH-BMPT'!$D$35,IF(J194=35,'Equivalencia BH-BMPT'!$D$36,IF(J194=36,'Equivalencia BH-BMPT'!$D$37,IF(J194=37,'Equivalencia BH-BMPT'!$D$38,IF(J194=38,'Equivalencia BH-BMPT'!#REF!,IF(J194=39,'Equivalencia BH-BMPT'!$D$40,IF(J194=40,'Equivalencia BH-BMPT'!$D$41,IF(J194=41,'Equivalencia BH-BMPT'!$D$42,IF(J194=42,'Equivalencia BH-BMPT'!$D$43,IF(J194=43,'Equivalencia BH-BMPT'!$D$44,IF(J194=44,'Equivalencia BH-BMPT'!$D$45,IF(J194=45,'Equivalencia BH-BMPT'!$D$46,"No ha seleccionado un número de programa")))))))))))))))))))))))))))))))))))))))))))))</f>
        <v>No ha seleccionado un número de programa</v>
      </c>
      <c r="L194" s="29" t="s">
        <v>973</v>
      </c>
      <c r="M194" s="97">
        <v>1019045051</v>
      </c>
      <c r="N194" s="108" t="s">
        <v>786</v>
      </c>
      <c r="O194" s="123">
        <v>1700000</v>
      </c>
      <c r="P194" s="71"/>
      <c r="Q194" s="15"/>
      <c r="R194" s="99" t="s">
        <v>1005</v>
      </c>
      <c r="S194" s="99"/>
      <c r="T194" s="123">
        <v>1700000</v>
      </c>
      <c r="U194" s="264">
        <v>0</v>
      </c>
      <c r="V194" s="223">
        <v>43446</v>
      </c>
      <c r="W194" s="232">
        <v>43446</v>
      </c>
      <c r="X194" s="243">
        <v>43455</v>
      </c>
      <c r="Y194" s="264">
        <f t="shared" si="14"/>
        <v>9</v>
      </c>
      <c r="Z194" s="3"/>
      <c r="AA194" s="26"/>
      <c r="AB194" s="3"/>
      <c r="AC194" s="3"/>
      <c r="AD194" s="3" t="s">
        <v>1013</v>
      </c>
      <c r="AE194" s="3"/>
      <c r="AF194" s="27">
        <f t="shared" si="13"/>
        <v>0</v>
      </c>
      <c r="AG194" s="28"/>
      <c r="AH194" s="28"/>
    </row>
    <row r="195" spans="1:34" ht="44.25" customHeight="1" thickBot="1" x14ac:dyDescent="0.3">
      <c r="A195" s="102" t="s">
        <v>552</v>
      </c>
      <c r="B195" s="3">
        <v>2018</v>
      </c>
      <c r="C195" s="85" t="s">
        <v>365</v>
      </c>
      <c r="D195" s="3">
        <v>5</v>
      </c>
      <c r="E195" s="2" t="str">
        <f>IF(D195=1,'Tipo '!$B$2,IF(D195=2,'Tipo '!$B$3,IF(D195=3,'Tipo '!$B$4,IF(D195=4,'Tipo '!$B$5,IF(D195=5,'Tipo '!$B$6,IF(D195=6,'Tipo '!$B$7,IF(D195=7,'Tipo '!$B$8,IF(D195=8,'Tipo '!$B$9,IF(D195=9,'Tipo '!$B$10,IF(D195=10,'Tipo '!$B$11,IF(D195=11,'Tipo '!$B$12,IF(D195=12,'Tipo '!$B$13,IF(D195=13,'Tipo '!$B$14,IF(D195=14,'Tipo '!$B$15,IF(D195=15,'Tipo '!$B$16,IF(D195=16,'Tipo '!$B$17,IF(D195=17,'Tipo '!$B$18,IF(D195=18,'Tipo '!$B$19,IF(D195=19,'Tipo '!$B$20,IF(D195=20,'Tipo '!$B$21,"No ha seleccionado un tipo de contrato válido"))))))))))))))))))))</f>
        <v>CONTRATOS DE PRESTACIÓN DE SERVICIOS PROFESIONALES Y DE APOYO A LA GESTIÓN</v>
      </c>
      <c r="F195" s="90" t="s">
        <v>626</v>
      </c>
      <c r="G195" s="2"/>
      <c r="H195" s="167" t="s">
        <v>945</v>
      </c>
      <c r="I195" s="13" t="s">
        <v>162</v>
      </c>
      <c r="J195" s="3"/>
      <c r="K195" s="2" t="str">
        <f>IF(J195=1,'Equivalencia BH-BMPT'!$D$2,IF(J195=2,'Equivalencia BH-BMPT'!$D$3,IF(J195=3,'Equivalencia BH-BMPT'!$D$4,IF(J195=4,'Equivalencia BH-BMPT'!$D$5,IF(J195=5,'Equivalencia BH-BMPT'!$D$6,IF(J195=6,'Equivalencia BH-BMPT'!$D$7,IF(J195=7,'Equivalencia BH-BMPT'!$D$8,IF(J195=8,'Equivalencia BH-BMPT'!$D$9,IF(J195=9,'Equivalencia BH-BMPT'!$D$10,IF(J195=10,'Equivalencia BH-BMPT'!$D$11,IF(J195=11,'Equivalencia BH-BMPT'!$D$12,IF(J195=12,'Equivalencia BH-BMPT'!$D$13,IF(J195=13,'Equivalencia BH-BMPT'!$D$14,IF(J195=14,'Equivalencia BH-BMPT'!$D$15,IF(J195=15,'Equivalencia BH-BMPT'!$D$16,IF(J195=16,'Equivalencia BH-BMPT'!$D$17,IF(J195=17,'Equivalencia BH-BMPT'!$D$18,IF(J195=18,'Equivalencia BH-BMPT'!$D$19,IF(J195=19,'Equivalencia BH-BMPT'!$D$20,IF(J195=20,'Equivalencia BH-BMPT'!$D$21,IF(J195=21,'Equivalencia BH-BMPT'!$D$22,IF(J195=22,'Equivalencia BH-BMPT'!$D$23,IF(J195=23,'Equivalencia BH-BMPT'!#REF!,IF(J195=24,'Equivalencia BH-BMPT'!$D$25,IF(J195=25,'Equivalencia BH-BMPT'!$D$26,IF(J195=26,'Equivalencia BH-BMPT'!$D$27,IF(J195=27,'Equivalencia BH-BMPT'!$D$28,IF(J195=28,'Equivalencia BH-BMPT'!$D$29,IF(J195=29,'Equivalencia BH-BMPT'!$D$30,IF(J195=30,'Equivalencia BH-BMPT'!$D$31,IF(J195=31,'Equivalencia BH-BMPT'!$D$32,IF(J195=32,'Equivalencia BH-BMPT'!$D$33,IF(J195=33,'Equivalencia BH-BMPT'!$D$34,IF(J195=34,'Equivalencia BH-BMPT'!$D$35,IF(J195=35,'Equivalencia BH-BMPT'!$D$36,IF(J195=36,'Equivalencia BH-BMPT'!$D$37,IF(J195=37,'Equivalencia BH-BMPT'!$D$38,IF(J195=38,'Equivalencia BH-BMPT'!#REF!,IF(J195=39,'Equivalencia BH-BMPT'!$D$40,IF(J195=40,'Equivalencia BH-BMPT'!$D$41,IF(J195=41,'Equivalencia BH-BMPT'!$D$42,IF(J195=42,'Equivalencia BH-BMPT'!$D$43,IF(J195=43,'Equivalencia BH-BMPT'!$D$44,IF(J195=44,'Equivalencia BH-BMPT'!$D$45,IF(J195=45,'Equivalencia BH-BMPT'!$D$46,"No ha seleccionado un número de programa")))))))))))))))))))))))))))))))))))))))))))))</f>
        <v>No ha seleccionado un número de programa</v>
      </c>
      <c r="L195" s="29" t="s">
        <v>973</v>
      </c>
      <c r="M195" s="184">
        <v>79314533</v>
      </c>
      <c r="N195" s="102" t="s">
        <v>787</v>
      </c>
      <c r="O195" s="123">
        <v>2250000</v>
      </c>
      <c r="P195" s="71"/>
      <c r="Q195" s="15"/>
      <c r="R195" s="99" t="s">
        <v>1005</v>
      </c>
      <c r="S195" s="99"/>
      <c r="T195" s="123">
        <v>2250000</v>
      </c>
      <c r="U195" s="264">
        <v>0</v>
      </c>
      <c r="V195" s="223">
        <v>43446</v>
      </c>
      <c r="W195" s="231">
        <v>43446</v>
      </c>
      <c r="X195" s="231">
        <v>43460</v>
      </c>
      <c r="Y195" s="264">
        <f t="shared" si="14"/>
        <v>14</v>
      </c>
      <c r="Z195" s="3"/>
      <c r="AA195" s="26"/>
      <c r="AB195" s="3"/>
      <c r="AC195" s="3"/>
      <c r="AD195" s="3" t="s">
        <v>1013</v>
      </c>
      <c r="AE195" s="3"/>
      <c r="AF195" s="27">
        <f t="shared" si="13"/>
        <v>0</v>
      </c>
      <c r="AG195" s="28"/>
      <c r="AH195" s="28"/>
    </row>
    <row r="196" spans="1:34" ht="44.25" customHeight="1" thickBot="1" x14ac:dyDescent="0.3">
      <c r="A196" s="102" t="s">
        <v>553</v>
      </c>
      <c r="B196" s="3">
        <v>2018</v>
      </c>
      <c r="C196" s="85" t="s">
        <v>366</v>
      </c>
      <c r="D196" s="3">
        <v>5</v>
      </c>
      <c r="E196" s="2" t="str">
        <f>IF(D196=1,'Tipo '!$B$2,IF(D196=2,'Tipo '!$B$3,IF(D196=3,'Tipo '!$B$4,IF(D196=4,'Tipo '!$B$5,IF(D196=5,'Tipo '!$B$6,IF(D196=6,'Tipo '!$B$7,IF(D196=7,'Tipo '!$B$8,IF(D196=8,'Tipo '!$B$9,IF(D196=9,'Tipo '!$B$10,IF(D196=10,'Tipo '!$B$11,IF(D196=11,'Tipo '!$B$12,IF(D196=12,'Tipo '!$B$13,IF(D196=13,'Tipo '!$B$14,IF(D196=14,'Tipo '!$B$15,IF(D196=15,'Tipo '!$B$16,IF(D196=16,'Tipo '!$B$17,IF(D196=17,'Tipo '!$B$18,IF(D196=18,'Tipo '!$B$19,IF(D196=19,'Tipo '!$B$20,IF(D196=20,'Tipo '!$B$21,"No ha seleccionado un tipo de contrato válido"))))))))))))))))))))</f>
        <v>CONTRATOS DE PRESTACIÓN DE SERVICIOS PROFESIONALES Y DE APOYO A LA GESTIÓN</v>
      </c>
      <c r="F196" s="90" t="s">
        <v>626</v>
      </c>
      <c r="G196" s="2"/>
      <c r="H196" s="167" t="s">
        <v>945</v>
      </c>
      <c r="I196" s="13" t="s">
        <v>162</v>
      </c>
      <c r="J196" s="3"/>
      <c r="K196" s="2" t="str">
        <f>IF(J196=1,'Equivalencia BH-BMPT'!$D$2,IF(J196=2,'Equivalencia BH-BMPT'!$D$3,IF(J196=3,'Equivalencia BH-BMPT'!$D$4,IF(J196=4,'Equivalencia BH-BMPT'!$D$5,IF(J196=5,'Equivalencia BH-BMPT'!$D$6,IF(J196=6,'Equivalencia BH-BMPT'!$D$7,IF(J196=7,'Equivalencia BH-BMPT'!$D$8,IF(J196=8,'Equivalencia BH-BMPT'!$D$9,IF(J196=9,'Equivalencia BH-BMPT'!$D$10,IF(J196=10,'Equivalencia BH-BMPT'!$D$11,IF(J196=11,'Equivalencia BH-BMPT'!$D$12,IF(J196=12,'Equivalencia BH-BMPT'!$D$13,IF(J196=13,'Equivalencia BH-BMPT'!$D$14,IF(J196=14,'Equivalencia BH-BMPT'!$D$15,IF(J196=15,'Equivalencia BH-BMPT'!$D$16,IF(J196=16,'Equivalencia BH-BMPT'!$D$17,IF(J196=17,'Equivalencia BH-BMPT'!$D$18,IF(J196=18,'Equivalencia BH-BMPT'!$D$19,IF(J196=19,'Equivalencia BH-BMPT'!$D$20,IF(J196=20,'Equivalencia BH-BMPT'!$D$21,IF(J196=21,'Equivalencia BH-BMPT'!$D$22,IF(J196=22,'Equivalencia BH-BMPT'!$D$23,IF(J196=23,'Equivalencia BH-BMPT'!#REF!,IF(J196=24,'Equivalencia BH-BMPT'!$D$25,IF(J196=25,'Equivalencia BH-BMPT'!$D$26,IF(J196=26,'Equivalencia BH-BMPT'!$D$27,IF(J196=27,'Equivalencia BH-BMPT'!$D$28,IF(J196=28,'Equivalencia BH-BMPT'!$D$29,IF(J196=29,'Equivalencia BH-BMPT'!$D$30,IF(J196=30,'Equivalencia BH-BMPT'!$D$31,IF(J196=31,'Equivalencia BH-BMPT'!$D$32,IF(J196=32,'Equivalencia BH-BMPT'!$D$33,IF(J196=33,'Equivalencia BH-BMPT'!$D$34,IF(J196=34,'Equivalencia BH-BMPT'!$D$35,IF(J196=35,'Equivalencia BH-BMPT'!$D$36,IF(J196=36,'Equivalencia BH-BMPT'!$D$37,IF(J196=37,'Equivalencia BH-BMPT'!$D$38,IF(J196=38,'Equivalencia BH-BMPT'!#REF!,IF(J196=39,'Equivalencia BH-BMPT'!$D$40,IF(J196=40,'Equivalencia BH-BMPT'!$D$41,IF(J196=41,'Equivalencia BH-BMPT'!$D$42,IF(J196=42,'Equivalencia BH-BMPT'!$D$43,IF(J196=43,'Equivalencia BH-BMPT'!$D$44,IF(J196=44,'Equivalencia BH-BMPT'!$D$45,IF(J196=45,'Equivalencia BH-BMPT'!$D$46,"No ha seleccionado un número de programa")))))))))))))))))))))))))))))))))))))))))))))</f>
        <v>No ha seleccionado un número de programa</v>
      </c>
      <c r="L196" s="29" t="s">
        <v>973</v>
      </c>
      <c r="M196" s="97">
        <v>88214685</v>
      </c>
      <c r="N196" s="102" t="s">
        <v>651</v>
      </c>
      <c r="O196" s="123">
        <v>2550000</v>
      </c>
      <c r="P196" s="71"/>
      <c r="Q196" s="15"/>
      <c r="R196" s="99" t="s">
        <v>1005</v>
      </c>
      <c r="S196" s="99"/>
      <c r="T196" s="123">
        <v>2550000</v>
      </c>
      <c r="U196" s="264">
        <v>0</v>
      </c>
      <c r="V196" s="213">
        <v>43446</v>
      </c>
      <c r="W196" s="231">
        <v>43447</v>
      </c>
      <c r="X196" s="231">
        <v>43461</v>
      </c>
      <c r="Y196" s="264">
        <f t="shared" si="14"/>
        <v>14</v>
      </c>
      <c r="Z196" s="3"/>
      <c r="AA196" s="26"/>
      <c r="AB196" s="3"/>
      <c r="AC196" s="3"/>
      <c r="AD196" s="3" t="s">
        <v>1013</v>
      </c>
      <c r="AE196" s="3"/>
      <c r="AF196" s="27">
        <f t="shared" si="13"/>
        <v>0</v>
      </c>
      <c r="AG196" s="28"/>
      <c r="AH196" s="28"/>
    </row>
    <row r="197" spans="1:34" ht="44.25" customHeight="1" thickBot="1" x14ac:dyDescent="0.3">
      <c r="A197" s="102" t="s">
        <v>554</v>
      </c>
      <c r="B197" s="3">
        <v>2018</v>
      </c>
      <c r="C197" s="85" t="s">
        <v>367</v>
      </c>
      <c r="D197" s="3">
        <v>5</v>
      </c>
      <c r="E197" s="2" t="str">
        <f>IF(D197=1,'Tipo '!$B$2,IF(D197=2,'Tipo '!$B$3,IF(D197=3,'Tipo '!$B$4,IF(D197=4,'Tipo '!$B$5,IF(D197=5,'Tipo '!$B$6,IF(D197=6,'Tipo '!$B$7,IF(D197=7,'Tipo '!$B$8,IF(D197=8,'Tipo '!$B$9,IF(D197=9,'Tipo '!$B$10,IF(D197=10,'Tipo '!$B$11,IF(D197=11,'Tipo '!$B$12,IF(D197=12,'Tipo '!$B$13,IF(D197=13,'Tipo '!$B$14,IF(D197=14,'Tipo '!$B$15,IF(D197=15,'Tipo '!$B$16,IF(D197=16,'Tipo '!$B$17,IF(D197=17,'Tipo '!$B$18,IF(D197=18,'Tipo '!$B$19,IF(D197=19,'Tipo '!$B$20,IF(D197=20,'Tipo '!$B$21,"No ha seleccionado un tipo de contrato válido"))))))))))))))))))))</f>
        <v>CONTRATOS DE PRESTACIÓN DE SERVICIOS PROFESIONALES Y DE APOYO A LA GESTIÓN</v>
      </c>
      <c r="F197" s="90" t="s">
        <v>626</v>
      </c>
      <c r="G197" s="2"/>
      <c r="H197" s="155" t="s">
        <v>805</v>
      </c>
      <c r="I197" s="13" t="s">
        <v>162</v>
      </c>
      <c r="J197" s="3"/>
      <c r="K197" s="2" t="str">
        <f>IF(J197=1,'Equivalencia BH-BMPT'!$D$2,IF(J197=2,'Equivalencia BH-BMPT'!$D$3,IF(J197=3,'Equivalencia BH-BMPT'!$D$4,IF(J197=4,'Equivalencia BH-BMPT'!$D$5,IF(J197=5,'Equivalencia BH-BMPT'!$D$6,IF(J197=6,'Equivalencia BH-BMPT'!$D$7,IF(J197=7,'Equivalencia BH-BMPT'!$D$8,IF(J197=8,'Equivalencia BH-BMPT'!$D$9,IF(J197=9,'Equivalencia BH-BMPT'!$D$10,IF(J197=10,'Equivalencia BH-BMPT'!$D$11,IF(J197=11,'Equivalencia BH-BMPT'!$D$12,IF(J197=12,'Equivalencia BH-BMPT'!$D$13,IF(J197=13,'Equivalencia BH-BMPT'!$D$14,IF(J197=14,'Equivalencia BH-BMPT'!$D$15,IF(J197=15,'Equivalencia BH-BMPT'!$D$16,IF(J197=16,'Equivalencia BH-BMPT'!$D$17,IF(J197=17,'Equivalencia BH-BMPT'!$D$18,IF(J197=18,'Equivalencia BH-BMPT'!$D$19,IF(J197=19,'Equivalencia BH-BMPT'!$D$20,IF(J197=20,'Equivalencia BH-BMPT'!$D$21,IF(J197=21,'Equivalencia BH-BMPT'!$D$22,IF(J197=22,'Equivalencia BH-BMPT'!$D$23,IF(J197=23,'Equivalencia BH-BMPT'!#REF!,IF(J197=24,'Equivalencia BH-BMPT'!$D$25,IF(J197=25,'Equivalencia BH-BMPT'!$D$26,IF(J197=26,'Equivalencia BH-BMPT'!$D$27,IF(J197=27,'Equivalencia BH-BMPT'!$D$28,IF(J197=28,'Equivalencia BH-BMPT'!$D$29,IF(J197=29,'Equivalencia BH-BMPT'!$D$30,IF(J197=30,'Equivalencia BH-BMPT'!$D$31,IF(J197=31,'Equivalencia BH-BMPT'!$D$32,IF(J197=32,'Equivalencia BH-BMPT'!$D$33,IF(J197=33,'Equivalencia BH-BMPT'!$D$34,IF(J197=34,'Equivalencia BH-BMPT'!$D$35,IF(J197=35,'Equivalencia BH-BMPT'!$D$36,IF(J197=36,'Equivalencia BH-BMPT'!$D$37,IF(J197=37,'Equivalencia BH-BMPT'!$D$38,IF(J197=38,'Equivalencia BH-BMPT'!#REF!,IF(J197=39,'Equivalencia BH-BMPT'!$D$40,IF(J197=40,'Equivalencia BH-BMPT'!$D$41,IF(J197=41,'Equivalencia BH-BMPT'!$D$42,IF(J197=42,'Equivalencia BH-BMPT'!$D$43,IF(J197=43,'Equivalencia BH-BMPT'!$D$44,IF(J197=44,'Equivalencia BH-BMPT'!$D$45,IF(J197=45,'Equivalencia BH-BMPT'!$D$46,"No ha seleccionado un número de programa")))))))))))))))))))))))))))))))))))))))))))))</f>
        <v>No ha seleccionado un número de programa</v>
      </c>
      <c r="L197" s="29" t="s">
        <v>973</v>
      </c>
      <c r="M197" s="97">
        <v>80246449</v>
      </c>
      <c r="N197" s="102" t="s">
        <v>638</v>
      </c>
      <c r="O197" s="123">
        <v>1100000</v>
      </c>
      <c r="P197" s="71"/>
      <c r="Q197" s="15"/>
      <c r="R197" s="99" t="s">
        <v>1005</v>
      </c>
      <c r="S197" s="99"/>
      <c r="T197" s="123">
        <v>1100000</v>
      </c>
      <c r="U197" s="264">
        <v>0</v>
      </c>
      <c r="V197" s="213">
        <v>43446</v>
      </c>
      <c r="W197" s="232">
        <v>43447</v>
      </c>
      <c r="X197" s="243">
        <v>43459</v>
      </c>
      <c r="Y197" s="264">
        <f t="shared" si="14"/>
        <v>12</v>
      </c>
      <c r="Z197" s="3"/>
      <c r="AA197" s="26"/>
      <c r="AB197" s="3"/>
      <c r="AC197" s="3"/>
      <c r="AD197" s="3" t="s">
        <v>1013</v>
      </c>
      <c r="AE197" s="3"/>
      <c r="AF197" s="27">
        <f t="shared" si="13"/>
        <v>0</v>
      </c>
      <c r="AG197" s="28"/>
      <c r="AH197" s="28"/>
    </row>
    <row r="198" spans="1:34" ht="44.25" customHeight="1" thickBot="1" x14ac:dyDescent="0.3">
      <c r="A198" s="102" t="s">
        <v>555</v>
      </c>
      <c r="B198" s="3">
        <v>2018</v>
      </c>
      <c r="C198" s="72" t="s">
        <v>368</v>
      </c>
      <c r="D198" s="3">
        <v>5</v>
      </c>
      <c r="E198" s="2" t="str">
        <f>IF(D198=1,'Tipo '!$B$2,IF(D198=2,'Tipo '!$B$3,IF(D198=3,'Tipo '!$B$4,IF(D198=4,'Tipo '!$B$5,IF(D198=5,'Tipo '!$B$6,IF(D198=6,'Tipo '!$B$7,IF(D198=7,'Tipo '!$B$8,IF(D198=8,'Tipo '!$B$9,IF(D198=9,'Tipo '!$B$10,IF(D198=10,'Tipo '!$B$11,IF(D198=11,'Tipo '!$B$12,IF(D198=12,'Tipo '!$B$13,IF(D198=13,'Tipo '!$B$14,IF(D198=14,'Tipo '!$B$15,IF(D198=15,'Tipo '!$B$16,IF(D198=16,'Tipo '!$B$17,IF(D198=17,'Tipo '!$B$18,IF(D198=18,'Tipo '!$B$19,IF(D198=19,'Tipo '!$B$20,IF(D198=20,'Tipo '!$B$21,"No ha seleccionado un tipo de contrato válido"))))))))))))))))))))</f>
        <v>CONTRATOS DE PRESTACIÓN DE SERVICIOS PROFESIONALES Y DE APOYO A LA GESTIÓN</v>
      </c>
      <c r="F198" s="90" t="s">
        <v>626</v>
      </c>
      <c r="G198" s="2"/>
      <c r="H198" s="155" t="s">
        <v>805</v>
      </c>
      <c r="I198" s="13" t="s">
        <v>162</v>
      </c>
      <c r="J198" s="3"/>
      <c r="K198" s="2" t="str">
        <f>IF(J198=1,'Equivalencia BH-BMPT'!$D$2,IF(J198=2,'Equivalencia BH-BMPT'!$D$3,IF(J198=3,'Equivalencia BH-BMPT'!$D$4,IF(J198=4,'Equivalencia BH-BMPT'!$D$5,IF(J198=5,'Equivalencia BH-BMPT'!$D$6,IF(J198=6,'Equivalencia BH-BMPT'!$D$7,IF(J198=7,'Equivalencia BH-BMPT'!$D$8,IF(J198=8,'Equivalencia BH-BMPT'!$D$9,IF(J198=9,'Equivalencia BH-BMPT'!$D$10,IF(J198=10,'Equivalencia BH-BMPT'!$D$11,IF(J198=11,'Equivalencia BH-BMPT'!$D$12,IF(J198=12,'Equivalencia BH-BMPT'!$D$13,IF(J198=13,'Equivalencia BH-BMPT'!$D$14,IF(J198=14,'Equivalencia BH-BMPT'!$D$15,IF(J198=15,'Equivalencia BH-BMPT'!$D$16,IF(J198=16,'Equivalencia BH-BMPT'!$D$17,IF(J198=17,'Equivalencia BH-BMPT'!$D$18,IF(J198=18,'Equivalencia BH-BMPT'!$D$19,IF(J198=19,'Equivalencia BH-BMPT'!$D$20,IF(J198=20,'Equivalencia BH-BMPT'!$D$21,IF(J198=21,'Equivalencia BH-BMPT'!$D$22,IF(J198=22,'Equivalencia BH-BMPT'!$D$23,IF(J198=23,'Equivalencia BH-BMPT'!#REF!,IF(J198=24,'Equivalencia BH-BMPT'!$D$25,IF(J198=25,'Equivalencia BH-BMPT'!$D$26,IF(J198=26,'Equivalencia BH-BMPT'!$D$27,IF(J198=27,'Equivalencia BH-BMPT'!$D$28,IF(J198=28,'Equivalencia BH-BMPT'!$D$29,IF(J198=29,'Equivalencia BH-BMPT'!$D$30,IF(J198=30,'Equivalencia BH-BMPT'!$D$31,IF(J198=31,'Equivalencia BH-BMPT'!$D$32,IF(J198=32,'Equivalencia BH-BMPT'!$D$33,IF(J198=33,'Equivalencia BH-BMPT'!$D$34,IF(J198=34,'Equivalencia BH-BMPT'!$D$35,IF(J198=35,'Equivalencia BH-BMPT'!$D$36,IF(J198=36,'Equivalencia BH-BMPT'!$D$37,IF(J198=37,'Equivalencia BH-BMPT'!$D$38,IF(J198=38,'Equivalencia BH-BMPT'!#REF!,IF(J198=39,'Equivalencia BH-BMPT'!$D$40,IF(J198=40,'Equivalencia BH-BMPT'!$D$41,IF(J198=41,'Equivalencia BH-BMPT'!$D$42,IF(J198=42,'Equivalencia BH-BMPT'!$D$43,IF(J198=43,'Equivalencia BH-BMPT'!$D$44,IF(J198=44,'Equivalencia BH-BMPT'!$D$45,IF(J198=45,'Equivalencia BH-BMPT'!$D$46,"No ha seleccionado un número de programa")))))))))))))))))))))))))))))))))))))))))))))</f>
        <v>No ha seleccionado un número de programa</v>
      </c>
      <c r="L198" s="29" t="s">
        <v>973</v>
      </c>
      <c r="M198" s="184">
        <v>7300621</v>
      </c>
      <c r="N198" s="102" t="s">
        <v>639</v>
      </c>
      <c r="O198" s="123">
        <v>1540000</v>
      </c>
      <c r="P198" s="71"/>
      <c r="Q198" s="15"/>
      <c r="R198" s="99" t="s">
        <v>1005</v>
      </c>
      <c r="S198" s="99"/>
      <c r="T198" s="123">
        <v>1540000</v>
      </c>
      <c r="U198" s="264">
        <v>0</v>
      </c>
      <c r="V198" s="223">
        <v>43446</v>
      </c>
      <c r="W198" s="232">
        <v>43447</v>
      </c>
      <c r="X198" s="243">
        <v>43465</v>
      </c>
      <c r="Y198" s="264">
        <f t="shared" si="14"/>
        <v>18</v>
      </c>
      <c r="Z198" s="3"/>
      <c r="AA198" s="26"/>
      <c r="AB198" s="3"/>
      <c r="AC198" s="3"/>
      <c r="AD198" s="3" t="s">
        <v>1013</v>
      </c>
      <c r="AE198" s="3"/>
      <c r="AF198" s="27">
        <f t="shared" si="13"/>
        <v>0</v>
      </c>
      <c r="AG198" s="28"/>
      <c r="AH198" s="28"/>
    </row>
    <row r="199" spans="1:34" ht="44.25" customHeight="1" thickBot="1" x14ac:dyDescent="0.3">
      <c r="A199" s="102" t="s">
        <v>556</v>
      </c>
      <c r="B199" s="3">
        <v>2018</v>
      </c>
      <c r="C199" s="85" t="s">
        <v>369</v>
      </c>
      <c r="D199" s="3">
        <v>5</v>
      </c>
      <c r="E199" s="2" t="str">
        <f>IF(D199=1,'Tipo '!$B$2,IF(D199=2,'Tipo '!$B$3,IF(D199=3,'Tipo '!$B$4,IF(D199=4,'Tipo '!$B$5,IF(D199=5,'Tipo '!$B$6,IF(D199=6,'Tipo '!$B$7,IF(D199=7,'Tipo '!$B$8,IF(D199=8,'Tipo '!$B$9,IF(D199=9,'Tipo '!$B$10,IF(D199=10,'Tipo '!$B$11,IF(D199=11,'Tipo '!$B$12,IF(D199=12,'Tipo '!$B$13,IF(D199=13,'Tipo '!$B$14,IF(D199=14,'Tipo '!$B$15,IF(D199=15,'Tipo '!$B$16,IF(D199=16,'Tipo '!$B$17,IF(D199=17,'Tipo '!$B$18,IF(D199=18,'Tipo '!$B$19,IF(D199=19,'Tipo '!$B$20,IF(D199=20,'Tipo '!$B$21,"No ha seleccionado un tipo de contrato válido"))))))))))))))))))))</f>
        <v>CONTRATOS DE PRESTACIÓN DE SERVICIOS PROFESIONALES Y DE APOYO A LA GESTIÓN</v>
      </c>
      <c r="F199" s="90" t="s">
        <v>626</v>
      </c>
      <c r="G199" s="2"/>
      <c r="H199" s="80" t="s">
        <v>957</v>
      </c>
      <c r="I199" s="13" t="s">
        <v>162</v>
      </c>
      <c r="J199" s="3"/>
      <c r="K199" s="2" t="str">
        <f>IF(J199=1,'Equivalencia BH-BMPT'!$D$2,IF(J199=2,'Equivalencia BH-BMPT'!$D$3,IF(J199=3,'Equivalencia BH-BMPT'!$D$4,IF(J199=4,'Equivalencia BH-BMPT'!$D$5,IF(J199=5,'Equivalencia BH-BMPT'!$D$6,IF(J199=6,'Equivalencia BH-BMPT'!$D$7,IF(J199=7,'Equivalencia BH-BMPT'!$D$8,IF(J199=8,'Equivalencia BH-BMPT'!$D$9,IF(J199=9,'Equivalencia BH-BMPT'!$D$10,IF(J199=10,'Equivalencia BH-BMPT'!$D$11,IF(J199=11,'Equivalencia BH-BMPT'!$D$12,IF(J199=12,'Equivalencia BH-BMPT'!$D$13,IF(J199=13,'Equivalencia BH-BMPT'!$D$14,IF(J199=14,'Equivalencia BH-BMPT'!$D$15,IF(J199=15,'Equivalencia BH-BMPT'!$D$16,IF(J199=16,'Equivalencia BH-BMPT'!$D$17,IF(J199=17,'Equivalencia BH-BMPT'!$D$18,IF(J199=18,'Equivalencia BH-BMPT'!$D$19,IF(J199=19,'Equivalencia BH-BMPT'!$D$20,IF(J199=20,'Equivalencia BH-BMPT'!$D$21,IF(J199=21,'Equivalencia BH-BMPT'!$D$22,IF(J199=22,'Equivalencia BH-BMPT'!$D$23,IF(J199=23,'Equivalencia BH-BMPT'!#REF!,IF(J199=24,'Equivalencia BH-BMPT'!$D$25,IF(J199=25,'Equivalencia BH-BMPT'!$D$26,IF(J199=26,'Equivalencia BH-BMPT'!$D$27,IF(J199=27,'Equivalencia BH-BMPT'!$D$28,IF(J199=28,'Equivalencia BH-BMPT'!$D$29,IF(J199=29,'Equivalencia BH-BMPT'!$D$30,IF(J199=30,'Equivalencia BH-BMPT'!$D$31,IF(J199=31,'Equivalencia BH-BMPT'!$D$32,IF(J199=32,'Equivalencia BH-BMPT'!$D$33,IF(J199=33,'Equivalencia BH-BMPT'!$D$34,IF(J199=34,'Equivalencia BH-BMPT'!$D$35,IF(J199=35,'Equivalencia BH-BMPT'!$D$36,IF(J199=36,'Equivalencia BH-BMPT'!$D$37,IF(J199=37,'Equivalencia BH-BMPT'!$D$38,IF(J199=38,'Equivalencia BH-BMPT'!#REF!,IF(J199=39,'Equivalencia BH-BMPT'!$D$40,IF(J199=40,'Equivalencia BH-BMPT'!$D$41,IF(J199=41,'Equivalencia BH-BMPT'!$D$42,IF(J199=42,'Equivalencia BH-BMPT'!$D$43,IF(J199=43,'Equivalencia BH-BMPT'!$D$44,IF(J199=44,'Equivalencia BH-BMPT'!$D$45,IF(J199=45,'Equivalencia BH-BMPT'!$D$46,"No ha seleccionado un número de programa")))))))))))))))))))))))))))))))))))))))))))))</f>
        <v>No ha seleccionado un número de programa</v>
      </c>
      <c r="L199" s="29" t="s">
        <v>973</v>
      </c>
      <c r="M199" s="189">
        <v>1000269976</v>
      </c>
      <c r="N199" s="102" t="s">
        <v>788</v>
      </c>
      <c r="O199" s="123">
        <v>2250000</v>
      </c>
      <c r="P199" s="71"/>
      <c r="Q199" s="15"/>
      <c r="R199" s="99" t="s">
        <v>1005</v>
      </c>
      <c r="S199" s="99"/>
      <c r="T199" s="123">
        <v>2250000</v>
      </c>
      <c r="U199" s="264">
        <v>0</v>
      </c>
      <c r="V199" s="213">
        <v>43446</v>
      </c>
      <c r="W199" s="231">
        <v>43447</v>
      </c>
      <c r="X199" s="231">
        <v>43461</v>
      </c>
      <c r="Y199" s="264">
        <f t="shared" si="14"/>
        <v>14</v>
      </c>
      <c r="Z199" s="3"/>
      <c r="AA199" s="26"/>
      <c r="AB199" s="3"/>
      <c r="AC199" s="3"/>
      <c r="AD199" s="3" t="s">
        <v>1013</v>
      </c>
      <c r="AE199" s="3"/>
      <c r="AF199" s="27">
        <f t="shared" si="13"/>
        <v>0</v>
      </c>
      <c r="AG199" s="28"/>
      <c r="AH199" s="28"/>
    </row>
    <row r="200" spans="1:34" ht="44.25" customHeight="1" thickBot="1" x14ac:dyDescent="0.3">
      <c r="A200" s="102" t="s">
        <v>557</v>
      </c>
      <c r="B200" s="3">
        <v>2018</v>
      </c>
      <c r="C200" s="85" t="s">
        <v>370</v>
      </c>
      <c r="D200" s="3">
        <v>5</v>
      </c>
      <c r="E200" s="2" t="str">
        <f>IF(D200=1,'Tipo '!$B$2,IF(D200=2,'Tipo '!$B$3,IF(D200=3,'Tipo '!$B$4,IF(D200=4,'Tipo '!$B$5,IF(D200=5,'Tipo '!$B$6,IF(D200=6,'Tipo '!$B$7,IF(D200=7,'Tipo '!$B$8,IF(D200=8,'Tipo '!$B$9,IF(D200=9,'Tipo '!$B$10,IF(D200=10,'Tipo '!$B$11,IF(D200=11,'Tipo '!$B$12,IF(D200=12,'Tipo '!$B$13,IF(D200=13,'Tipo '!$B$14,IF(D200=14,'Tipo '!$B$15,IF(D200=15,'Tipo '!$B$16,IF(D200=16,'Tipo '!$B$17,IF(D200=17,'Tipo '!$B$18,IF(D200=18,'Tipo '!$B$19,IF(D200=19,'Tipo '!$B$20,IF(D200=20,'Tipo '!$B$21,"No ha seleccionado un tipo de contrato válido"))))))))))))))))))))</f>
        <v>CONTRATOS DE PRESTACIÓN DE SERVICIOS PROFESIONALES Y DE APOYO A LA GESTIÓN</v>
      </c>
      <c r="F200" s="90" t="s">
        <v>626</v>
      </c>
      <c r="G200" s="2"/>
      <c r="H200" s="155" t="s">
        <v>958</v>
      </c>
      <c r="I200" s="13" t="s">
        <v>162</v>
      </c>
      <c r="J200" s="3"/>
      <c r="K200" s="2" t="str">
        <f>IF(J200=1,'Equivalencia BH-BMPT'!$D$2,IF(J200=2,'Equivalencia BH-BMPT'!$D$3,IF(J200=3,'Equivalencia BH-BMPT'!$D$4,IF(J200=4,'Equivalencia BH-BMPT'!$D$5,IF(J200=5,'Equivalencia BH-BMPT'!$D$6,IF(J200=6,'Equivalencia BH-BMPT'!$D$7,IF(J200=7,'Equivalencia BH-BMPT'!$D$8,IF(J200=8,'Equivalencia BH-BMPT'!$D$9,IF(J200=9,'Equivalencia BH-BMPT'!$D$10,IF(J200=10,'Equivalencia BH-BMPT'!$D$11,IF(J200=11,'Equivalencia BH-BMPT'!$D$12,IF(J200=12,'Equivalencia BH-BMPT'!$D$13,IF(J200=13,'Equivalencia BH-BMPT'!$D$14,IF(J200=14,'Equivalencia BH-BMPT'!$D$15,IF(J200=15,'Equivalencia BH-BMPT'!$D$16,IF(J200=16,'Equivalencia BH-BMPT'!$D$17,IF(J200=17,'Equivalencia BH-BMPT'!$D$18,IF(J200=18,'Equivalencia BH-BMPT'!$D$19,IF(J200=19,'Equivalencia BH-BMPT'!$D$20,IF(J200=20,'Equivalencia BH-BMPT'!$D$21,IF(J200=21,'Equivalencia BH-BMPT'!$D$22,IF(J200=22,'Equivalencia BH-BMPT'!$D$23,IF(J200=23,'Equivalencia BH-BMPT'!#REF!,IF(J200=24,'Equivalencia BH-BMPT'!$D$25,IF(J200=25,'Equivalencia BH-BMPT'!$D$26,IF(J200=26,'Equivalencia BH-BMPT'!$D$27,IF(J200=27,'Equivalencia BH-BMPT'!$D$28,IF(J200=28,'Equivalencia BH-BMPT'!$D$29,IF(J200=29,'Equivalencia BH-BMPT'!$D$30,IF(J200=30,'Equivalencia BH-BMPT'!$D$31,IF(J200=31,'Equivalencia BH-BMPT'!$D$32,IF(J200=32,'Equivalencia BH-BMPT'!$D$33,IF(J200=33,'Equivalencia BH-BMPT'!$D$34,IF(J200=34,'Equivalencia BH-BMPT'!$D$35,IF(J200=35,'Equivalencia BH-BMPT'!$D$36,IF(J200=36,'Equivalencia BH-BMPT'!$D$37,IF(J200=37,'Equivalencia BH-BMPT'!$D$38,IF(J200=38,'Equivalencia BH-BMPT'!#REF!,IF(J200=39,'Equivalencia BH-BMPT'!$D$40,IF(J200=40,'Equivalencia BH-BMPT'!$D$41,IF(J200=41,'Equivalencia BH-BMPT'!$D$42,IF(J200=42,'Equivalencia BH-BMPT'!$D$43,IF(J200=43,'Equivalencia BH-BMPT'!$D$44,IF(J200=44,'Equivalencia BH-BMPT'!$D$45,IF(J200=45,'Equivalencia BH-BMPT'!$D$46,"No ha seleccionado un número de programa")))))))))))))))))))))))))))))))))))))))))))))</f>
        <v>No ha seleccionado un número de programa</v>
      </c>
      <c r="L200" s="29" t="s">
        <v>973</v>
      </c>
      <c r="M200" s="97">
        <v>1053814308</v>
      </c>
      <c r="N200" s="102" t="s">
        <v>697</v>
      </c>
      <c r="O200" s="123">
        <v>2040000</v>
      </c>
      <c r="P200" s="71"/>
      <c r="Q200" s="15"/>
      <c r="R200" s="99" t="s">
        <v>1005</v>
      </c>
      <c r="S200" s="99"/>
      <c r="T200" s="123">
        <v>2040000</v>
      </c>
      <c r="U200" s="264">
        <v>0</v>
      </c>
      <c r="V200" s="213">
        <v>43446</v>
      </c>
      <c r="W200" s="231">
        <v>43447</v>
      </c>
      <c r="X200" s="231">
        <v>43458</v>
      </c>
      <c r="Y200" s="264">
        <f t="shared" si="14"/>
        <v>11</v>
      </c>
      <c r="Z200" s="3"/>
      <c r="AA200" s="26"/>
      <c r="AB200" s="3"/>
      <c r="AC200" s="3"/>
      <c r="AD200" s="3" t="s">
        <v>1013</v>
      </c>
      <c r="AE200" s="3"/>
      <c r="AF200" s="27">
        <f t="shared" si="13"/>
        <v>0</v>
      </c>
      <c r="AG200" s="28"/>
      <c r="AH200" s="28"/>
    </row>
    <row r="201" spans="1:34" ht="44.25" customHeight="1" thickBot="1" x14ac:dyDescent="0.3">
      <c r="A201" s="102" t="s">
        <v>558</v>
      </c>
      <c r="B201" s="3">
        <v>2018</v>
      </c>
      <c r="C201" s="85" t="s">
        <v>371</v>
      </c>
      <c r="D201" s="3">
        <v>5</v>
      </c>
      <c r="E201" s="2" t="str">
        <f>IF(D201=1,'Tipo '!$B$2,IF(D201=2,'Tipo '!$B$3,IF(D201=3,'Tipo '!$B$4,IF(D201=4,'Tipo '!$B$5,IF(D201=5,'Tipo '!$B$6,IF(D201=6,'Tipo '!$B$7,IF(D201=7,'Tipo '!$B$8,IF(D201=8,'Tipo '!$B$9,IF(D201=9,'Tipo '!$B$10,IF(D201=10,'Tipo '!$B$11,IF(D201=11,'Tipo '!$B$12,IF(D201=12,'Tipo '!$B$13,IF(D201=13,'Tipo '!$B$14,IF(D201=14,'Tipo '!$B$15,IF(D201=15,'Tipo '!$B$16,IF(D201=16,'Tipo '!$B$17,IF(D201=17,'Tipo '!$B$18,IF(D201=18,'Tipo '!$B$19,IF(D201=19,'Tipo '!$B$20,IF(D201=20,'Tipo '!$B$21,"No ha seleccionado un tipo de contrato válido"))))))))))))))))))))</f>
        <v>CONTRATOS DE PRESTACIÓN DE SERVICIOS PROFESIONALES Y DE APOYO A LA GESTIÓN</v>
      </c>
      <c r="F201" s="90" t="s">
        <v>626</v>
      </c>
      <c r="G201" s="2"/>
      <c r="H201" s="80" t="s">
        <v>958</v>
      </c>
      <c r="I201" s="13" t="s">
        <v>162</v>
      </c>
      <c r="J201" s="3"/>
      <c r="K201" s="2" t="str">
        <f>IF(J201=1,'Equivalencia BH-BMPT'!$D$2,IF(J201=2,'Equivalencia BH-BMPT'!$D$3,IF(J201=3,'Equivalencia BH-BMPT'!$D$4,IF(J201=4,'Equivalencia BH-BMPT'!$D$5,IF(J201=5,'Equivalencia BH-BMPT'!$D$6,IF(J201=6,'Equivalencia BH-BMPT'!$D$7,IF(J201=7,'Equivalencia BH-BMPT'!$D$8,IF(J201=8,'Equivalencia BH-BMPT'!$D$9,IF(J201=9,'Equivalencia BH-BMPT'!$D$10,IF(J201=10,'Equivalencia BH-BMPT'!$D$11,IF(J201=11,'Equivalencia BH-BMPT'!$D$12,IF(J201=12,'Equivalencia BH-BMPT'!$D$13,IF(J201=13,'Equivalencia BH-BMPT'!$D$14,IF(J201=14,'Equivalencia BH-BMPT'!$D$15,IF(J201=15,'Equivalencia BH-BMPT'!$D$16,IF(J201=16,'Equivalencia BH-BMPT'!$D$17,IF(J201=17,'Equivalencia BH-BMPT'!$D$18,IF(J201=18,'Equivalencia BH-BMPT'!$D$19,IF(J201=19,'Equivalencia BH-BMPT'!$D$20,IF(J201=20,'Equivalencia BH-BMPT'!$D$21,IF(J201=21,'Equivalencia BH-BMPT'!$D$22,IF(J201=22,'Equivalencia BH-BMPT'!$D$23,IF(J201=23,'Equivalencia BH-BMPT'!#REF!,IF(J201=24,'Equivalencia BH-BMPT'!$D$25,IF(J201=25,'Equivalencia BH-BMPT'!$D$26,IF(J201=26,'Equivalencia BH-BMPT'!$D$27,IF(J201=27,'Equivalencia BH-BMPT'!$D$28,IF(J201=28,'Equivalencia BH-BMPT'!$D$29,IF(J201=29,'Equivalencia BH-BMPT'!$D$30,IF(J201=30,'Equivalencia BH-BMPT'!$D$31,IF(J201=31,'Equivalencia BH-BMPT'!$D$32,IF(J201=32,'Equivalencia BH-BMPT'!$D$33,IF(J201=33,'Equivalencia BH-BMPT'!$D$34,IF(J201=34,'Equivalencia BH-BMPT'!$D$35,IF(J201=35,'Equivalencia BH-BMPT'!$D$36,IF(J201=36,'Equivalencia BH-BMPT'!$D$37,IF(J201=37,'Equivalencia BH-BMPT'!$D$38,IF(J201=38,'Equivalencia BH-BMPT'!#REF!,IF(J201=39,'Equivalencia BH-BMPT'!$D$40,IF(J201=40,'Equivalencia BH-BMPT'!$D$41,IF(J201=41,'Equivalencia BH-BMPT'!$D$42,IF(J201=42,'Equivalencia BH-BMPT'!$D$43,IF(J201=43,'Equivalencia BH-BMPT'!$D$44,IF(J201=44,'Equivalencia BH-BMPT'!$D$45,IF(J201=45,'Equivalencia BH-BMPT'!$D$46,"No ha seleccionado un número de programa")))))))))))))))))))))))))))))))))))))))))))))</f>
        <v>No ha seleccionado un número de programa</v>
      </c>
      <c r="L201" s="29" t="s">
        <v>973</v>
      </c>
      <c r="M201" s="97">
        <v>1019019775</v>
      </c>
      <c r="N201" s="102" t="s">
        <v>695</v>
      </c>
      <c r="O201" s="123">
        <v>3000000</v>
      </c>
      <c r="P201" s="71"/>
      <c r="Q201" s="15"/>
      <c r="R201" s="99" t="s">
        <v>1005</v>
      </c>
      <c r="S201" s="99"/>
      <c r="T201" s="123">
        <v>3000000</v>
      </c>
      <c r="U201" s="264">
        <v>0</v>
      </c>
      <c r="V201" s="213">
        <v>43447</v>
      </c>
      <c r="W201" s="232">
        <v>43448</v>
      </c>
      <c r="X201" s="243">
        <v>43462</v>
      </c>
      <c r="Y201" s="264">
        <f t="shared" si="14"/>
        <v>14</v>
      </c>
      <c r="Z201" s="3"/>
      <c r="AA201" s="26"/>
      <c r="AB201" s="3"/>
      <c r="AC201" s="3"/>
      <c r="AD201" s="3" t="s">
        <v>1013</v>
      </c>
      <c r="AE201" s="3"/>
      <c r="AF201" s="27">
        <f t="shared" si="13"/>
        <v>0</v>
      </c>
      <c r="AG201" s="28"/>
      <c r="AH201" s="28"/>
    </row>
    <row r="202" spans="1:34" ht="44.25" customHeight="1" thickBot="1" x14ac:dyDescent="0.3">
      <c r="A202" s="108" t="s">
        <v>559</v>
      </c>
      <c r="B202" s="3">
        <v>2018</v>
      </c>
      <c r="C202" s="85" t="s">
        <v>372</v>
      </c>
      <c r="D202" s="3">
        <v>5</v>
      </c>
      <c r="E202" s="2" t="str">
        <f>IF(D202=1,'Tipo '!$B$2,IF(D202=2,'Tipo '!$B$3,IF(D202=3,'Tipo '!$B$4,IF(D202=4,'Tipo '!$B$5,IF(D202=5,'Tipo '!$B$6,IF(D202=6,'Tipo '!$B$7,IF(D202=7,'Tipo '!$B$8,IF(D202=8,'Tipo '!$B$9,IF(D202=9,'Tipo '!$B$10,IF(D202=10,'Tipo '!$B$11,IF(D202=11,'Tipo '!$B$12,IF(D202=12,'Tipo '!$B$13,IF(D202=13,'Tipo '!$B$14,IF(D202=14,'Tipo '!$B$15,IF(D202=15,'Tipo '!$B$16,IF(D202=16,'Tipo '!$B$17,IF(D202=17,'Tipo '!$B$18,IF(D202=18,'Tipo '!$B$19,IF(D202=19,'Tipo '!$B$20,IF(D202=20,'Tipo '!$B$21,"No ha seleccionado un tipo de contrato válido"))))))))))))))))))))</f>
        <v>CONTRATOS DE PRESTACIÓN DE SERVICIOS PROFESIONALES Y DE APOYO A LA GESTIÓN</v>
      </c>
      <c r="F202" s="90" t="s">
        <v>626</v>
      </c>
      <c r="G202" s="2"/>
      <c r="H202" s="171" t="s">
        <v>959</v>
      </c>
      <c r="I202" s="13" t="s">
        <v>162</v>
      </c>
      <c r="J202" s="3"/>
      <c r="K202" s="2" t="str">
        <f>IF(J202=1,'Equivalencia BH-BMPT'!$D$2,IF(J202=2,'Equivalencia BH-BMPT'!$D$3,IF(J202=3,'Equivalencia BH-BMPT'!$D$4,IF(J202=4,'Equivalencia BH-BMPT'!$D$5,IF(J202=5,'Equivalencia BH-BMPT'!$D$6,IF(J202=6,'Equivalencia BH-BMPT'!$D$7,IF(J202=7,'Equivalencia BH-BMPT'!$D$8,IF(J202=8,'Equivalencia BH-BMPT'!$D$9,IF(J202=9,'Equivalencia BH-BMPT'!$D$10,IF(J202=10,'Equivalencia BH-BMPT'!$D$11,IF(J202=11,'Equivalencia BH-BMPT'!$D$12,IF(J202=12,'Equivalencia BH-BMPT'!$D$13,IF(J202=13,'Equivalencia BH-BMPT'!$D$14,IF(J202=14,'Equivalencia BH-BMPT'!$D$15,IF(J202=15,'Equivalencia BH-BMPT'!$D$16,IF(J202=16,'Equivalencia BH-BMPT'!$D$17,IF(J202=17,'Equivalencia BH-BMPT'!$D$18,IF(J202=18,'Equivalencia BH-BMPT'!$D$19,IF(J202=19,'Equivalencia BH-BMPT'!$D$20,IF(J202=20,'Equivalencia BH-BMPT'!$D$21,IF(J202=21,'Equivalencia BH-BMPT'!$D$22,IF(J202=22,'Equivalencia BH-BMPT'!$D$23,IF(J202=23,'Equivalencia BH-BMPT'!#REF!,IF(J202=24,'Equivalencia BH-BMPT'!$D$25,IF(J202=25,'Equivalencia BH-BMPT'!$D$26,IF(J202=26,'Equivalencia BH-BMPT'!$D$27,IF(J202=27,'Equivalencia BH-BMPT'!$D$28,IF(J202=28,'Equivalencia BH-BMPT'!$D$29,IF(J202=29,'Equivalencia BH-BMPT'!$D$30,IF(J202=30,'Equivalencia BH-BMPT'!$D$31,IF(J202=31,'Equivalencia BH-BMPT'!$D$32,IF(J202=32,'Equivalencia BH-BMPT'!$D$33,IF(J202=33,'Equivalencia BH-BMPT'!$D$34,IF(J202=34,'Equivalencia BH-BMPT'!$D$35,IF(J202=35,'Equivalencia BH-BMPT'!$D$36,IF(J202=36,'Equivalencia BH-BMPT'!$D$37,IF(J202=37,'Equivalencia BH-BMPT'!$D$38,IF(J202=38,'Equivalencia BH-BMPT'!#REF!,IF(J202=39,'Equivalencia BH-BMPT'!$D$40,IF(J202=40,'Equivalencia BH-BMPT'!$D$41,IF(J202=41,'Equivalencia BH-BMPT'!$D$42,IF(J202=42,'Equivalencia BH-BMPT'!$D$43,IF(J202=43,'Equivalencia BH-BMPT'!$D$44,IF(J202=44,'Equivalencia BH-BMPT'!$D$45,IF(J202=45,'Equivalencia BH-BMPT'!$D$46,"No ha seleccionado un número de programa")))))))))))))))))))))))))))))))))))))))))))))</f>
        <v>No ha seleccionado un número de programa</v>
      </c>
      <c r="L202" s="29" t="s">
        <v>973</v>
      </c>
      <c r="M202" s="190">
        <v>19430488</v>
      </c>
      <c r="N202" s="108" t="s">
        <v>691</v>
      </c>
      <c r="O202" s="124">
        <v>3060000</v>
      </c>
      <c r="P202" s="71"/>
      <c r="Q202" s="15"/>
      <c r="R202" s="183">
        <v>1</v>
      </c>
      <c r="S202" s="253">
        <v>1530000</v>
      </c>
      <c r="T202" s="124">
        <v>4590000</v>
      </c>
      <c r="U202" s="264">
        <v>0</v>
      </c>
      <c r="V202" s="223">
        <v>43447</v>
      </c>
      <c r="W202" s="234">
        <v>43448</v>
      </c>
      <c r="X202" s="250">
        <v>43465</v>
      </c>
      <c r="Y202" s="264">
        <f t="shared" si="14"/>
        <v>17</v>
      </c>
      <c r="Z202" s="3"/>
      <c r="AA202" s="26"/>
      <c r="AB202" s="3"/>
      <c r="AC202" s="3"/>
      <c r="AD202" s="3" t="s">
        <v>1013</v>
      </c>
      <c r="AE202" s="3"/>
      <c r="AF202" s="27">
        <f t="shared" si="13"/>
        <v>0</v>
      </c>
      <c r="AG202" s="28"/>
      <c r="AH202" s="28"/>
    </row>
    <row r="203" spans="1:34" ht="44.25" customHeight="1" thickBot="1" x14ac:dyDescent="0.3">
      <c r="A203" s="102" t="s">
        <v>560</v>
      </c>
      <c r="B203" s="3">
        <v>2018</v>
      </c>
      <c r="C203" s="85" t="s">
        <v>373</v>
      </c>
      <c r="D203" s="3">
        <v>5</v>
      </c>
      <c r="E203" s="2" t="str">
        <f>IF(D203=1,'Tipo '!$B$2,IF(D203=2,'Tipo '!$B$3,IF(D203=3,'Tipo '!$B$4,IF(D203=4,'Tipo '!$B$5,IF(D203=5,'Tipo '!$B$6,IF(D203=6,'Tipo '!$B$7,IF(D203=7,'Tipo '!$B$8,IF(D203=8,'Tipo '!$B$9,IF(D203=9,'Tipo '!$B$10,IF(D203=10,'Tipo '!$B$11,IF(D203=11,'Tipo '!$B$12,IF(D203=12,'Tipo '!$B$13,IF(D203=13,'Tipo '!$B$14,IF(D203=14,'Tipo '!$B$15,IF(D203=15,'Tipo '!$B$16,IF(D203=16,'Tipo '!$B$17,IF(D203=17,'Tipo '!$B$18,IF(D203=18,'Tipo '!$B$19,IF(D203=19,'Tipo '!$B$20,IF(D203=20,'Tipo '!$B$21,"No ha seleccionado un tipo de contrato válido"))))))))))))))))))))</f>
        <v>CONTRATOS DE PRESTACIÓN DE SERVICIOS PROFESIONALES Y DE APOYO A LA GESTIÓN</v>
      </c>
      <c r="F203" s="90" t="s">
        <v>626</v>
      </c>
      <c r="G203" s="2"/>
      <c r="H203" s="155" t="s">
        <v>960</v>
      </c>
      <c r="I203" s="13" t="s">
        <v>162</v>
      </c>
      <c r="J203" s="3"/>
      <c r="K203" s="2" t="str">
        <f>IF(J203=1,'Equivalencia BH-BMPT'!$D$2,IF(J203=2,'Equivalencia BH-BMPT'!$D$3,IF(J203=3,'Equivalencia BH-BMPT'!$D$4,IF(J203=4,'Equivalencia BH-BMPT'!$D$5,IF(J203=5,'Equivalencia BH-BMPT'!$D$6,IF(J203=6,'Equivalencia BH-BMPT'!$D$7,IF(J203=7,'Equivalencia BH-BMPT'!$D$8,IF(J203=8,'Equivalencia BH-BMPT'!$D$9,IF(J203=9,'Equivalencia BH-BMPT'!$D$10,IF(J203=10,'Equivalencia BH-BMPT'!$D$11,IF(J203=11,'Equivalencia BH-BMPT'!$D$12,IF(J203=12,'Equivalencia BH-BMPT'!$D$13,IF(J203=13,'Equivalencia BH-BMPT'!$D$14,IF(J203=14,'Equivalencia BH-BMPT'!$D$15,IF(J203=15,'Equivalencia BH-BMPT'!$D$16,IF(J203=16,'Equivalencia BH-BMPT'!$D$17,IF(J203=17,'Equivalencia BH-BMPT'!$D$18,IF(J203=18,'Equivalencia BH-BMPT'!$D$19,IF(J203=19,'Equivalencia BH-BMPT'!$D$20,IF(J203=20,'Equivalencia BH-BMPT'!$D$21,IF(J203=21,'Equivalencia BH-BMPT'!$D$22,IF(J203=22,'Equivalencia BH-BMPT'!$D$23,IF(J203=23,'Equivalencia BH-BMPT'!#REF!,IF(J203=24,'Equivalencia BH-BMPT'!$D$25,IF(J203=25,'Equivalencia BH-BMPT'!$D$26,IF(J203=26,'Equivalencia BH-BMPT'!$D$27,IF(J203=27,'Equivalencia BH-BMPT'!$D$28,IF(J203=28,'Equivalencia BH-BMPT'!$D$29,IF(J203=29,'Equivalencia BH-BMPT'!$D$30,IF(J203=30,'Equivalencia BH-BMPT'!$D$31,IF(J203=31,'Equivalencia BH-BMPT'!$D$32,IF(J203=32,'Equivalencia BH-BMPT'!$D$33,IF(J203=33,'Equivalencia BH-BMPT'!$D$34,IF(J203=34,'Equivalencia BH-BMPT'!$D$35,IF(J203=35,'Equivalencia BH-BMPT'!$D$36,IF(J203=36,'Equivalencia BH-BMPT'!$D$37,IF(J203=37,'Equivalencia BH-BMPT'!$D$38,IF(J203=38,'Equivalencia BH-BMPT'!#REF!,IF(J203=39,'Equivalencia BH-BMPT'!$D$40,IF(J203=40,'Equivalencia BH-BMPT'!$D$41,IF(J203=41,'Equivalencia BH-BMPT'!$D$42,IF(J203=42,'Equivalencia BH-BMPT'!$D$43,IF(J203=43,'Equivalencia BH-BMPT'!$D$44,IF(J203=44,'Equivalencia BH-BMPT'!$D$45,IF(J203=45,'Equivalencia BH-BMPT'!$D$46,"No ha seleccionado un número de programa")))))))))))))))))))))))))))))))))))))))))))))</f>
        <v>No ha seleccionado un número de programa</v>
      </c>
      <c r="L203" s="29" t="s">
        <v>975</v>
      </c>
      <c r="M203" s="97">
        <v>1015414534</v>
      </c>
      <c r="N203" s="102" t="s">
        <v>690</v>
      </c>
      <c r="O203" s="123">
        <v>2040000</v>
      </c>
      <c r="P203" s="71"/>
      <c r="Q203" s="15"/>
      <c r="R203" s="99" t="s">
        <v>1005</v>
      </c>
      <c r="S203" s="99"/>
      <c r="T203" s="123">
        <v>2040000</v>
      </c>
      <c r="U203" s="264">
        <v>0</v>
      </c>
      <c r="V203" s="223">
        <v>43447</v>
      </c>
      <c r="W203" s="232">
        <v>43448</v>
      </c>
      <c r="X203" s="243">
        <v>43459</v>
      </c>
      <c r="Y203" s="264">
        <f t="shared" si="14"/>
        <v>11</v>
      </c>
      <c r="Z203" s="3"/>
      <c r="AA203" s="26"/>
      <c r="AB203" s="3"/>
      <c r="AC203" s="3"/>
      <c r="AD203" s="3" t="s">
        <v>1013</v>
      </c>
      <c r="AE203" s="3"/>
      <c r="AF203" s="27">
        <f t="shared" si="13"/>
        <v>0</v>
      </c>
      <c r="AG203" s="28"/>
      <c r="AH203" s="28"/>
    </row>
    <row r="204" spans="1:34" ht="44.25" customHeight="1" thickBot="1" x14ac:dyDescent="0.3">
      <c r="A204" s="102" t="s">
        <v>561</v>
      </c>
      <c r="B204" s="3">
        <v>2018</v>
      </c>
      <c r="C204" s="85" t="s">
        <v>374</v>
      </c>
      <c r="D204" s="3">
        <v>5</v>
      </c>
      <c r="E204" s="2" t="str">
        <f>IF(D204=1,'Tipo '!$B$2,IF(D204=2,'Tipo '!$B$3,IF(D204=3,'Tipo '!$B$4,IF(D204=4,'Tipo '!$B$5,IF(D204=5,'Tipo '!$B$6,IF(D204=6,'Tipo '!$B$7,IF(D204=7,'Tipo '!$B$8,IF(D204=8,'Tipo '!$B$9,IF(D204=9,'Tipo '!$B$10,IF(D204=10,'Tipo '!$B$11,IF(D204=11,'Tipo '!$B$12,IF(D204=12,'Tipo '!$B$13,IF(D204=13,'Tipo '!$B$14,IF(D204=14,'Tipo '!$B$15,IF(D204=15,'Tipo '!$B$16,IF(D204=16,'Tipo '!$B$17,IF(D204=17,'Tipo '!$B$18,IF(D204=18,'Tipo '!$B$19,IF(D204=19,'Tipo '!$B$20,IF(D204=20,'Tipo '!$B$21,"No ha seleccionado un tipo de contrato válido"))))))))))))))))))))</f>
        <v>CONTRATOS DE PRESTACIÓN DE SERVICIOS PROFESIONALES Y DE APOYO A LA GESTIÓN</v>
      </c>
      <c r="F204" s="90" t="s">
        <v>626</v>
      </c>
      <c r="G204" s="2"/>
      <c r="H204" s="155" t="s">
        <v>961</v>
      </c>
      <c r="I204" s="13" t="s">
        <v>162</v>
      </c>
      <c r="J204" s="3"/>
      <c r="K204" s="2" t="str">
        <f>IF(J204=1,'Equivalencia BH-BMPT'!$D$2,IF(J204=2,'Equivalencia BH-BMPT'!$D$3,IF(J204=3,'Equivalencia BH-BMPT'!$D$4,IF(J204=4,'Equivalencia BH-BMPT'!$D$5,IF(J204=5,'Equivalencia BH-BMPT'!$D$6,IF(J204=6,'Equivalencia BH-BMPT'!$D$7,IF(J204=7,'Equivalencia BH-BMPT'!$D$8,IF(J204=8,'Equivalencia BH-BMPT'!$D$9,IF(J204=9,'Equivalencia BH-BMPT'!$D$10,IF(J204=10,'Equivalencia BH-BMPT'!$D$11,IF(J204=11,'Equivalencia BH-BMPT'!$D$12,IF(J204=12,'Equivalencia BH-BMPT'!$D$13,IF(J204=13,'Equivalencia BH-BMPT'!$D$14,IF(J204=14,'Equivalencia BH-BMPT'!$D$15,IF(J204=15,'Equivalencia BH-BMPT'!$D$16,IF(J204=16,'Equivalencia BH-BMPT'!$D$17,IF(J204=17,'Equivalencia BH-BMPT'!$D$18,IF(J204=18,'Equivalencia BH-BMPT'!$D$19,IF(J204=19,'Equivalencia BH-BMPT'!$D$20,IF(J204=20,'Equivalencia BH-BMPT'!$D$21,IF(J204=21,'Equivalencia BH-BMPT'!$D$22,IF(J204=22,'Equivalencia BH-BMPT'!$D$23,IF(J204=23,'Equivalencia BH-BMPT'!#REF!,IF(J204=24,'Equivalencia BH-BMPT'!$D$25,IF(J204=25,'Equivalencia BH-BMPT'!$D$26,IF(J204=26,'Equivalencia BH-BMPT'!$D$27,IF(J204=27,'Equivalencia BH-BMPT'!$D$28,IF(J204=28,'Equivalencia BH-BMPT'!$D$29,IF(J204=29,'Equivalencia BH-BMPT'!$D$30,IF(J204=30,'Equivalencia BH-BMPT'!$D$31,IF(J204=31,'Equivalencia BH-BMPT'!$D$32,IF(J204=32,'Equivalencia BH-BMPT'!$D$33,IF(J204=33,'Equivalencia BH-BMPT'!$D$34,IF(J204=34,'Equivalencia BH-BMPT'!$D$35,IF(J204=35,'Equivalencia BH-BMPT'!$D$36,IF(J204=36,'Equivalencia BH-BMPT'!$D$37,IF(J204=37,'Equivalencia BH-BMPT'!$D$38,IF(J204=38,'Equivalencia BH-BMPT'!#REF!,IF(J204=39,'Equivalencia BH-BMPT'!$D$40,IF(J204=40,'Equivalencia BH-BMPT'!$D$41,IF(J204=41,'Equivalencia BH-BMPT'!$D$42,IF(J204=42,'Equivalencia BH-BMPT'!$D$43,IF(J204=43,'Equivalencia BH-BMPT'!$D$44,IF(J204=44,'Equivalencia BH-BMPT'!$D$45,IF(J204=45,'Equivalencia BH-BMPT'!$D$46,"No ha seleccionado un número de programa")))))))))))))))))))))))))))))))))))))))))))))</f>
        <v>No ha seleccionado un número de programa</v>
      </c>
      <c r="L204" s="29" t="s">
        <v>973</v>
      </c>
      <c r="M204" s="97">
        <v>52434625</v>
      </c>
      <c r="N204" s="102" t="s">
        <v>684</v>
      </c>
      <c r="O204" s="123">
        <v>1848000</v>
      </c>
      <c r="P204" s="71"/>
      <c r="Q204" s="15"/>
      <c r="R204" s="99" t="s">
        <v>1005</v>
      </c>
      <c r="S204" s="99"/>
      <c r="T204" s="123">
        <v>1848000</v>
      </c>
      <c r="U204" s="264">
        <v>0</v>
      </c>
      <c r="V204" s="223">
        <v>43447</v>
      </c>
      <c r="W204" s="232">
        <v>43448</v>
      </c>
      <c r="X204" s="243">
        <v>43459</v>
      </c>
      <c r="Y204" s="264">
        <f t="shared" si="14"/>
        <v>11</v>
      </c>
      <c r="Z204" s="3"/>
      <c r="AA204" s="26"/>
      <c r="AB204" s="3"/>
      <c r="AC204" s="3"/>
      <c r="AD204" s="3" t="s">
        <v>1013</v>
      </c>
      <c r="AE204" s="3"/>
      <c r="AF204" s="27">
        <f t="shared" si="13"/>
        <v>0</v>
      </c>
      <c r="AG204" s="28"/>
      <c r="AH204" s="28"/>
    </row>
    <row r="205" spans="1:34" ht="44.25" customHeight="1" thickBot="1" x14ac:dyDescent="0.3">
      <c r="A205" s="102" t="s">
        <v>562</v>
      </c>
      <c r="B205" s="3">
        <v>2018</v>
      </c>
      <c r="C205" s="85" t="s">
        <v>375</v>
      </c>
      <c r="D205" s="3">
        <v>5</v>
      </c>
      <c r="E205" s="2" t="str">
        <f>IF(D205=1,'Tipo '!$B$2,IF(D205=2,'Tipo '!$B$3,IF(D205=3,'Tipo '!$B$4,IF(D205=4,'Tipo '!$B$5,IF(D205=5,'Tipo '!$B$6,IF(D205=6,'Tipo '!$B$7,IF(D205=7,'Tipo '!$B$8,IF(D205=8,'Tipo '!$B$9,IF(D205=9,'Tipo '!$B$10,IF(D205=10,'Tipo '!$B$11,IF(D205=11,'Tipo '!$B$12,IF(D205=12,'Tipo '!$B$13,IF(D205=13,'Tipo '!$B$14,IF(D205=14,'Tipo '!$B$15,IF(D205=15,'Tipo '!$B$16,IF(D205=16,'Tipo '!$B$17,IF(D205=17,'Tipo '!$B$18,IF(D205=18,'Tipo '!$B$19,IF(D205=19,'Tipo '!$B$20,IF(D205=20,'Tipo '!$B$21,"No ha seleccionado un tipo de contrato válido"))))))))))))))))))))</f>
        <v>CONTRATOS DE PRESTACIÓN DE SERVICIOS PROFESIONALES Y DE APOYO A LA GESTIÓN</v>
      </c>
      <c r="F205" s="90" t="s">
        <v>626</v>
      </c>
      <c r="G205" s="2"/>
      <c r="H205" s="155" t="s">
        <v>962</v>
      </c>
      <c r="I205" s="13" t="s">
        <v>162</v>
      </c>
      <c r="J205" s="3"/>
      <c r="K205" s="2" t="str">
        <f>IF(J205=1,'Equivalencia BH-BMPT'!$D$2,IF(J205=2,'Equivalencia BH-BMPT'!$D$3,IF(J205=3,'Equivalencia BH-BMPT'!$D$4,IF(J205=4,'Equivalencia BH-BMPT'!$D$5,IF(J205=5,'Equivalencia BH-BMPT'!$D$6,IF(J205=6,'Equivalencia BH-BMPT'!$D$7,IF(J205=7,'Equivalencia BH-BMPT'!$D$8,IF(J205=8,'Equivalencia BH-BMPT'!$D$9,IF(J205=9,'Equivalencia BH-BMPT'!$D$10,IF(J205=10,'Equivalencia BH-BMPT'!$D$11,IF(J205=11,'Equivalencia BH-BMPT'!$D$12,IF(J205=12,'Equivalencia BH-BMPT'!$D$13,IF(J205=13,'Equivalencia BH-BMPT'!$D$14,IF(J205=14,'Equivalencia BH-BMPT'!$D$15,IF(J205=15,'Equivalencia BH-BMPT'!$D$16,IF(J205=16,'Equivalencia BH-BMPT'!$D$17,IF(J205=17,'Equivalencia BH-BMPT'!$D$18,IF(J205=18,'Equivalencia BH-BMPT'!$D$19,IF(J205=19,'Equivalencia BH-BMPT'!$D$20,IF(J205=20,'Equivalencia BH-BMPT'!$D$21,IF(J205=21,'Equivalencia BH-BMPT'!$D$22,IF(J205=22,'Equivalencia BH-BMPT'!$D$23,IF(J205=23,'Equivalencia BH-BMPT'!#REF!,IF(J205=24,'Equivalencia BH-BMPT'!$D$25,IF(J205=25,'Equivalencia BH-BMPT'!$D$26,IF(J205=26,'Equivalencia BH-BMPT'!$D$27,IF(J205=27,'Equivalencia BH-BMPT'!$D$28,IF(J205=28,'Equivalencia BH-BMPT'!$D$29,IF(J205=29,'Equivalencia BH-BMPT'!$D$30,IF(J205=30,'Equivalencia BH-BMPT'!$D$31,IF(J205=31,'Equivalencia BH-BMPT'!$D$32,IF(J205=32,'Equivalencia BH-BMPT'!$D$33,IF(J205=33,'Equivalencia BH-BMPT'!$D$34,IF(J205=34,'Equivalencia BH-BMPT'!$D$35,IF(J205=35,'Equivalencia BH-BMPT'!$D$36,IF(J205=36,'Equivalencia BH-BMPT'!$D$37,IF(J205=37,'Equivalencia BH-BMPT'!$D$38,IF(J205=38,'Equivalencia BH-BMPT'!#REF!,IF(J205=39,'Equivalencia BH-BMPT'!$D$40,IF(J205=40,'Equivalencia BH-BMPT'!$D$41,IF(J205=41,'Equivalencia BH-BMPT'!$D$42,IF(J205=42,'Equivalencia BH-BMPT'!$D$43,IF(J205=43,'Equivalencia BH-BMPT'!$D$44,IF(J205=44,'Equivalencia BH-BMPT'!$D$45,IF(J205=45,'Equivalencia BH-BMPT'!$D$46,"No ha seleccionado un número de programa")))))))))))))))))))))))))))))))))))))))))))))</f>
        <v>No ha seleccionado un número de programa</v>
      </c>
      <c r="L205" s="29" t="s">
        <v>973</v>
      </c>
      <c r="M205" s="97">
        <v>80119150</v>
      </c>
      <c r="N205" s="102" t="s">
        <v>680</v>
      </c>
      <c r="O205" s="123">
        <v>4500000</v>
      </c>
      <c r="P205" s="71"/>
      <c r="Q205" s="15"/>
      <c r="R205" s="99" t="s">
        <v>1005</v>
      </c>
      <c r="S205" s="99"/>
      <c r="T205" s="123">
        <v>4500000</v>
      </c>
      <c r="U205" s="264">
        <v>0</v>
      </c>
      <c r="V205" s="217">
        <v>43448</v>
      </c>
      <c r="W205" s="233" t="s">
        <v>1012</v>
      </c>
      <c r="X205" s="233" t="s">
        <v>1012</v>
      </c>
      <c r="Y205" s="264" t="e">
        <f t="shared" si="14"/>
        <v>#VALUE!</v>
      </c>
      <c r="Z205" s="3"/>
      <c r="AA205" s="26"/>
      <c r="AB205" s="3"/>
      <c r="AC205" s="3"/>
      <c r="AD205" s="3" t="s">
        <v>1013</v>
      </c>
      <c r="AE205" s="3"/>
      <c r="AF205" s="27">
        <f t="shared" si="13"/>
        <v>0</v>
      </c>
      <c r="AG205" s="28"/>
      <c r="AH205" s="28"/>
    </row>
    <row r="206" spans="1:34" ht="44.25" customHeight="1" thickBot="1" x14ac:dyDescent="0.3">
      <c r="A206" s="102" t="s">
        <v>563</v>
      </c>
      <c r="B206" s="3">
        <v>2018</v>
      </c>
      <c r="C206" s="85" t="s">
        <v>376</v>
      </c>
      <c r="D206" s="3">
        <v>5</v>
      </c>
      <c r="E206" s="2" t="str">
        <f>IF(D206=1,'Tipo '!$B$2,IF(D206=2,'Tipo '!$B$3,IF(D206=3,'Tipo '!$B$4,IF(D206=4,'Tipo '!$B$5,IF(D206=5,'Tipo '!$B$6,IF(D206=6,'Tipo '!$B$7,IF(D206=7,'Tipo '!$B$8,IF(D206=8,'Tipo '!$B$9,IF(D206=9,'Tipo '!$B$10,IF(D206=10,'Tipo '!$B$11,IF(D206=11,'Tipo '!$B$12,IF(D206=12,'Tipo '!$B$13,IF(D206=13,'Tipo '!$B$14,IF(D206=14,'Tipo '!$B$15,IF(D206=15,'Tipo '!$B$16,IF(D206=16,'Tipo '!$B$17,IF(D206=17,'Tipo '!$B$18,IF(D206=18,'Tipo '!$B$19,IF(D206=19,'Tipo '!$B$20,IF(D206=20,'Tipo '!$B$21,"No ha seleccionado un tipo de contrato válido"))))))))))))))))))))</f>
        <v>CONTRATOS DE PRESTACIÓN DE SERVICIOS PROFESIONALES Y DE APOYO A LA GESTIÓN</v>
      </c>
      <c r="F206" s="90" t="s">
        <v>626</v>
      </c>
      <c r="G206" s="2"/>
      <c r="H206" s="155" t="s">
        <v>962</v>
      </c>
      <c r="I206" s="13" t="s">
        <v>162</v>
      </c>
      <c r="J206" s="3"/>
      <c r="K206" s="2" t="str">
        <f>IF(J206=1,'Equivalencia BH-BMPT'!$D$2,IF(J206=2,'Equivalencia BH-BMPT'!$D$3,IF(J206=3,'Equivalencia BH-BMPT'!$D$4,IF(J206=4,'Equivalencia BH-BMPT'!$D$5,IF(J206=5,'Equivalencia BH-BMPT'!$D$6,IF(J206=6,'Equivalencia BH-BMPT'!$D$7,IF(J206=7,'Equivalencia BH-BMPT'!$D$8,IF(J206=8,'Equivalencia BH-BMPT'!$D$9,IF(J206=9,'Equivalencia BH-BMPT'!$D$10,IF(J206=10,'Equivalencia BH-BMPT'!$D$11,IF(J206=11,'Equivalencia BH-BMPT'!$D$12,IF(J206=12,'Equivalencia BH-BMPT'!$D$13,IF(J206=13,'Equivalencia BH-BMPT'!$D$14,IF(J206=14,'Equivalencia BH-BMPT'!$D$15,IF(J206=15,'Equivalencia BH-BMPT'!$D$16,IF(J206=16,'Equivalencia BH-BMPT'!$D$17,IF(J206=17,'Equivalencia BH-BMPT'!$D$18,IF(J206=18,'Equivalencia BH-BMPT'!$D$19,IF(J206=19,'Equivalencia BH-BMPT'!$D$20,IF(J206=20,'Equivalencia BH-BMPT'!$D$21,IF(J206=21,'Equivalencia BH-BMPT'!$D$22,IF(J206=22,'Equivalencia BH-BMPT'!$D$23,IF(J206=23,'Equivalencia BH-BMPT'!#REF!,IF(J206=24,'Equivalencia BH-BMPT'!$D$25,IF(J206=25,'Equivalencia BH-BMPT'!$D$26,IF(J206=26,'Equivalencia BH-BMPT'!$D$27,IF(J206=27,'Equivalencia BH-BMPT'!$D$28,IF(J206=28,'Equivalencia BH-BMPT'!$D$29,IF(J206=29,'Equivalencia BH-BMPT'!$D$30,IF(J206=30,'Equivalencia BH-BMPT'!$D$31,IF(J206=31,'Equivalencia BH-BMPT'!$D$32,IF(J206=32,'Equivalencia BH-BMPT'!$D$33,IF(J206=33,'Equivalencia BH-BMPT'!$D$34,IF(J206=34,'Equivalencia BH-BMPT'!$D$35,IF(J206=35,'Equivalencia BH-BMPT'!$D$36,IF(J206=36,'Equivalencia BH-BMPT'!$D$37,IF(J206=37,'Equivalencia BH-BMPT'!$D$38,IF(J206=38,'Equivalencia BH-BMPT'!#REF!,IF(J206=39,'Equivalencia BH-BMPT'!$D$40,IF(J206=40,'Equivalencia BH-BMPT'!$D$41,IF(J206=41,'Equivalencia BH-BMPT'!$D$42,IF(J206=42,'Equivalencia BH-BMPT'!$D$43,IF(J206=43,'Equivalencia BH-BMPT'!$D$44,IF(J206=44,'Equivalencia BH-BMPT'!$D$45,IF(J206=45,'Equivalencia BH-BMPT'!$D$46,"No ha seleccionado un número de programa")))))))))))))))))))))))))))))))))))))))))))))</f>
        <v>No ha seleccionado un número de programa</v>
      </c>
      <c r="L206" s="29" t="s">
        <v>973</v>
      </c>
      <c r="M206" s="97">
        <v>1032379593</v>
      </c>
      <c r="N206" s="102" t="s">
        <v>679</v>
      </c>
      <c r="O206" s="123">
        <v>4500000</v>
      </c>
      <c r="P206" s="71"/>
      <c r="Q206" s="15"/>
      <c r="R206" s="99" t="s">
        <v>1005</v>
      </c>
      <c r="S206" s="99"/>
      <c r="T206" s="123">
        <v>4500000</v>
      </c>
      <c r="U206" s="264">
        <v>0</v>
      </c>
      <c r="V206" s="217">
        <v>43448</v>
      </c>
      <c r="W206" s="231">
        <v>43448</v>
      </c>
      <c r="X206" s="231">
        <v>43465</v>
      </c>
      <c r="Y206" s="264">
        <f t="shared" si="14"/>
        <v>17</v>
      </c>
      <c r="Z206" s="3"/>
      <c r="AA206" s="26"/>
      <c r="AB206" s="3"/>
      <c r="AC206" s="3"/>
      <c r="AD206" s="3" t="s">
        <v>1013</v>
      </c>
      <c r="AE206" s="3"/>
      <c r="AF206" s="27">
        <f t="shared" si="13"/>
        <v>0</v>
      </c>
      <c r="AG206" s="28"/>
      <c r="AH206" s="28"/>
    </row>
    <row r="207" spans="1:34" ht="44.25" customHeight="1" thickBot="1" x14ac:dyDescent="0.3">
      <c r="A207" s="102" t="s">
        <v>564</v>
      </c>
      <c r="B207" s="3">
        <v>2018</v>
      </c>
      <c r="C207" s="87" t="s">
        <v>377</v>
      </c>
      <c r="D207" s="3">
        <v>5</v>
      </c>
      <c r="E207" s="2" t="str">
        <f>IF(D207=1,'Tipo '!$B$2,IF(D207=2,'Tipo '!$B$3,IF(D207=3,'Tipo '!$B$4,IF(D207=4,'Tipo '!$B$5,IF(D207=5,'Tipo '!$B$6,IF(D207=6,'Tipo '!$B$7,IF(D207=7,'Tipo '!$B$8,IF(D207=8,'Tipo '!$B$9,IF(D207=9,'Tipo '!$B$10,IF(D207=10,'Tipo '!$B$11,IF(D207=11,'Tipo '!$B$12,IF(D207=12,'Tipo '!$B$13,IF(D207=13,'Tipo '!$B$14,IF(D207=14,'Tipo '!$B$15,IF(D207=15,'Tipo '!$B$16,IF(D207=16,'Tipo '!$B$17,IF(D207=17,'Tipo '!$B$18,IF(D207=18,'Tipo '!$B$19,IF(D207=19,'Tipo '!$B$20,IF(D207=20,'Tipo '!$B$21,"No ha seleccionado un tipo de contrato válido"))))))))))))))))))))</f>
        <v>CONTRATOS DE PRESTACIÓN DE SERVICIOS PROFESIONALES Y DE APOYO A LA GESTIÓN</v>
      </c>
      <c r="F207" s="90" t="s">
        <v>626</v>
      </c>
      <c r="G207" s="2"/>
      <c r="H207" s="155" t="s">
        <v>963</v>
      </c>
      <c r="I207" s="13" t="s">
        <v>162</v>
      </c>
      <c r="J207" s="3"/>
      <c r="K207" s="2" t="str">
        <f>IF(J207=1,'Equivalencia BH-BMPT'!$D$2,IF(J207=2,'Equivalencia BH-BMPT'!$D$3,IF(J207=3,'Equivalencia BH-BMPT'!$D$4,IF(J207=4,'Equivalencia BH-BMPT'!$D$5,IF(J207=5,'Equivalencia BH-BMPT'!$D$6,IF(J207=6,'Equivalencia BH-BMPT'!$D$7,IF(J207=7,'Equivalencia BH-BMPT'!$D$8,IF(J207=8,'Equivalencia BH-BMPT'!$D$9,IF(J207=9,'Equivalencia BH-BMPT'!$D$10,IF(J207=10,'Equivalencia BH-BMPT'!$D$11,IF(J207=11,'Equivalencia BH-BMPT'!$D$12,IF(J207=12,'Equivalencia BH-BMPT'!$D$13,IF(J207=13,'Equivalencia BH-BMPT'!$D$14,IF(J207=14,'Equivalencia BH-BMPT'!$D$15,IF(J207=15,'Equivalencia BH-BMPT'!$D$16,IF(J207=16,'Equivalencia BH-BMPT'!$D$17,IF(J207=17,'Equivalencia BH-BMPT'!$D$18,IF(J207=18,'Equivalencia BH-BMPT'!$D$19,IF(J207=19,'Equivalencia BH-BMPT'!$D$20,IF(J207=20,'Equivalencia BH-BMPT'!$D$21,IF(J207=21,'Equivalencia BH-BMPT'!$D$22,IF(J207=22,'Equivalencia BH-BMPT'!$D$23,IF(J207=23,'Equivalencia BH-BMPT'!#REF!,IF(J207=24,'Equivalencia BH-BMPT'!$D$25,IF(J207=25,'Equivalencia BH-BMPT'!$D$26,IF(J207=26,'Equivalencia BH-BMPT'!$D$27,IF(J207=27,'Equivalencia BH-BMPT'!$D$28,IF(J207=28,'Equivalencia BH-BMPT'!$D$29,IF(J207=29,'Equivalencia BH-BMPT'!$D$30,IF(J207=30,'Equivalencia BH-BMPT'!$D$31,IF(J207=31,'Equivalencia BH-BMPT'!$D$32,IF(J207=32,'Equivalencia BH-BMPT'!$D$33,IF(J207=33,'Equivalencia BH-BMPT'!$D$34,IF(J207=34,'Equivalencia BH-BMPT'!$D$35,IF(J207=35,'Equivalencia BH-BMPT'!$D$36,IF(J207=36,'Equivalencia BH-BMPT'!$D$37,IF(J207=37,'Equivalencia BH-BMPT'!$D$38,IF(J207=38,'Equivalencia BH-BMPT'!#REF!,IF(J207=39,'Equivalencia BH-BMPT'!$D$40,IF(J207=40,'Equivalencia BH-BMPT'!$D$41,IF(J207=41,'Equivalencia BH-BMPT'!$D$42,IF(J207=42,'Equivalencia BH-BMPT'!$D$43,IF(J207=43,'Equivalencia BH-BMPT'!$D$44,IF(J207=44,'Equivalencia BH-BMPT'!$D$45,IF(J207=45,'Equivalencia BH-BMPT'!$D$46,"No ha seleccionado un número de programa")))))))))))))))))))))))))))))))))))))))))))))</f>
        <v>No ha seleccionado un número de programa</v>
      </c>
      <c r="L207" s="29" t="s">
        <v>973</v>
      </c>
      <c r="M207" s="97">
        <v>52421810</v>
      </c>
      <c r="N207" s="102" t="s">
        <v>789</v>
      </c>
      <c r="O207" s="123">
        <v>1530000</v>
      </c>
      <c r="P207" s="71"/>
      <c r="Q207" s="15"/>
      <c r="R207" s="99" t="s">
        <v>1005</v>
      </c>
      <c r="S207" s="99"/>
      <c r="T207" s="123">
        <v>1530000</v>
      </c>
      <c r="U207" s="264">
        <v>0</v>
      </c>
      <c r="V207" s="217">
        <v>43451</v>
      </c>
      <c r="W207" s="231">
        <v>43452</v>
      </c>
      <c r="X207" s="231">
        <v>43460</v>
      </c>
      <c r="Y207" s="264">
        <f t="shared" si="14"/>
        <v>8</v>
      </c>
      <c r="Z207" s="3"/>
      <c r="AA207" s="26"/>
      <c r="AB207" s="3"/>
      <c r="AC207" s="3"/>
      <c r="AD207" s="3" t="s">
        <v>1013</v>
      </c>
      <c r="AE207" s="3"/>
      <c r="AF207" s="27">
        <f t="shared" ref="AF207:AF230" si="19">+U207/T207</f>
        <v>0</v>
      </c>
      <c r="AG207" s="28"/>
      <c r="AH207" s="28"/>
    </row>
    <row r="208" spans="1:34" ht="44.25" customHeight="1" thickBot="1" x14ac:dyDescent="0.3">
      <c r="A208" s="102" t="s">
        <v>565</v>
      </c>
      <c r="B208" s="3">
        <v>2018</v>
      </c>
      <c r="C208" s="85" t="s">
        <v>378</v>
      </c>
      <c r="D208" s="3">
        <v>5</v>
      </c>
      <c r="E208" s="2" t="str">
        <f>IF(D208=1,'Tipo '!$B$2,IF(D208=2,'Tipo '!$B$3,IF(D208=3,'Tipo '!$B$4,IF(D208=4,'Tipo '!$B$5,IF(D208=5,'Tipo '!$B$6,IF(D208=6,'Tipo '!$B$7,IF(D208=7,'Tipo '!$B$8,IF(D208=8,'Tipo '!$B$9,IF(D208=9,'Tipo '!$B$10,IF(D208=10,'Tipo '!$B$11,IF(D208=11,'Tipo '!$B$12,IF(D208=12,'Tipo '!$B$13,IF(D208=13,'Tipo '!$B$14,IF(D208=14,'Tipo '!$B$15,IF(D208=15,'Tipo '!$B$16,IF(D208=16,'Tipo '!$B$17,IF(D208=17,'Tipo '!$B$18,IF(D208=18,'Tipo '!$B$19,IF(D208=19,'Tipo '!$B$20,IF(D208=20,'Tipo '!$B$21,"No ha seleccionado un tipo de contrato válido"))))))))))))))))))))</f>
        <v>CONTRATOS DE PRESTACIÓN DE SERVICIOS PROFESIONALES Y DE APOYO A LA GESTIÓN</v>
      </c>
      <c r="F208" s="90" t="s">
        <v>626</v>
      </c>
      <c r="G208" s="2"/>
      <c r="H208" s="155" t="s">
        <v>964</v>
      </c>
      <c r="I208" s="13" t="s">
        <v>162</v>
      </c>
      <c r="J208" s="3"/>
      <c r="K208" s="2" t="str">
        <f>IF(J208=1,'Equivalencia BH-BMPT'!$D$2,IF(J208=2,'Equivalencia BH-BMPT'!$D$3,IF(J208=3,'Equivalencia BH-BMPT'!$D$4,IF(J208=4,'Equivalencia BH-BMPT'!$D$5,IF(J208=5,'Equivalencia BH-BMPT'!$D$6,IF(J208=6,'Equivalencia BH-BMPT'!$D$7,IF(J208=7,'Equivalencia BH-BMPT'!$D$8,IF(J208=8,'Equivalencia BH-BMPT'!$D$9,IF(J208=9,'Equivalencia BH-BMPT'!$D$10,IF(J208=10,'Equivalencia BH-BMPT'!$D$11,IF(J208=11,'Equivalencia BH-BMPT'!$D$12,IF(J208=12,'Equivalencia BH-BMPT'!$D$13,IF(J208=13,'Equivalencia BH-BMPT'!$D$14,IF(J208=14,'Equivalencia BH-BMPT'!$D$15,IF(J208=15,'Equivalencia BH-BMPT'!$D$16,IF(J208=16,'Equivalencia BH-BMPT'!$D$17,IF(J208=17,'Equivalencia BH-BMPT'!$D$18,IF(J208=18,'Equivalencia BH-BMPT'!$D$19,IF(J208=19,'Equivalencia BH-BMPT'!$D$20,IF(J208=20,'Equivalencia BH-BMPT'!$D$21,IF(J208=21,'Equivalencia BH-BMPT'!$D$22,IF(J208=22,'Equivalencia BH-BMPT'!$D$23,IF(J208=23,'Equivalencia BH-BMPT'!#REF!,IF(J208=24,'Equivalencia BH-BMPT'!$D$25,IF(J208=25,'Equivalencia BH-BMPT'!$D$26,IF(J208=26,'Equivalencia BH-BMPT'!$D$27,IF(J208=27,'Equivalencia BH-BMPT'!$D$28,IF(J208=28,'Equivalencia BH-BMPT'!$D$29,IF(J208=29,'Equivalencia BH-BMPT'!$D$30,IF(J208=30,'Equivalencia BH-BMPT'!$D$31,IF(J208=31,'Equivalencia BH-BMPT'!$D$32,IF(J208=32,'Equivalencia BH-BMPT'!$D$33,IF(J208=33,'Equivalencia BH-BMPT'!$D$34,IF(J208=34,'Equivalencia BH-BMPT'!$D$35,IF(J208=35,'Equivalencia BH-BMPT'!$D$36,IF(J208=36,'Equivalencia BH-BMPT'!$D$37,IF(J208=37,'Equivalencia BH-BMPT'!$D$38,IF(J208=38,'Equivalencia BH-BMPT'!#REF!,IF(J208=39,'Equivalencia BH-BMPT'!$D$40,IF(J208=40,'Equivalencia BH-BMPT'!$D$41,IF(J208=41,'Equivalencia BH-BMPT'!$D$42,IF(J208=42,'Equivalencia BH-BMPT'!$D$43,IF(J208=43,'Equivalencia BH-BMPT'!$D$44,IF(J208=44,'Equivalencia BH-BMPT'!$D$45,IF(J208=45,'Equivalencia BH-BMPT'!$D$46,"No ha seleccionado un número de programa")))))))))))))))))))))))))))))))))))))))))))))</f>
        <v>No ha seleccionado un número de programa</v>
      </c>
      <c r="L208" s="29" t="s">
        <v>973</v>
      </c>
      <c r="M208" s="97">
        <v>52860493</v>
      </c>
      <c r="N208" s="102" t="s">
        <v>790</v>
      </c>
      <c r="O208" s="123">
        <v>1650000</v>
      </c>
      <c r="P208" s="71"/>
      <c r="Q208" s="15"/>
      <c r="R208" s="99">
        <v>1</v>
      </c>
      <c r="S208" s="255">
        <v>750000</v>
      </c>
      <c r="T208" s="123">
        <v>2400000</v>
      </c>
      <c r="U208" s="264">
        <v>0</v>
      </c>
      <c r="V208" s="217">
        <v>43451</v>
      </c>
      <c r="W208" s="231">
        <v>43452</v>
      </c>
      <c r="X208" s="231">
        <v>43462</v>
      </c>
      <c r="Y208" s="264">
        <f t="shared" si="14"/>
        <v>10</v>
      </c>
      <c r="Z208" s="3"/>
      <c r="AA208" s="26"/>
      <c r="AB208" s="3"/>
      <c r="AC208" s="3"/>
      <c r="AD208" s="3" t="s">
        <v>1013</v>
      </c>
      <c r="AE208" s="3"/>
      <c r="AF208" s="27">
        <f t="shared" si="19"/>
        <v>0</v>
      </c>
      <c r="AG208" s="28"/>
      <c r="AH208" s="28"/>
    </row>
    <row r="209" spans="1:69" ht="44.25" customHeight="1" thickBot="1" x14ac:dyDescent="0.3">
      <c r="A209" s="102">
        <v>34568</v>
      </c>
      <c r="B209" s="3">
        <v>2018</v>
      </c>
      <c r="C209" s="85" t="s">
        <v>281</v>
      </c>
      <c r="D209" s="3">
        <v>6</v>
      </c>
      <c r="E209" s="2" t="str">
        <f>IF(D209=1,'Tipo '!$B$2,IF(D209=2,'Tipo '!$B$3,IF(D209=3,'Tipo '!$B$4,IF(D209=4,'Tipo '!$B$5,IF(D209=5,'Tipo '!$B$6,IF(D209=6,'Tipo '!$B$7,IF(D209=7,'Tipo '!$B$8,IF(D209=8,'Tipo '!$B$9,IF(D209=9,'Tipo '!$B$10,IF(D209=10,'Tipo '!$B$11,IF(D209=11,'Tipo '!$B$12,IF(D209=12,'Tipo '!$B$13,IF(D209=13,'Tipo '!$B$14,IF(D209=14,'Tipo '!$B$15,IF(D209=15,'Tipo '!$B$16,IF(D209=16,'Tipo '!$B$17,IF(D209=17,'Tipo '!$B$18,IF(D209=18,'Tipo '!$B$19,IF(D209=19,'Tipo '!$B$20,IF(D209=20,'Tipo '!$B$21,"No ha seleccionado un tipo de contrato válido"))))))))))))))))))))</f>
        <v>COMPRAVENTA DE BIENES MUEBLES</v>
      </c>
      <c r="F209" s="102" t="s">
        <v>281</v>
      </c>
      <c r="G209" s="2"/>
      <c r="H209" s="155" t="s">
        <v>965</v>
      </c>
      <c r="I209" s="13" t="s">
        <v>161</v>
      </c>
      <c r="J209" s="3"/>
      <c r="K209" s="2" t="str">
        <f>IF(J209=1,'Equivalencia BH-BMPT'!$D$2,IF(J209=2,'Equivalencia BH-BMPT'!$D$3,IF(J209=3,'Equivalencia BH-BMPT'!$D$4,IF(J209=4,'Equivalencia BH-BMPT'!$D$5,IF(J209=5,'Equivalencia BH-BMPT'!$D$6,IF(J209=6,'Equivalencia BH-BMPT'!$D$7,IF(J209=7,'Equivalencia BH-BMPT'!$D$8,IF(J209=8,'Equivalencia BH-BMPT'!$D$9,IF(J209=9,'Equivalencia BH-BMPT'!$D$10,IF(J209=10,'Equivalencia BH-BMPT'!$D$11,IF(J209=11,'Equivalencia BH-BMPT'!$D$12,IF(J209=12,'Equivalencia BH-BMPT'!$D$13,IF(J209=13,'Equivalencia BH-BMPT'!$D$14,IF(J209=14,'Equivalencia BH-BMPT'!$D$15,IF(J209=15,'Equivalencia BH-BMPT'!$D$16,IF(J209=16,'Equivalencia BH-BMPT'!$D$17,IF(J209=17,'Equivalencia BH-BMPT'!$D$18,IF(J209=18,'Equivalencia BH-BMPT'!$D$19,IF(J209=19,'Equivalencia BH-BMPT'!$D$20,IF(J209=20,'Equivalencia BH-BMPT'!$D$21,IF(J209=21,'Equivalencia BH-BMPT'!$D$22,IF(J209=22,'Equivalencia BH-BMPT'!$D$23,IF(J209=23,'Equivalencia BH-BMPT'!#REF!,IF(J209=24,'Equivalencia BH-BMPT'!$D$25,IF(J209=25,'Equivalencia BH-BMPT'!$D$26,IF(J209=26,'Equivalencia BH-BMPT'!$D$27,IF(J209=27,'Equivalencia BH-BMPT'!$D$28,IF(J209=28,'Equivalencia BH-BMPT'!$D$29,IF(J209=29,'Equivalencia BH-BMPT'!$D$30,IF(J209=30,'Equivalencia BH-BMPT'!$D$31,IF(J209=31,'Equivalencia BH-BMPT'!$D$32,IF(J209=32,'Equivalencia BH-BMPT'!$D$33,IF(J209=33,'Equivalencia BH-BMPT'!$D$34,IF(J209=34,'Equivalencia BH-BMPT'!$D$35,IF(J209=35,'Equivalencia BH-BMPT'!$D$36,IF(J209=36,'Equivalencia BH-BMPT'!$D$37,IF(J209=37,'Equivalencia BH-BMPT'!$D$38,IF(J209=38,'Equivalencia BH-BMPT'!#REF!,IF(J209=39,'Equivalencia BH-BMPT'!$D$40,IF(J209=40,'Equivalencia BH-BMPT'!$D$41,IF(J209=41,'Equivalencia BH-BMPT'!$D$42,IF(J209=42,'Equivalencia BH-BMPT'!$D$43,IF(J209=43,'Equivalencia BH-BMPT'!$D$44,IF(J209=44,'Equivalencia BH-BMPT'!$D$45,IF(J209=45,'Equivalencia BH-BMPT'!$D$46,"No ha seleccionado un número de programa")))))))))))))))))))))))))))))))))))))))))))))</f>
        <v>No ha seleccionado un número de programa</v>
      </c>
      <c r="L209" s="178" t="s">
        <v>985</v>
      </c>
      <c r="M209" s="97" t="s">
        <v>1003</v>
      </c>
      <c r="N209" s="102" t="s">
        <v>791</v>
      </c>
      <c r="O209" s="123">
        <v>21007200</v>
      </c>
      <c r="P209" s="71"/>
      <c r="Q209" s="15"/>
      <c r="R209" s="99"/>
      <c r="S209" s="99"/>
      <c r="T209" s="15">
        <f>+O209+S209</f>
        <v>21007200</v>
      </c>
      <c r="U209" s="264">
        <v>0</v>
      </c>
      <c r="V209" s="217">
        <v>43432</v>
      </c>
      <c r="W209" s="232" t="s">
        <v>1006</v>
      </c>
      <c r="X209" s="243">
        <v>43483</v>
      </c>
      <c r="Y209" s="264" t="e">
        <f t="shared" si="14"/>
        <v>#VALUE!</v>
      </c>
      <c r="Z209" s="3"/>
      <c r="AA209" s="26"/>
      <c r="AB209" s="3"/>
      <c r="AC209" s="3"/>
      <c r="AD209" s="3" t="s">
        <v>1013</v>
      </c>
      <c r="AE209" s="3"/>
      <c r="AF209" s="27">
        <f t="shared" si="19"/>
        <v>0</v>
      </c>
      <c r="AG209" s="28"/>
      <c r="AH209" s="28"/>
    </row>
    <row r="210" spans="1:69" ht="44.25" customHeight="1" thickBot="1" x14ac:dyDescent="0.3">
      <c r="A210" s="102" t="s">
        <v>566</v>
      </c>
      <c r="B210" s="3">
        <v>2018</v>
      </c>
      <c r="C210" s="85" t="s">
        <v>379</v>
      </c>
      <c r="D210" s="3">
        <v>5</v>
      </c>
      <c r="E210" s="2" t="str">
        <f>IF(D210=1,'Tipo '!$B$2,IF(D210=2,'Tipo '!$B$3,IF(D210=3,'Tipo '!$B$4,IF(D210=4,'Tipo '!$B$5,IF(D210=5,'Tipo '!$B$6,IF(D210=6,'Tipo '!$B$7,IF(D210=7,'Tipo '!$B$8,IF(D210=8,'Tipo '!$B$9,IF(D210=9,'Tipo '!$B$10,IF(D210=10,'Tipo '!$B$11,IF(D210=11,'Tipo '!$B$12,IF(D210=12,'Tipo '!$B$13,IF(D210=13,'Tipo '!$B$14,IF(D210=14,'Tipo '!$B$15,IF(D210=15,'Tipo '!$B$16,IF(D210=16,'Tipo '!$B$17,IF(D210=17,'Tipo '!$B$18,IF(D210=18,'Tipo '!$B$19,IF(D210=19,'Tipo '!$B$20,IF(D210=20,'Tipo '!$B$21,"No ha seleccionado un tipo de contrato válido"))))))))))))))))))))</f>
        <v>CONTRATOS DE PRESTACIÓN DE SERVICIOS PROFESIONALES Y DE APOYO A LA GESTIÓN</v>
      </c>
      <c r="F210" s="90" t="s">
        <v>626</v>
      </c>
      <c r="G210" s="2"/>
      <c r="H210" s="155" t="s">
        <v>966</v>
      </c>
      <c r="I210" s="13" t="s">
        <v>162</v>
      </c>
      <c r="J210" s="3"/>
      <c r="K210" s="2" t="str">
        <f>IF(J210=1,'Equivalencia BH-BMPT'!$D$2,IF(J210=2,'Equivalencia BH-BMPT'!$D$3,IF(J210=3,'Equivalencia BH-BMPT'!$D$4,IF(J210=4,'Equivalencia BH-BMPT'!$D$5,IF(J210=5,'Equivalencia BH-BMPT'!$D$6,IF(J210=6,'Equivalencia BH-BMPT'!$D$7,IF(J210=7,'Equivalencia BH-BMPT'!$D$8,IF(J210=8,'Equivalencia BH-BMPT'!$D$9,IF(J210=9,'Equivalencia BH-BMPT'!$D$10,IF(J210=10,'Equivalencia BH-BMPT'!$D$11,IF(J210=11,'Equivalencia BH-BMPT'!$D$12,IF(J210=12,'Equivalencia BH-BMPT'!$D$13,IF(J210=13,'Equivalencia BH-BMPT'!$D$14,IF(J210=14,'Equivalencia BH-BMPT'!$D$15,IF(J210=15,'Equivalencia BH-BMPT'!$D$16,IF(J210=16,'Equivalencia BH-BMPT'!$D$17,IF(J210=17,'Equivalencia BH-BMPT'!$D$18,IF(J210=18,'Equivalencia BH-BMPT'!$D$19,IF(J210=19,'Equivalencia BH-BMPT'!$D$20,IF(J210=20,'Equivalencia BH-BMPT'!$D$21,IF(J210=21,'Equivalencia BH-BMPT'!$D$22,IF(J210=22,'Equivalencia BH-BMPT'!$D$23,IF(J210=23,'Equivalencia BH-BMPT'!#REF!,IF(J210=24,'Equivalencia BH-BMPT'!$D$25,IF(J210=25,'Equivalencia BH-BMPT'!$D$26,IF(J210=26,'Equivalencia BH-BMPT'!$D$27,IF(J210=27,'Equivalencia BH-BMPT'!$D$28,IF(J210=28,'Equivalencia BH-BMPT'!$D$29,IF(J210=29,'Equivalencia BH-BMPT'!$D$30,IF(J210=30,'Equivalencia BH-BMPT'!$D$31,IF(J210=31,'Equivalencia BH-BMPT'!$D$32,IF(J210=32,'Equivalencia BH-BMPT'!$D$33,IF(J210=33,'Equivalencia BH-BMPT'!$D$34,IF(J210=34,'Equivalencia BH-BMPT'!$D$35,IF(J210=35,'Equivalencia BH-BMPT'!$D$36,IF(J210=36,'Equivalencia BH-BMPT'!$D$37,IF(J210=37,'Equivalencia BH-BMPT'!$D$38,IF(J210=38,'Equivalencia BH-BMPT'!#REF!,IF(J210=39,'Equivalencia BH-BMPT'!$D$40,IF(J210=40,'Equivalencia BH-BMPT'!$D$41,IF(J210=41,'Equivalencia BH-BMPT'!$D$42,IF(J210=42,'Equivalencia BH-BMPT'!$D$43,IF(J210=43,'Equivalencia BH-BMPT'!$D$44,IF(J210=44,'Equivalencia BH-BMPT'!$D$45,IF(J210=45,'Equivalencia BH-BMPT'!$D$46,"No ha seleccionado un número de programa")))))))))))))))))))))))))))))))))))))))))))))</f>
        <v>No ha seleccionado un número de programa</v>
      </c>
      <c r="L210" s="29" t="s">
        <v>973</v>
      </c>
      <c r="M210" s="97">
        <v>52422505</v>
      </c>
      <c r="N210" s="102" t="s">
        <v>792</v>
      </c>
      <c r="O210" s="123">
        <v>2040000</v>
      </c>
      <c r="P210" s="71"/>
      <c r="Q210" s="15"/>
      <c r="R210" s="99"/>
      <c r="S210" s="99"/>
      <c r="T210" s="15">
        <f t="shared" ref="T210:T224" si="20">+O210+S210</f>
        <v>2040000</v>
      </c>
      <c r="U210" s="264">
        <v>0</v>
      </c>
      <c r="V210" s="217">
        <v>43448</v>
      </c>
      <c r="W210" s="231">
        <v>43453</v>
      </c>
      <c r="X210" s="231">
        <v>43464</v>
      </c>
      <c r="Y210" s="264">
        <f t="shared" ref="Y210:Y214" si="21">DATEDIF(W210,X210,"D")</f>
        <v>11</v>
      </c>
      <c r="Z210" s="3"/>
      <c r="AA210" s="26"/>
      <c r="AB210" s="3"/>
      <c r="AC210" s="3"/>
      <c r="AD210" s="3" t="s">
        <v>1013</v>
      </c>
      <c r="AE210" s="3"/>
      <c r="AF210" s="27">
        <f t="shared" si="19"/>
        <v>0</v>
      </c>
      <c r="AG210" s="28"/>
      <c r="AH210" s="28"/>
    </row>
    <row r="211" spans="1:69" ht="44.25" customHeight="1" thickBot="1" x14ac:dyDescent="0.3">
      <c r="A211" s="108" t="s">
        <v>567</v>
      </c>
      <c r="B211" s="3">
        <v>2018</v>
      </c>
      <c r="C211" s="87" t="s">
        <v>380</v>
      </c>
      <c r="D211" s="3">
        <v>5</v>
      </c>
      <c r="E211" s="2" t="str">
        <f>IF(D211=1,'Tipo '!$B$2,IF(D211=2,'Tipo '!$B$3,IF(D211=3,'Tipo '!$B$4,IF(D211=4,'Tipo '!$B$5,IF(D211=5,'Tipo '!$B$6,IF(D211=6,'Tipo '!$B$7,IF(D211=7,'Tipo '!$B$8,IF(D211=8,'Tipo '!$B$9,IF(D211=9,'Tipo '!$B$10,IF(D211=10,'Tipo '!$B$11,IF(D211=11,'Tipo '!$B$12,IF(D211=12,'Tipo '!$B$13,IF(D211=13,'Tipo '!$B$14,IF(D211=14,'Tipo '!$B$15,IF(D211=15,'Tipo '!$B$16,IF(D211=16,'Tipo '!$B$17,IF(D211=17,'Tipo '!$B$18,IF(D211=18,'Tipo '!$B$19,IF(D211=19,'Tipo '!$B$20,IF(D211=20,'Tipo '!$B$21,"No ha seleccionado un tipo de contrato válido"))))))))))))))))))))</f>
        <v>CONTRATOS DE PRESTACIÓN DE SERVICIOS PROFESIONALES Y DE APOYO A LA GESTIÓN</v>
      </c>
      <c r="F211" s="90" t="s">
        <v>626</v>
      </c>
      <c r="G211" s="2"/>
      <c r="H211" s="155" t="s">
        <v>915</v>
      </c>
      <c r="I211" s="13" t="s">
        <v>162</v>
      </c>
      <c r="J211" s="3"/>
      <c r="K211" s="2" t="str">
        <f>IF(J211=1,'Equivalencia BH-BMPT'!$D$2,IF(J211=2,'Equivalencia BH-BMPT'!$D$3,IF(J211=3,'Equivalencia BH-BMPT'!$D$4,IF(J211=4,'Equivalencia BH-BMPT'!$D$5,IF(J211=5,'Equivalencia BH-BMPT'!$D$6,IF(J211=6,'Equivalencia BH-BMPT'!$D$7,IF(J211=7,'Equivalencia BH-BMPT'!$D$8,IF(J211=8,'Equivalencia BH-BMPT'!$D$9,IF(J211=9,'Equivalencia BH-BMPT'!$D$10,IF(J211=10,'Equivalencia BH-BMPT'!$D$11,IF(J211=11,'Equivalencia BH-BMPT'!$D$12,IF(J211=12,'Equivalencia BH-BMPT'!$D$13,IF(J211=13,'Equivalencia BH-BMPT'!$D$14,IF(J211=14,'Equivalencia BH-BMPT'!$D$15,IF(J211=15,'Equivalencia BH-BMPT'!$D$16,IF(J211=16,'Equivalencia BH-BMPT'!$D$17,IF(J211=17,'Equivalencia BH-BMPT'!$D$18,IF(J211=18,'Equivalencia BH-BMPT'!$D$19,IF(J211=19,'Equivalencia BH-BMPT'!$D$20,IF(J211=20,'Equivalencia BH-BMPT'!$D$21,IF(J211=21,'Equivalencia BH-BMPT'!$D$22,IF(J211=22,'Equivalencia BH-BMPT'!$D$23,IF(J211=23,'Equivalencia BH-BMPT'!#REF!,IF(J211=24,'Equivalencia BH-BMPT'!$D$25,IF(J211=25,'Equivalencia BH-BMPT'!$D$26,IF(J211=26,'Equivalencia BH-BMPT'!$D$27,IF(J211=27,'Equivalencia BH-BMPT'!$D$28,IF(J211=28,'Equivalencia BH-BMPT'!$D$29,IF(J211=29,'Equivalencia BH-BMPT'!$D$30,IF(J211=30,'Equivalencia BH-BMPT'!$D$31,IF(J211=31,'Equivalencia BH-BMPT'!$D$32,IF(J211=32,'Equivalencia BH-BMPT'!$D$33,IF(J211=33,'Equivalencia BH-BMPT'!$D$34,IF(J211=34,'Equivalencia BH-BMPT'!$D$35,IF(J211=35,'Equivalencia BH-BMPT'!$D$36,IF(J211=36,'Equivalencia BH-BMPT'!$D$37,IF(J211=37,'Equivalencia BH-BMPT'!$D$38,IF(J211=38,'Equivalencia BH-BMPT'!#REF!,IF(J211=39,'Equivalencia BH-BMPT'!$D$40,IF(J211=40,'Equivalencia BH-BMPT'!$D$41,IF(J211=41,'Equivalencia BH-BMPT'!$D$42,IF(J211=42,'Equivalencia BH-BMPT'!$D$43,IF(J211=43,'Equivalencia BH-BMPT'!$D$44,IF(J211=44,'Equivalencia BH-BMPT'!$D$45,IF(J211=45,'Equivalencia BH-BMPT'!$D$46,"No ha seleccionado un número de programa")))))))))))))))))))))))))))))))))))))))))))))</f>
        <v>No ha seleccionado un número de programa</v>
      </c>
      <c r="L211" s="29" t="s">
        <v>973</v>
      </c>
      <c r="M211" s="190">
        <v>52704904</v>
      </c>
      <c r="N211" s="108" t="s">
        <v>666</v>
      </c>
      <c r="O211" s="124">
        <v>1190000</v>
      </c>
      <c r="P211" s="71"/>
      <c r="Q211" s="15"/>
      <c r="R211" s="183" t="s">
        <v>1005</v>
      </c>
      <c r="S211" s="183"/>
      <c r="T211" s="15">
        <f t="shared" si="20"/>
        <v>1190000</v>
      </c>
      <c r="U211" s="264">
        <v>0</v>
      </c>
      <c r="V211" s="224">
        <v>43452</v>
      </c>
      <c r="W211" s="235" t="s">
        <v>1012</v>
      </c>
      <c r="X211" s="235" t="s">
        <v>1012</v>
      </c>
      <c r="Y211" s="264" t="e">
        <f t="shared" si="21"/>
        <v>#VALUE!</v>
      </c>
      <c r="Z211" s="3"/>
      <c r="AA211" s="26"/>
      <c r="AB211" s="3" t="s">
        <v>1013</v>
      </c>
      <c r="AC211" s="3"/>
      <c r="AD211" s="3"/>
      <c r="AE211" s="3"/>
      <c r="AF211" s="27">
        <f t="shared" si="19"/>
        <v>0</v>
      </c>
      <c r="AG211" s="28"/>
      <c r="AH211" s="28"/>
    </row>
    <row r="212" spans="1:69" ht="44.25" customHeight="1" thickBot="1" x14ac:dyDescent="0.3">
      <c r="A212" s="107" t="s">
        <v>568</v>
      </c>
      <c r="B212" s="3">
        <v>2018</v>
      </c>
      <c r="C212" s="88" t="s">
        <v>381</v>
      </c>
      <c r="D212" s="3">
        <v>5</v>
      </c>
      <c r="E212" s="2" t="str">
        <f>IF(D212=1,'Tipo '!$B$2,IF(D212=2,'Tipo '!$B$3,IF(D212=3,'Tipo '!$B$4,IF(D212=4,'Tipo '!$B$5,IF(D212=5,'Tipo '!$B$6,IF(D212=6,'Tipo '!$B$7,IF(D212=7,'Tipo '!$B$8,IF(D212=8,'Tipo '!$B$9,IF(D212=9,'Tipo '!$B$10,IF(D212=10,'Tipo '!$B$11,IF(D212=11,'Tipo '!$B$12,IF(D212=12,'Tipo '!$B$13,IF(D212=13,'Tipo '!$B$14,IF(D212=14,'Tipo '!$B$15,IF(D212=15,'Tipo '!$B$16,IF(D212=16,'Tipo '!$B$17,IF(D212=17,'Tipo '!$B$18,IF(D212=18,'Tipo '!$B$19,IF(D212=19,'Tipo '!$B$20,IF(D212=20,'Tipo '!$B$21,"No ha seleccionado un tipo de contrato válido"))))))))))))))))))))</f>
        <v>CONTRATOS DE PRESTACIÓN DE SERVICIOS PROFESIONALES Y DE APOYO A LA GESTIÓN</v>
      </c>
      <c r="F212" s="90" t="s">
        <v>626</v>
      </c>
      <c r="G212" s="2"/>
      <c r="H212" s="172" t="s">
        <v>967</v>
      </c>
      <c r="I212" s="13" t="s">
        <v>162</v>
      </c>
      <c r="J212" s="3"/>
      <c r="K212" s="2" t="str">
        <f>IF(J212=1,'Equivalencia BH-BMPT'!$D$2,IF(J212=2,'Equivalencia BH-BMPT'!$D$3,IF(J212=3,'Equivalencia BH-BMPT'!$D$4,IF(J212=4,'Equivalencia BH-BMPT'!$D$5,IF(J212=5,'Equivalencia BH-BMPT'!$D$6,IF(J212=6,'Equivalencia BH-BMPT'!$D$7,IF(J212=7,'Equivalencia BH-BMPT'!$D$8,IF(J212=8,'Equivalencia BH-BMPT'!$D$9,IF(J212=9,'Equivalencia BH-BMPT'!$D$10,IF(J212=10,'Equivalencia BH-BMPT'!$D$11,IF(J212=11,'Equivalencia BH-BMPT'!$D$12,IF(J212=12,'Equivalencia BH-BMPT'!$D$13,IF(J212=13,'Equivalencia BH-BMPT'!$D$14,IF(J212=14,'Equivalencia BH-BMPT'!$D$15,IF(J212=15,'Equivalencia BH-BMPT'!$D$16,IF(J212=16,'Equivalencia BH-BMPT'!$D$17,IF(J212=17,'Equivalencia BH-BMPT'!$D$18,IF(J212=18,'Equivalencia BH-BMPT'!$D$19,IF(J212=19,'Equivalencia BH-BMPT'!$D$20,IF(J212=20,'Equivalencia BH-BMPT'!$D$21,IF(J212=21,'Equivalencia BH-BMPT'!$D$22,IF(J212=22,'Equivalencia BH-BMPT'!$D$23,IF(J212=23,'Equivalencia BH-BMPT'!#REF!,IF(J212=24,'Equivalencia BH-BMPT'!$D$25,IF(J212=25,'Equivalencia BH-BMPT'!$D$26,IF(J212=26,'Equivalencia BH-BMPT'!$D$27,IF(J212=27,'Equivalencia BH-BMPT'!$D$28,IF(J212=28,'Equivalencia BH-BMPT'!$D$29,IF(J212=29,'Equivalencia BH-BMPT'!$D$30,IF(J212=30,'Equivalencia BH-BMPT'!$D$31,IF(J212=31,'Equivalencia BH-BMPT'!$D$32,IF(J212=32,'Equivalencia BH-BMPT'!$D$33,IF(J212=33,'Equivalencia BH-BMPT'!$D$34,IF(J212=34,'Equivalencia BH-BMPT'!$D$35,IF(J212=35,'Equivalencia BH-BMPT'!$D$36,IF(J212=36,'Equivalencia BH-BMPT'!$D$37,IF(J212=37,'Equivalencia BH-BMPT'!$D$38,IF(J212=38,'Equivalencia BH-BMPT'!#REF!,IF(J212=39,'Equivalencia BH-BMPT'!$D$40,IF(J212=40,'Equivalencia BH-BMPT'!$D$41,IF(J212=41,'Equivalencia BH-BMPT'!$D$42,IF(J212=42,'Equivalencia BH-BMPT'!$D$43,IF(J212=43,'Equivalencia BH-BMPT'!$D$44,IF(J212=44,'Equivalencia BH-BMPT'!$D$45,IF(J212=45,'Equivalencia BH-BMPT'!$D$46,"No ha seleccionado un número de programa")))))))))))))))))))))))))))))))))))))))))))))</f>
        <v>No ha seleccionado un número de programa</v>
      </c>
      <c r="L212" s="29" t="s">
        <v>973</v>
      </c>
      <c r="M212" s="97">
        <v>51994040</v>
      </c>
      <c r="N212" s="107" t="s">
        <v>662</v>
      </c>
      <c r="O212" s="123">
        <v>900000</v>
      </c>
      <c r="P212" s="71"/>
      <c r="Q212" s="15"/>
      <c r="R212" s="183" t="s">
        <v>1005</v>
      </c>
      <c r="S212" s="183"/>
      <c r="T212" s="15">
        <f t="shared" si="20"/>
        <v>900000</v>
      </c>
      <c r="U212" s="264">
        <v>0</v>
      </c>
      <c r="V212" s="224">
        <v>43452</v>
      </c>
      <c r="W212" s="235" t="s">
        <v>1012</v>
      </c>
      <c r="X212" s="235" t="s">
        <v>1012</v>
      </c>
      <c r="Y212" s="264" t="e">
        <f t="shared" si="21"/>
        <v>#VALUE!</v>
      </c>
      <c r="Z212" s="3"/>
      <c r="AA212" s="26"/>
      <c r="AB212" s="3" t="s">
        <v>1013</v>
      </c>
      <c r="AC212" s="3"/>
      <c r="AD212" s="3"/>
      <c r="AE212" s="3"/>
      <c r="AF212" s="27">
        <f t="shared" si="19"/>
        <v>0</v>
      </c>
      <c r="AG212" s="28"/>
      <c r="AH212" s="28"/>
    </row>
    <row r="213" spans="1:69" ht="44.25" customHeight="1" thickBot="1" x14ac:dyDescent="0.3">
      <c r="A213" s="102" t="s">
        <v>569</v>
      </c>
      <c r="B213" s="3">
        <v>2018</v>
      </c>
      <c r="C213" s="81" t="s">
        <v>382</v>
      </c>
      <c r="D213" s="3">
        <v>1</v>
      </c>
      <c r="E213" s="2" t="str">
        <f>IF(D213=1,'Tipo '!$B$2,IF(D213=2,'Tipo '!$B$3,IF(D213=3,'Tipo '!$B$4,IF(D213=4,'Tipo '!$B$5,IF(D213=5,'Tipo '!$B$6,IF(D213=6,'Tipo '!$B$7,IF(D213=7,'Tipo '!$B$8,IF(D213=8,'Tipo '!$B$9,IF(D213=9,'Tipo '!$B$10,IF(D213=10,'Tipo '!$B$11,IF(D213=11,'Tipo '!$B$12,IF(D213=12,'Tipo '!$B$13,IF(D213=13,'Tipo '!$B$14,IF(D213=14,'Tipo '!$B$15,IF(D213=15,'Tipo '!$B$16,IF(D213=16,'Tipo '!$B$17,IF(D213=17,'Tipo '!$B$18,IF(D213=18,'Tipo '!$B$19,IF(D213=19,'Tipo '!$B$20,IF(D213=20,'Tipo '!$B$21,"No ha seleccionado un tipo de contrato válido"))))))))))))))))))))</f>
        <v>OBRA PÚBLICA</v>
      </c>
      <c r="F213" s="102" t="s">
        <v>627</v>
      </c>
      <c r="G213" s="2"/>
      <c r="H213" s="155" t="s">
        <v>968</v>
      </c>
      <c r="I213" s="13" t="s">
        <v>161</v>
      </c>
      <c r="J213" s="3"/>
      <c r="K213" s="2" t="str">
        <f>IF(J213=1,'Equivalencia BH-BMPT'!$D$2,IF(J213=2,'Equivalencia BH-BMPT'!$D$3,IF(J213=3,'Equivalencia BH-BMPT'!$D$4,IF(J213=4,'Equivalencia BH-BMPT'!$D$5,IF(J213=5,'Equivalencia BH-BMPT'!$D$6,IF(J213=6,'Equivalencia BH-BMPT'!$D$7,IF(J213=7,'Equivalencia BH-BMPT'!$D$8,IF(J213=8,'Equivalencia BH-BMPT'!$D$9,IF(J213=9,'Equivalencia BH-BMPT'!$D$10,IF(J213=10,'Equivalencia BH-BMPT'!$D$11,IF(J213=11,'Equivalencia BH-BMPT'!$D$12,IF(J213=12,'Equivalencia BH-BMPT'!$D$13,IF(J213=13,'Equivalencia BH-BMPT'!$D$14,IF(J213=14,'Equivalencia BH-BMPT'!$D$15,IF(J213=15,'Equivalencia BH-BMPT'!$D$16,IF(J213=16,'Equivalencia BH-BMPT'!$D$17,IF(J213=17,'Equivalencia BH-BMPT'!$D$18,IF(J213=18,'Equivalencia BH-BMPT'!$D$19,IF(J213=19,'Equivalencia BH-BMPT'!$D$20,IF(J213=20,'Equivalencia BH-BMPT'!$D$21,IF(J213=21,'Equivalencia BH-BMPT'!$D$22,IF(J213=22,'Equivalencia BH-BMPT'!$D$23,IF(J213=23,'Equivalencia BH-BMPT'!#REF!,IF(J213=24,'Equivalencia BH-BMPT'!$D$25,IF(J213=25,'Equivalencia BH-BMPT'!$D$26,IF(J213=26,'Equivalencia BH-BMPT'!$D$27,IF(J213=27,'Equivalencia BH-BMPT'!$D$28,IF(J213=28,'Equivalencia BH-BMPT'!$D$29,IF(J213=29,'Equivalencia BH-BMPT'!$D$30,IF(J213=30,'Equivalencia BH-BMPT'!$D$31,IF(J213=31,'Equivalencia BH-BMPT'!$D$32,IF(J213=32,'Equivalencia BH-BMPT'!$D$33,IF(J213=33,'Equivalencia BH-BMPT'!$D$34,IF(J213=34,'Equivalencia BH-BMPT'!$D$35,IF(J213=35,'Equivalencia BH-BMPT'!$D$36,IF(J213=36,'Equivalencia BH-BMPT'!$D$37,IF(J213=37,'Equivalencia BH-BMPT'!$D$38,IF(J213=38,'Equivalencia BH-BMPT'!#REF!,IF(J213=39,'Equivalencia BH-BMPT'!$D$40,IF(J213=40,'Equivalencia BH-BMPT'!$D$41,IF(J213=41,'Equivalencia BH-BMPT'!$D$42,IF(J213=42,'Equivalencia BH-BMPT'!$D$43,IF(J213=43,'Equivalencia BH-BMPT'!$D$44,IF(J213=44,'Equivalencia BH-BMPT'!$D$45,IF(J213=45,'Equivalencia BH-BMPT'!$D$46,"No ha seleccionado un número de programa")))))))))))))))))))))))))))))))))))))))))))))</f>
        <v>No ha seleccionado un número de programa</v>
      </c>
      <c r="L213" s="29" t="s">
        <v>971</v>
      </c>
      <c r="M213" s="99" t="s">
        <v>1004</v>
      </c>
      <c r="N213" s="120" t="s">
        <v>793</v>
      </c>
      <c r="O213" s="125">
        <v>157802617</v>
      </c>
      <c r="P213" s="71"/>
      <c r="Q213" s="15"/>
      <c r="R213" s="99" t="s">
        <v>1005</v>
      </c>
      <c r="S213" s="99"/>
      <c r="T213" s="15">
        <f t="shared" si="20"/>
        <v>157802617</v>
      </c>
      <c r="U213" s="264">
        <v>0</v>
      </c>
      <c r="V213" s="217">
        <v>43452</v>
      </c>
      <c r="W213" s="233" t="s">
        <v>1012</v>
      </c>
      <c r="X213" s="233" t="s">
        <v>1012</v>
      </c>
      <c r="Y213" s="264" t="e">
        <f t="shared" si="21"/>
        <v>#VALUE!</v>
      </c>
      <c r="Z213" s="3"/>
      <c r="AA213" s="26"/>
      <c r="AB213" s="3" t="s">
        <v>1013</v>
      </c>
      <c r="AC213" s="3"/>
      <c r="AD213" s="3"/>
      <c r="AE213" s="3"/>
      <c r="AF213" s="27">
        <f t="shared" si="19"/>
        <v>0</v>
      </c>
      <c r="AG213" s="28"/>
      <c r="AH213" s="28"/>
    </row>
    <row r="214" spans="1:69" ht="44.25" customHeight="1" thickBot="1" x14ac:dyDescent="0.3">
      <c r="A214" s="3" t="s">
        <v>1019</v>
      </c>
      <c r="B214" s="3">
        <v>2018</v>
      </c>
      <c r="C214" s="2"/>
      <c r="D214" s="3">
        <v>4</v>
      </c>
      <c r="E214" s="2" t="s">
        <v>1020</v>
      </c>
      <c r="F214" s="90" t="s">
        <v>626</v>
      </c>
      <c r="G214" s="2"/>
      <c r="H214" s="13"/>
      <c r="I214" s="13" t="s">
        <v>162</v>
      </c>
      <c r="J214" s="3"/>
      <c r="K214" s="2" t="str">
        <f>IF(J214=1,'Equivalencia BH-BMPT'!$D$2,IF(J214=2,'Equivalencia BH-BMPT'!$D$3,IF(J214=3,'Equivalencia BH-BMPT'!$D$4,IF(J214=4,'Equivalencia BH-BMPT'!$D$5,IF(J214=5,'Equivalencia BH-BMPT'!$D$6,IF(J214=6,'Equivalencia BH-BMPT'!$D$7,IF(J214=7,'Equivalencia BH-BMPT'!$D$8,IF(J214=8,'Equivalencia BH-BMPT'!$D$9,IF(J214=9,'Equivalencia BH-BMPT'!$D$10,IF(J214=10,'Equivalencia BH-BMPT'!$D$11,IF(J214=11,'Equivalencia BH-BMPT'!$D$12,IF(J214=12,'Equivalencia BH-BMPT'!$D$13,IF(J214=13,'Equivalencia BH-BMPT'!$D$14,IF(J214=14,'Equivalencia BH-BMPT'!$D$15,IF(J214=15,'Equivalencia BH-BMPT'!$D$16,IF(J214=16,'Equivalencia BH-BMPT'!$D$17,IF(J214=17,'Equivalencia BH-BMPT'!$D$18,IF(J214=18,'Equivalencia BH-BMPT'!$D$19,IF(J214=19,'Equivalencia BH-BMPT'!$D$20,IF(J214=20,'Equivalencia BH-BMPT'!$D$21,IF(J214=21,'Equivalencia BH-BMPT'!$D$22,IF(J214=22,'Equivalencia BH-BMPT'!$D$23,IF(J214=23,'Equivalencia BH-BMPT'!#REF!,IF(J214=24,'Equivalencia BH-BMPT'!$D$25,IF(J214=25,'Equivalencia BH-BMPT'!$D$26,IF(J214=26,'Equivalencia BH-BMPT'!$D$27,IF(J214=27,'Equivalencia BH-BMPT'!$D$28,IF(J214=28,'Equivalencia BH-BMPT'!$D$29,IF(J214=29,'Equivalencia BH-BMPT'!$D$30,IF(J214=30,'Equivalencia BH-BMPT'!$D$31,IF(J214=31,'Equivalencia BH-BMPT'!$D$32,IF(J214=32,'Equivalencia BH-BMPT'!$D$33,IF(J214=33,'Equivalencia BH-BMPT'!$D$34,IF(J214=34,'Equivalencia BH-BMPT'!$D$35,IF(J214=35,'Equivalencia BH-BMPT'!$D$36,IF(J214=36,'Equivalencia BH-BMPT'!$D$37,IF(J214=37,'Equivalencia BH-BMPT'!$D$38,IF(J214=38,'Equivalencia BH-BMPT'!#REF!,IF(J214=39,'Equivalencia BH-BMPT'!$D$40,IF(J214=40,'Equivalencia BH-BMPT'!$D$41,IF(J214=41,'Equivalencia BH-BMPT'!$D$42,IF(J214=42,'Equivalencia BH-BMPT'!$D$43,IF(J214=43,'Equivalencia BH-BMPT'!$D$44,IF(J214=44,'Equivalencia BH-BMPT'!$D$45,IF(J214=45,'Equivalencia BH-BMPT'!$D$46,"No ha seleccionado un número de programa")))))))))))))))))))))))))))))))))))))))))))))</f>
        <v>No ha seleccionado un número de programa</v>
      </c>
      <c r="L214" s="29" t="s">
        <v>1064</v>
      </c>
      <c r="M214" s="3"/>
      <c r="N214" s="17" t="s">
        <v>1018</v>
      </c>
      <c r="O214" s="125">
        <v>324950000</v>
      </c>
      <c r="P214" s="71"/>
      <c r="Q214" s="15"/>
      <c r="R214" s="15"/>
      <c r="S214" s="15"/>
      <c r="T214" s="15">
        <f>O214+Q214+S214</f>
        <v>324950000</v>
      </c>
      <c r="U214" s="264">
        <v>0</v>
      </c>
      <c r="V214" s="213"/>
      <c r="W214" s="16"/>
      <c r="X214" s="239"/>
      <c r="Y214" s="264">
        <f t="shared" si="21"/>
        <v>0</v>
      </c>
      <c r="Z214" s="3"/>
      <c r="AA214" s="26"/>
      <c r="AB214" s="3"/>
      <c r="AC214" s="3"/>
      <c r="AD214" s="3"/>
      <c r="AE214" s="3"/>
      <c r="AF214" s="27">
        <f t="shared" si="19"/>
        <v>0</v>
      </c>
      <c r="AG214" s="28"/>
      <c r="AH214" s="28"/>
    </row>
    <row r="215" spans="1:69" ht="44.25" customHeight="1" thickBot="1" x14ac:dyDescent="0.3">
      <c r="A215" s="3" t="s">
        <v>1022</v>
      </c>
      <c r="B215" s="3">
        <v>2016</v>
      </c>
      <c r="C215" s="268" t="s">
        <v>1023</v>
      </c>
      <c r="D215" s="3">
        <v>3</v>
      </c>
      <c r="E215" s="2" t="s">
        <v>136</v>
      </c>
      <c r="F215" s="102" t="s">
        <v>625</v>
      </c>
      <c r="G215" s="2"/>
      <c r="H215" s="155" t="s">
        <v>1024</v>
      </c>
      <c r="I215" s="13" t="s">
        <v>162</v>
      </c>
      <c r="J215" s="3"/>
      <c r="K215" s="2" t="str">
        <f>IF(J215=1,'Equivalencia BH-BMPT'!$D$2,IF(J215=2,'Equivalencia BH-BMPT'!$D$3,IF(J215=3,'Equivalencia BH-BMPT'!$D$4,IF(J215=4,'Equivalencia BH-BMPT'!$D$5,IF(J215=5,'Equivalencia BH-BMPT'!$D$6,IF(J215=6,'Equivalencia BH-BMPT'!$D$7,IF(J215=7,'Equivalencia BH-BMPT'!$D$8,IF(J215=8,'Equivalencia BH-BMPT'!$D$9,IF(J215=9,'Equivalencia BH-BMPT'!$D$10,IF(J215=10,'Equivalencia BH-BMPT'!$D$11,IF(J215=11,'Equivalencia BH-BMPT'!$D$12,IF(J215=12,'Equivalencia BH-BMPT'!$D$13,IF(J215=13,'Equivalencia BH-BMPT'!$D$14,IF(J215=14,'Equivalencia BH-BMPT'!$D$15,IF(J215=15,'Equivalencia BH-BMPT'!$D$16,IF(J215=16,'Equivalencia BH-BMPT'!$D$17,IF(J215=17,'Equivalencia BH-BMPT'!$D$18,IF(J215=18,'Equivalencia BH-BMPT'!$D$19,IF(J215=19,'Equivalencia BH-BMPT'!$D$20,IF(J215=20,'Equivalencia BH-BMPT'!$D$21,IF(J215=21,'Equivalencia BH-BMPT'!$D$22,IF(J215=22,'Equivalencia BH-BMPT'!$D$23,IF(J215=23,'Equivalencia BH-BMPT'!#REF!,IF(J215=24,'Equivalencia BH-BMPT'!$D$25,IF(J215=25,'Equivalencia BH-BMPT'!$D$26,IF(J215=26,'Equivalencia BH-BMPT'!$D$27,IF(J215=27,'Equivalencia BH-BMPT'!$D$28,IF(J215=28,'Equivalencia BH-BMPT'!$D$29,IF(J215=29,'Equivalencia BH-BMPT'!$D$30,IF(J215=30,'Equivalencia BH-BMPT'!$D$31,IF(J215=31,'Equivalencia BH-BMPT'!$D$32,IF(J215=32,'Equivalencia BH-BMPT'!$D$33,IF(J215=33,'Equivalencia BH-BMPT'!$D$34,IF(J215=34,'Equivalencia BH-BMPT'!$D$35,IF(J215=35,'Equivalencia BH-BMPT'!$D$36,IF(J215=36,'Equivalencia BH-BMPT'!$D$37,IF(J215=37,'Equivalencia BH-BMPT'!$D$38,IF(J215=38,'Equivalencia BH-BMPT'!#REF!,IF(J215=39,'Equivalencia BH-BMPT'!$D$40,IF(J215=40,'Equivalencia BH-BMPT'!$D$41,IF(J215=41,'Equivalencia BH-BMPT'!$D$42,IF(J215=42,'Equivalencia BH-BMPT'!$D$43,IF(J215=43,'Equivalencia BH-BMPT'!$D$44,IF(J215=44,'Equivalencia BH-BMPT'!$D$45,IF(J215=45,'Equivalencia BH-BMPT'!$D$46,"No ha seleccionado un número de programa")))))))))))))))))))))))))))))))))))))))))))))</f>
        <v>No ha seleccionado un número de programa</v>
      </c>
      <c r="L215" s="175" t="s">
        <v>979</v>
      </c>
      <c r="M215" s="29">
        <v>901035369</v>
      </c>
      <c r="N215" s="29" t="s">
        <v>1025</v>
      </c>
      <c r="O215" s="265"/>
      <c r="P215" s="71"/>
      <c r="Q215" s="15"/>
      <c r="R215" s="15">
        <v>1</v>
      </c>
      <c r="S215" s="265">
        <v>214182426</v>
      </c>
      <c r="T215" s="15">
        <f t="shared" si="20"/>
        <v>214182426</v>
      </c>
      <c r="U215" s="264">
        <v>0</v>
      </c>
      <c r="V215" s="214">
        <v>43171</v>
      </c>
      <c r="W215" s="214">
        <v>42725</v>
      </c>
      <c r="X215" s="16">
        <v>43246</v>
      </c>
      <c r="Y215" s="264">
        <f>DATEDIF(W215,X215,"D")</f>
        <v>521</v>
      </c>
      <c r="Z215" s="3"/>
      <c r="AA215" s="26"/>
      <c r="AB215" s="3"/>
      <c r="AC215" s="3"/>
      <c r="AD215" s="3" t="s">
        <v>1026</v>
      </c>
      <c r="AE215" s="3"/>
      <c r="AF215" s="27">
        <f t="shared" si="19"/>
        <v>0</v>
      </c>
      <c r="AG215" s="28"/>
      <c r="AH215" s="28"/>
    </row>
    <row r="216" spans="1:69" ht="44.25" customHeight="1" thickBot="1" x14ac:dyDescent="0.3">
      <c r="A216" s="3" t="s">
        <v>1027</v>
      </c>
      <c r="B216" s="3">
        <v>2017</v>
      </c>
      <c r="C216" s="270" t="s">
        <v>1029</v>
      </c>
      <c r="D216" s="3">
        <v>11</v>
      </c>
      <c r="E216" s="2" t="s">
        <v>143</v>
      </c>
      <c r="F216" s="99" t="s">
        <v>103</v>
      </c>
      <c r="G216" s="2"/>
      <c r="H216" s="155" t="s">
        <v>1030</v>
      </c>
      <c r="I216" s="13" t="s">
        <v>161</v>
      </c>
      <c r="J216" s="3"/>
      <c r="K216" s="2" t="str">
        <f>IF(J216=1,'Equivalencia BH-BMPT'!$D$2,IF(J216=2,'Equivalencia BH-BMPT'!$D$3,IF(J216=3,'Equivalencia BH-BMPT'!$D$4,IF(J216=4,'Equivalencia BH-BMPT'!$D$5,IF(J216=5,'Equivalencia BH-BMPT'!$D$6,IF(J216=6,'Equivalencia BH-BMPT'!$D$7,IF(J216=7,'Equivalencia BH-BMPT'!$D$8,IF(J216=8,'Equivalencia BH-BMPT'!$D$9,IF(J216=9,'Equivalencia BH-BMPT'!$D$10,IF(J216=10,'Equivalencia BH-BMPT'!$D$11,IF(J216=11,'Equivalencia BH-BMPT'!$D$12,IF(J216=12,'Equivalencia BH-BMPT'!$D$13,IF(J216=13,'Equivalencia BH-BMPT'!$D$14,IF(J216=14,'Equivalencia BH-BMPT'!$D$15,IF(J216=15,'Equivalencia BH-BMPT'!$D$16,IF(J216=16,'Equivalencia BH-BMPT'!$D$17,IF(J216=17,'Equivalencia BH-BMPT'!$D$18,IF(J216=18,'Equivalencia BH-BMPT'!$D$19,IF(J216=19,'Equivalencia BH-BMPT'!$D$20,IF(J216=20,'Equivalencia BH-BMPT'!$D$21,IF(J216=21,'Equivalencia BH-BMPT'!$D$22,IF(J216=22,'Equivalencia BH-BMPT'!$D$23,IF(J216=23,'Equivalencia BH-BMPT'!#REF!,IF(J216=24,'Equivalencia BH-BMPT'!$D$25,IF(J216=25,'Equivalencia BH-BMPT'!$D$26,IF(J216=26,'Equivalencia BH-BMPT'!$D$27,IF(J216=27,'Equivalencia BH-BMPT'!$D$28,IF(J216=28,'Equivalencia BH-BMPT'!$D$29,IF(J216=29,'Equivalencia BH-BMPT'!$D$30,IF(J216=30,'Equivalencia BH-BMPT'!$D$31,IF(J216=31,'Equivalencia BH-BMPT'!$D$32,IF(J216=32,'Equivalencia BH-BMPT'!$D$33,IF(J216=33,'Equivalencia BH-BMPT'!$D$34,IF(J216=34,'Equivalencia BH-BMPT'!$D$35,IF(J216=35,'Equivalencia BH-BMPT'!$D$36,IF(J216=36,'Equivalencia BH-BMPT'!$D$37,IF(J216=37,'Equivalencia BH-BMPT'!$D$38,IF(J216=38,'Equivalencia BH-BMPT'!#REF!,IF(J216=39,'Equivalencia BH-BMPT'!$D$40,IF(J216=40,'Equivalencia BH-BMPT'!$D$41,IF(J216=41,'Equivalencia BH-BMPT'!$D$42,IF(J216=42,'Equivalencia BH-BMPT'!$D$43,IF(J216=43,'Equivalencia BH-BMPT'!$D$44,IF(J216=44,'Equivalencia BH-BMPT'!$D$45,IF(J216=45,'Equivalencia BH-BMPT'!$D$46,"No ha seleccionado un número de programa")))))))))))))))))))))))))))))))))))))))))))))</f>
        <v>No ha seleccionado un número de programa</v>
      </c>
      <c r="L216" s="29" t="s">
        <v>1031</v>
      </c>
      <c r="M216" s="29">
        <v>830513729</v>
      </c>
      <c r="N216" s="29" t="s">
        <v>717</v>
      </c>
      <c r="O216" s="14"/>
      <c r="P216" s="71"/>
      <c r="Q216" s="15"/>
      <c r="R216" s="15">
        <v>1</v>
      </c>
      <c r="S216" s="15">
        <v>1500000</v>
      </c>
      <c r="T216" s="15">
        <f t="shared" si="20"/>
        <v>1500000</v>
      </c>
      <c r="U216" s="265">
        <v>1498417</v>
      </c>
      <c r="V216" s="271">
        <v>42929</v>
      </c>
      <c r="W216" s="271">
        <v>42929</v>
      </c>
      <c r="X216" s="272">
        <v>43280</v>
      </c>
      <c r="Y216" s="264">
        <f t="shared" ref="Y216:Y225" si="22">DATEDIF(W216,X216,"D")</f>
        <v>351</v>
      </c>
      <c r="Z216" s="3"/>
      <c r="AA216" s="26"/>
      <c r="AB216" s="3"/>
      <c r="AC216" s="3"/>
      <c r="AD216" s="3" t="s">
        <v>1026</v>
      </c>
      <c r="AE216" s="3"/>
      <c r="AF216" s="27">
        <f t="shared" si="19"/>
        <v>0.9989446666666667</v>
      </c>
      <c r="AG216" s="28"/>
      <c r="AH216" s="28"/>
    </row>
    <row r="217" spans="1:69" ht="44.25" customHeight="1" thickBot="1" x14ac:dyDescent="0.3">
      <c r="A217" s="3" t="s">
        <v>1028</v>
      </c>
      <c r="B217" s="3">
        <v>2017</v>
      </c>
      <c r="C217" s="270" t="s">
        <v>1034</v>
      </c>
      <c r="D217" s="3">
        <v>10</v>
      </c>
      <c r="E217" s="2" t="s">
        <v>142</v>
      </c>
      <c r="F217" s="99" t="s">
        <v>103</v>
      </c>
      <c r="G217" s="2"/>
      <c r="H217" s="155" t="s">
        <v>1032</v>
      </c>
      <c r="I217" s="13" t="s">
        <v>161</v>
      </c>
      <c r="J217" s="3"/>
      <c r="K217" s="2" t="str">
        <f>IF(J217=1,'Equivalencia BH-BMPT'!$D$2,IF(J217=2,'Equivalencia BH-BMPT'!$D$3,IF(J217=3,'Equivalencia BH-BMPT'!$D$4,IF(J217=4,'Equivalencia BH-BMPT'!$D$5,IF(J217=5,'Equivalencia BH-BMPT'!$D$6,IF(J217=6,'Equivalencia BH-BMPT'!$D$7,IF(J217=7,'Equivalencia BH-BMPT'!$D$8,IF(J217=8,'Equivalencia BH-BMPT'!$D$9,IF(J217=9,'Equivalencia BH-BMPT'!$D$10,IF(J217=10,'Equivalencia BH-BMPT'!$D$11,IF(J217=11,'Equivalencia BH-BMPT'!$D$12,IF(J217=12,'Equivalencia BH-BMPT'!$D$13,IF(J217=13,'Equivalencia BH-BMPT'!$D$14,IF(J217=14,'Equivalencia BH-BMPT'!$D$15,IF(J217=15,'Equivalencia BH-BMPT'!$D$16,IF(J217=16,'Equivalencia BH-BMPT'!$D$17,IF(J217=17,'Equivalencia BH-BMPT'!$D$18,IF(J217=18,'Equivalencia BH-BMPT'!$D$19,IF(J217=19,'Equivalencia BH-BMPT'!$D$20,IF(J217=20,'Equivalencia BH-BMPT'!$D$21,IF(J217=21,'Equivalencia BH-BMPT'!$D$22,IF(J217=22,'Equivalencia BH-BMPT'!$D$23,IF(J217=23,'Equivalencia BH-BMPT'!#REF!,IF(J217=24,'Equivalencia BH-BMPT'!$D$25,IF(J217=25,'Equivalencia BH-BMPT'!$D$26,IF(J217=26,'Equivalencia BH-BMPT'!$D$27,IF(J217=27,'Equivalencia BH-BMPT'!$D$28,IF(J217=28,'Equivalencia BH-BMPT'!$D$29,IF(J217=29,'Equivalencia BH-BMPT'!$D$30,IF(J217=30,'Equivalencia BH-BMPT'!$D$31,IF(J217=31,'Equivalencia BH-BMPT'!$D$32,IF(J217=32,'Equivalencia BH-BMPT'!$D$33,IF(J217=33,'Equivalencia BH-BMPT'!$D$34,IF(J217=34,'Equivalencia BH-BMPT'!$D$35,IF(J217=35,'Equivalencia BH-BMPT'!$D$36,IF(J217=36,'Equivalencia BH-BMPT'!$D$37,IF(J217=37,'Equivalencia BH-BMPT'!$D$38,IF(J217=38,'Equivalencia BH-BMPT'!#REF!,IF(J217=39,'Equivalencia BH-BMPT'!$D$40,IF(J217=40,'Equivalencia BH-BMPT'!$D$41,IF(J217=41,'Equivalencia BH-BMPT'!$D$42,IF(J217=42,'Equivalencia BH-BMPT'!$D$43,IF(J217=43,'Equivalencia BH-BMPT'!$D$44,IF(J217=44,'Equivalencia BH-BMPT'!$D$45,IF(J217=45,'Equivalencia BH-BMPT'!$D$46,"No ha seleccionado un número de programa")))))))))))))))))))))))))))))))))))))))))))))</f>
        <v>No ha seleccionado un número de programa</v>
      </c>
      <c r="L217" s="29" t="s">
        <v>1033</v>
      </c>
      <c r="M217" s="29">
        <v>860009174</v>
      </c>
      <c r="N217" s="29" t="s">
        <v>1035</v>
      </c>
      <c r="O217" s="14"/>
      <c r="P217" s="71"/>
      <c r="Q217" s="15"/>
      <c r="R217" s="15">
        <v>1</v>
      </c>
      <c r="S217" s="265">
        <v>187250</v>
      </c>
      <c r="T217" s="15">
        <f t="shared" si="20"/>
        <v>187250</v>
      </c>
      <c r="U217" s="264">
        <v>0</v>
      </c>
      <c r="V217" s="271">
        <v>43035</v>
      </c>
      <c r="W217" s="271">
        <v>43035</v>
      </c>
      <c r="X217" s="272">
        <v>43258</v>
      </c>
      <c r="Y217" s="264">
        <f t="shared" si="22"/>
        <v>223</v>
      </c>
      <c r="Z217" s="3"/>
      <c r="AA217" s="26"/>
      <c r="AB217" s="3"/>
      <c r="AC217" s="3"/>
      <c r="AD217" s="3" t="s">
        <v>1026</v>
      </c>
      <c r="AE217" s="3"/>
      <c r="AF217" s="27">
        <f t="shared" si="19"/>
        <v>0</v>
      </c>
      <c r="AG217" s="28"/>
      <c r="AH217" s="28"/>
    </row>
    <row r="218" spans="1:69" ht="44.25" customHeight="1" thickBot="1" x14ac:dyDescent="0.3">
      <c r="A218" s="3" t="s">
        <v>1036</v>
      </c>
      <c r="B218" s="3">
        <v>2017</v>
      </c>
      <c r="C218" s="270" t="s">
        <v>1038</v>
      </c>
      <c r="D218" s="3">
        <v>4</v>
      </c>
      <c r="E218" s="2" t="s">
        <v>1020</v>
      </c>
      <c r="F218" s="102" t="s">
        <v>627</v>
      </c>
      <c r="G218" s="2"/>
      <c r="H218" s="155" t="s">
        <v>1039</v>
      </c>
      <c r="I218" s="13" t="s">
        <v>161</v>
      </c>
      <c r="J218" s="3"/>
      <c r="K218" s="2" t="str">
        <f>IF(J218=1,'Equivalencia BH-BMPT'!$D$2,IF(J218=2,'Equivalencia BH-BMPT'!$D$3,IF(J218=3,'Equivalencia BH-BMPT'!$D$4,IF(J218=4,'Equivalencia BH-BMPT'!$D$5,IF(J218=5,'Equivalencia BH-BMPT'!$D$6,IF(J218=6,'Equivalencia BH-BMPT'!$D$7,IF(J218=7,'Equivalencia BH-BMPT'!$D$8,IF(J218=8,'Equivalencia BH-BMPT'!$D$9,IF(J218=9,'Equivalencia BH-BMPT'!$D$10,IF(J218=10,'Equivalencia BH-BMPT'!$D$11,IF(J218=11,'Equivalencia BH-BMPT'!$D$12,IF(J218=12,'Equivalencia BH-BMPT'!$D$13,IF(J218=13,'Equivalencia BH-BMPT'!$D$14,IF(J218=14,'Equivalencia BH-BMPT'!$D$15,IF(J218=15,'Equivalencia BH-BMPT'!$D$16,IF(J218=16,'Equivalencia BH-BMPT'!$D$17,IF(J218=17,'Equivalencia BH-BMPT'!$D$18,IF(J218=18,'Equivalencia BH-BMPT'!$D$19,IF(J218=19,'Equivalencia BH-BMPT'!$D$20,IF(J218=20,'Equivalencia BH-BMPT'!$D$21,IF(J218=21,'Equivalencia BH-BMPT'!$D$22,IF(J218=22,'Equivalencia BH-BMPT'!$D$23,IF(J218=23,'Equivalencia BH-BMPT'!#REF!,IF(J218=24,'Equivalencia BH-BMPT'!$D$25,IF(J218=25,'Equivalencia BH-BMPT'!$D$26,IF(J218=26,'Equivalencia BH-BMPT'!$D$27,IF(J218=27,'Equivalencia BH-BMPT'!$D$28,IF(J218=28,'Equivalencia BH-BMPT'!$D$29,IF(J218=29,'Equivalencia BH-BMPT'!$D$30,IF(J218=30,'Equivalencia BH-BMPT'!$D$31,IF(J218=31,'Equivalencia BH-BMPT'!$D$32,IF(J218=32,'Equivalencia BH-BMPT'!$D$33,IF(J218=33,'Equivalencia BH-BMPT'!$D$34,IF(J218=34,'Equivalencia BH-BMPT'!$D$35,IF(J218=35,'Equivalencia BH-BMPT'!$D$36,IF(J218=36,'Equivalencia BH-BMPT'!$D$37,IF(J218=37,'Equivalencia BH-BMPT'!$D$38,IF(J218=38,'Equivalencia BH-BMPT'!#REF!,IF(J218=39,'Equivalencia BH-BMPT'!$D$40,IF(J218=40,'Equivalencia BH-BMPT'!$D$41,IF(J218=41,'Equivalencia BH-BMPT'!$D$42,IF(J218=42,'Equivalencia BH-BMPT'!$D$43,IF(J218=43,'Equivalencia BH-BMPT'!$D$44,IF(J218=44,'Equivalencia BH-BMPT'!$D$45,IF(J218=45,'Equivalencia BH-BMPT'!$D$46,"No ha seleccionado un número de programa")))))))))))))))))))))))))))))))))))))))))))))</f>
        <v>No ha seleccionado un número de programa</v>
      </c>
      <c r="L218" s="29" t="s">
        <v>971</v>
      </c>
      <c r="M218" s="29">
        <v>800217949</v>
      </c>
      <c r="N218" s="29" t="s">
        <v>1041</v>
      </c>
      <c r="O218" s="14"/>
      <c r="P218" s="71"/>
      <c r="Q218" s="15"/>
      <c r="R218" s="15">
        <v>1</v>
      </c>
      <c r="S218" s="265">
        <v>12993971</v>
      </c>
      <c r="T218" s="15">
        <f t="shared" si="20"/>
        <v>12993971</v>
      </c>
      <c r="U218" s="264">
        <v>0</v>
      </c>
      <c r="V218" s="273">
        <v>43040</v>
      </c>
      <c r="W218" s="273">
        <v>43040</v>
      </c>
      <c r="X218" s="273">
        <v>43284</v>
      </c>
      <c r="Y218" s="264">
        <f t="shared" si="22"/>
        <v>244</v>
      </c>
      <c r="Z218" s="3"/>
      <c r="AA218" s="26"/>
      <c r="AB218" s="3"/>
      <c r="AC218" s="3"/>
      <c r="AD218" s="3" t="s">
        <v>1026</v>
      </c>
      <c r="AE218" s="3"/>
      <c r="AF218" s="27">
        <f t="shared" si="19"/>
        <v>0</v>
      </c>
      <c r="AG218" s="28"/>
      <c r="AH218" s="28"/>
      <c r="AL218" s="3"/>
      <c r="AM218" s="3"/>
      <c r="AN218" s="270"/>
      <c r="AO218" s="3"/>
      <c r="AP218" s="2"/>
      <c r="AQ218" s="102"/>
      <c r="AR218" s="2"/>
      <c r="AS218" s="155"/>
      <c r="AT218" s="13"/>
      <c r="AU218" s="3"/>
      <c r="AV218" s="2"/>
      <c r="AZ218" s="14"/>
      <c r="BA218" s="71"/>
      <c r="BB218" s="15"/>
      <c r="BC218" s="15"/>
      <c r="BD218" s="265"/>
      <c r="BE218" s="15"/>
      <c r="BF218" s="265"/>
      <c r="BG218" s="273"/>
      <c r="BH218" s="273"/>
      <c r="BI218" s="274"/>
      <c r="BJ218" s="264"/>
      <c r="BK218" s="3"/>
      <c r="BL218" s="26"/>
      <c r="BM218" s="3"/>
      <c r="BN218" s="3"/>
      <c r="BO218" s="3"/>
      <c r="BP218" s="3"/>
      <c r="BQ218" s="27"/>
    </row>
    <row r="219" spans="1:69" ht="44.25" customHeight="1" thickBot="1" x14ac:dyDescent="0.3">
      <c r="A219" s="3" t="s">
        <v>1037</v>
      </c>
      <c r="B219" s="3">
        <v>2017</v>
      </c>
      <c r="C219" s="270" t="s">
        <v>1043</v>
      </c>
      <c r="D219" s="3">
        <v>10</v>
      </c>
      <c r="E219" s="2" t="s">
        <v>142</v>
      </c>
      <c r="F219" s="102" t="s">
        <v>627</v>
      </c>
      <c r="G219" s="2"/>
      <c r="H219" s="155" t="s">
        <v>1040</v>
      </c>
      <c r="I219" s="13" t="s">
        <v>161</v>
      </c>
      <c r="J219" s="3"/>
      <c r="K219" s="2" t="str">
        <f>IF(J219=1,'Equivalencia BH-BMPT'!$D$2,IF(J219=2,'Equivalencia BH-BMPT'!$D$3,IF(J219=3,'Equivalencia BH-BMPT'!$D$4,IF(J219=4,'Equivalencia BH-BMPT'!$D$5,IF(J219=5,'Equivalencia BH-BMPT'!$D$6,IF(J219=6,'Equivalencia BH-BMPT'!$D$7,IF(J219=7,'Equivalencia BH-BMPT'!$D$8,IF(J219=8,'Equivalencia BH-BMPT'!$D$9,IF(J219=9,'Equivalencia BH-BMPT'!$D$10,IF(J219=10,'Equivalencia BH-BMPT'!$D$11,IF(J219=11,'Equivalencia BH-BMPT'!$D$12,IF(J219=12,'Equivalencia BH-BMPT'!$D$13,IF(J219=13,'Equivalencia BH-BMPT'!$D$14,IF(J219=14,'Equivalencia BH-BMPT'!$D$15,IF(J219=15,'Equivalencia BH-BMPT'!$D$16,IF(J219=16,'Equivalencia BH-BMPT'!$D$17,IF(J219=17,'Equivalencia BH-BMPT'!$D$18,IF(J219=18,'Equivalencia BH-BMPT'!$D$19,IF(J219=19,'Equivalencia BH-BMPT'!$D$20,IF(J219=20,'Equivalencia BH-BMPT'!$D$21,IF(J219=21,'Equivalencia BH-BMPT'!$D$22,IF(J219=22,'Equivalencia BH-BMPT'!$D$23,IF(J219=23,'Equivalencia BH-BMPT'!#REF!,IF(J219=24,'Equivalencia BH-BMPT'!$D$25,IF(J219=25,'Equivalencia BH-BMPT'!$D$26,IF(J219=26,'Equivalencia BH-BMPT'!$D$27,IF(J219=27,'Equivalencia BH-BMPT'!$D$28,IF(J219=28,'Equivalencia BH-BMPT'!$D$29,IF(J219=29,'Equivalencia BH-BMPT'!$D$30,IF(J219=30,'Equivalencia BH-BMPT'!$D$31,IF(J219=31,'Equivalencia BH-BMPT'!$D$32,IF(J219=32,'Equivalencia BH-BMPT'!$D$33,IF(J219=33,'Equivalencia BH-BMPT'!$D$34,IF(J219=34,'Equivalencia BH-BMPT'!$D$35,IF(J219=35,'Equivalencia BH-BMPT'!$D$36,IF(J219=36,'Equivalencia BH-BMPT'!$D$37,IF(J219=37,'Equivalencia BH-BMPT'!$D$38,IF(J219=38,'Equivalencia BH-BMPT'!#REF!,IF(J219=39,'Equivalencia BH-BMPT'!$D$40,IF(J219=40,'Equivalencia BH-BMPT'!$D$41,IF(J219=41,'Equivalencia BH-BMPT'!$D$42,IF(J219=42,'Equivalencia BH-BMPT'!$D$43,IF(J219=43,'Equivalencia BH-BMPT'!$D$44,IF(J219=44,'Equivalencia BH-BMPT'!$D$45,IF(J219=45,'Equivalencia BH-BMPT'!$D$46,"No ha seleccionado un número de programa")))))))))))))))))))))))))))))))))))))))))))))</f>
        <v>No ha seleccionado un número de programa</v>
      </c>
      <c r="L219" s="29" t="s">
        <v>982</v>
      </c>
      <c r="M219" s="29">
        <v>860002184</v>
      </c>
      <c r="N219" s="29" t="s">
        <v>1042</v>
      </c>
      <c r="O219" s="14"/>
      <c r="P219" s="71"/>
      <c r="Q219" s="15"/>
      <c r="R219" s="15">
        <v>1</v>
      </c>
      <c r="S219" s="265">
        <f>10470473+2608916</f>
        <v>13079389</v>
      </c>
      <c r="T219" s="15">
        <f t="shared" si="20"/>
        <v>13079389</v>
      </c>
      <c r="U219" s="265">
        <v>10470473</v>
      </c>
      <c r="V219" s="273">
        <v>43067</v>
      </c>
      <c r="W219" s="273">
        <v>43067</v>
      </c>
      <c r="X219" s="274">
        <v>43343</v>
      </c>
      <c r="Y219" s="264">
        <f t="shared" si="22"/>
        <v>276</v>
      </c>
      <c r="Z219" s="3"/>
      <c r="AA219" s="26"/>
      <c r="AB219" s="3"/>
      <c r="AC219" s="3"/>
      <c r="AD219" s="3" t="s">
        <v>1026</v>
      </c>
      <c r="AE219" s="3"/>
      <c r="AF219" s="27">
        <f t="shared" si="19"/>
        <v>0.80053227257022486</v>
      </c>
      <c r="AG219" s="28"/>
      <c r="AH219" s="28"/>
    </row>
    <row r="220" spans="1:69" ht="44.25" customHeight="1" thickBot="1" x14ac:dyDescent="0.3">
      <c r="A220" s="3" t="s">
        <v>1044</v>
      </c>
      <c r="B220" s="3">
        <v>2018</v>
      </c>
      <c r="C220" s="2"/>
      <c r="D220" s="3">
        <v>17</v>
      </c>
      <c r="E220" s="2" t="s">
        <v>1054</v>
      </c>
      <c r="F220" s="2"/>
      <c r="G220" s="2"/>
      <c r="H220" s="155" t="s">
        <v>1049</v>
      </c>
      <c r="I220" s="13" t="s">
        <v>162</v>
      </c>
      <c r="J220" s="3"/>
      <c r="K220" s="2" t="str">
        <f>IF(J220=1,'Equivalencia BH-BMPT'!$D$2,IF(J220=2,'Equivalencia BH-BMPT'!$D$3,IF(J220=3,'Equivalencia BH-BMPT'!$D$4,IF(J220=4,'Equivalencia BH-BMPT'!$D$5,IF(J220=5,'Equivalencia BH-BMPT'!$D$6,IF(J220=6,'Equivalencia BH-BMPT'!$D$7,IF(J220=7,'Equivalencia BH-BMPT'!$D$8,IF(J220=8,'Equivalencia BH-BMPT'!$D$9,IF(J220=9,'Equivalencia BH-BMPT'!$D$10,IF(J220=10,'Equivalencia BH-BMPT'!$D$11,IF(J220=11,'Equivalencia BH-BMPT'!$D$12,IF(J220=12,'Equivalencia BH-BMPT'!$D$13,IF(J220=13,'Equivalencia BH-BMPT'!$D$14,IF(J220=14,'Equivalencia BH-BMPT'!$D$15,IF(J220=15,'Equivalencia BH-BMPT'!$D$16,IF(J220=16,'Equivalencia BH-BMPT'!$D$17,IF(J220=17,'Equivalencia BH-BMPT'!$D$18,IF(J220=18,'Equivalencia BH-BMPT'!$D$19,IF(J220=19,'Equivalencia BH-BMPT'!$D$20,IF(J220=20,'Equivalencia BH-BMPT'!$D$21,IF(J220=21,'Equivalencia BH-BMPT'!$D$22,IF(J220=22,'Equivalencia BH-BMPT'!$D$23,IF(J220=23,'Equivalencia BH-BMPT'!#REF!,IF(J220=24,'Equivalencia BH-BMPT'!$D$25,IF(J220=25,'Equivalencia BH-BMPT'!$D$26,IF(J220=26,'Equivalencia BH-BMPT'!$D$27,IF(J220=27,'Equivalencia BH-BMPT'!$D$28,IF(J220=28,'Equivalencia BH-BMPT'!$D$29,IF(J220=29,'Equivalencia BH-BMPT'!$D$30,IF(J220=30,'Equivalencia BH-BMPT'!$D$31,IF(J220=31,'Equivalencia BH-BMPT'!$D$32,IF(J220=32,'Equivalencia BH-BMPT'!$D$33,IF(J220=33,'Equivalencia BH-BMPT'!$D$34,IF(J220=34,'Equivalencia BH-BMPT'!$D$35,IF(J220=35,'Equivalencia BH-BMPT'!$D$36,IF(J220=36,'Equivalencia BH-BMPT'!$D$37,IF(J220=37,'Equivalencia BH-BMPT'!$D$38,IF(J220=38,'Equivalencia BH-BMPT'!#REF!,IF(J220=39,'Equivalencia BH-BMPT'!$D$40,IF(J220=40,'Equivalencia BH-BMPT'!$D$41,IF(J220=41,'Equivalencia BH-BMPT'!$D$42,IF(J220=42,'Equivalencia BH-BMPT'!$D$43,IF(J220=43,'Equivalencia BH-BMPT'!$D$44,IF(J220=44,'Equivalencia BH-BMPT'!$D$45,IF(J220=45,'Equivalencia BH-BMPT'!$D$46,"No ha seleccionado un número de programa")))))))))))))))))))))))))))))))))))))))))))))</f>
        <v>No ha seleccionado un número de programa</v>
      </c>
      <c r="L220" s="29" t="s">
        <v>977</v>
      </c>
      <c r="M220" s="29">
        <v>860066942</v>
      </c>
      <c r="N220" s="29" t="s">
        <v>1053</v>
      </c>
      <c r="O220" s="265">
        <v>1100000</v>
      </c>
      <c r="P220" s="71"/>
      <c r="Q220" s="15"/>
      <c r="R220" s="15"/>
      <c r="S220" s="265"/>
      <c r="T220" s="15">
        <f t="shared" si="20"/>
        <v>1100000</v>
      </c>
      <c r="U220" s="264">
        <v>0</v>
      </c>
      <c r="V220" s="213"/>
      <c r="W220" s="16"/>
      <c r="X220" s="239"/>
      <c r="Y220" s="264">
        <f t="shared" si="22"/>
        <v>0</v>
      </c>
      <c r="Z220" s="3"/>
      <c r="AA220" s="26"/>
      <c r="AB220" s="3"/>
      <c r="AC220" s="3"/>
      <c r="AD220" s="3" t="s">
        <v>1026</v>
      </c>
      <c r="AE220" s="3"/>
      <c r="AF220" s="27">
        <f t="shared" si="19"/>
        <v>0</v>
      </c>
      <c r="AG220" s="28"/>
      <c r="AH220" s="28"/>
    </row>
    <row r="221" spans="1:69" ht="44.25" customHeight="1" thickBot="1" x14ac:dyDescent="0.3">
      <c r="A221" s="3" t="s">
        <v>1045</v>
      </c>
      <c r="B221" s="3">
        <v>2018</v>
      </c>
      <c r="C221" s="2"/>
      <c r="D221" s="3">
        <v>17</v>
      </c>
      <c r="E221" s="2" t="s">
        <v>1054</v>
      </c>
      <c r="F221" s="2"/>
      <c r="G221" s="2"/>
      <c r="H221" s="155" t="s">
        <v>1050</v>
      </c>
      <c r="I221" s="13" t="s">
        <v>162</v>
      </c>
      <c r="J221" s="3"/>
      <c r="K221" s="2" t="str">
        <f>IF(J221=1,'Equivalencia BH-BMPT'!$D$2,IF(J221=2,'Equivalencia BH-BMPT'!$D$3,IF(J221=3,'Equivalencia BH-BMPT'!$D$4,IF(J221=4,'Equivalencia BH-BMPT'!$D$5,IF(J221=5,'Equivalencia BH-BMPT'!$D$6,IF(J221=6,'Equivalencia BH-BMPT'!$D$7,IF(J221=7,'Equivalencia BH-BMPT'!$D$8,IF(J221=8,'Equivalencia BH-BMPT'!$D$9,IF(J221=9,'Equivalencia BH-BMPT'!$D$10,IF(J221=10,'Equivalencia BH-BMPT'!$D$11,IF(J221=11,'Equivalencia BH-BMPT'!$D$12,IF(J221=12,'Equivalencia BH-BMPT'!$D$13,IF(J221=13,'Equivalencia BH-BMPT'!$D$14,IF(J221=14,'Equivalencia BH-BMPT'!$D$15,IF(J221=15,'Equivalencia BH-BMPT'!$D$16,IF(J221=16,'Equivalencia BH-BMPT'!$D$17,IF(J221=17,'Equivalencia BH-BMPT'!$D$18,IF(J221=18,'Equivalencia BH-BMPT'!$D$19,IF(J221=19,'Equivalencia BH-BMPT'!$D$20,IF(J221=20,'Equivalencia BH-BMPT'!$D$21,IF(J221=21,'Equivalencia BH-BMPT'!$D$22,IF(J221=22,'Equivalencia BH-BMPT'!$D$23,IF(J221=23,'Equivalencia BH-BMPT'!#REF!,IF(J221=24,'Equivalencia BH-BMPT'!$D$25,IF(J221=25,'Equivalencia BH-BMPT'!$D$26,IF(J221=26,'Equivalencia BH-BMPT'!$D$27,IF(J221=27,'Equivalencia BH-BMPT'!$D$28,IF(J221=28,'Equivalencia BH-BMPT'!$D$29,IF(J221=29,'Equivalencia BH-BMPT'!$D$30,IF(J221=30,'Equivalencia BH-BMPT'!$D$31,IF(J221=31,'Equivalencia BH-BMPT'!$D$32,IF(J221=32,'Equivalencia BH-BMPT'!$D$33,IF(J221=33,'Equivalencia BH-BMPT'!$D$34,IF(J221=34,'Equivalencia BH-BMPT'!$D$35,IF(J221=35,'Equivalencia BH-BMPT'!$D$36,IF(J221=36,'Equivalencia BH-BMPT'!$D$37,IF(J221=37,'Equivalencia BH-BMPT'!$D$38,IF(J221=38,'Equivalencia BH-BMPT'!#REF!,IF(J221=39,'Equivalencia BH-BMPT'!$D$40,IF(J221=40,'Equivalencia BH-BMPT'!$D$41,IF(J221=41,'Equivalencia BH-BMPT'!$D$42,IF(J221=42,'Equivalencia BH-BMPT'!$D$43,IF(J221=43,'Equivalencia BH-BMPT'!$D$44,IF(J221=44,'Equivalencia BH-BMPT'!$D$45,IF(J221=45,'Equivalencia BH-BMPT'!$D$46,"No ha seleccionado un número de programa")))))))))))))))))))))))))))))))))))))))))))))</f>
        <v>No ha seleccionado un número de programa</v>
      </c>
      <c r="L221" s="29" t="s">
        <v>977</v>
      </c>
      <c r="M221" s="29">
        <v>860066942</v>
      </c>
      <c r="N221" s="29" t="s">
        <v>1053</v>
      </c>
      <c r="O221" s="265">
        <v>77880000</v>
      </c>
      <c r="P221" s="71"/>
      <c r="Q221" s="15"/>
      <c r="R221" s="15"/>
      <c r="S221" s="15"/>
      <c r="T221" s="15">
        <f t="shared" si="20"/>
        <v>77880000</v>
      </c>
      <c r="U221" s="265">
        <v>77880000</v>
      </c>
      <c r="V221" s="213"/>
      <c r="W221" s="16"/>
      <c r="X221" s="239"/>
      <c r="Y221" s="264">
        <f t="shared" si="22"/>
        <v>0</v>
      </c>
      <c r="Z221" s="3"/>
      <c r="AA221" s="26"/>
      <c r="AB221" s="3"/>
      <c r="AC221" s="3"/>
      <c r="AD221" s="3" t="s">
        <v>1026</v>
      </c>
      <c r="AE221" s="3"/>
      <c r="AF221" s="27">
        <f t="shared" si="19"/>
        <v>1</v>
      </c>
      <c r="AG221" s="28"/>
      <c r="AH221" s="28"/>
    </row>
    <row r="222" spans="1:69" ht="44.25" customHeight="1" thickBot="1" x14ac:dyDescent="0.3">
      <c r="A222" s="3" t="s">
        <v>1046</v>
      </c>
      <c r="B222" s="3">
        <v>2018</v>
      </c>
      <c r="C222" s="2"/>
      <c r="D222" s="3">
        <v>17</v>
      </c>
      <c r="E222" s="2" t="s">
        <v>1054</v>
      </c>
      <c r="F222" s="2"/>
      <c r="G222" s="2"/>
      <c r="H222" s="155" t="s">
        <v>1051</v>
      </c>
      <c r="I222" s="13" t="s">
        <v>162</v>
      </c>
      <c r="J222" s="3"/>
      <c r="K222" s="2" t="str">
        <f>IF(J222=1,'Equivalencia BH-BMPT'!$D$2,IF(J222=2,'Equivalencia BH-BMPT'!$D$3,IF(J222=3,'Equivalencia BH-BMPT'!$D$4,IF(J222=4,'Equivalencia BH-BMPT'!$D$5,IF(J222=5,'Equivalencia BH-BMPT'!$D$6,IF(J222=6,'Equivalencia BH-BMPT'!$D$7,IF(J222=7,'Equivalencia BH-BMPT'!$D$8,IF(J222=8,'Equivalencia BH-BMPT'!$D$9,IF(J222=9,'Equivalencia BH-BMPT'!$D$10,IF(J222=10,'Equivalencia BH-BMPT'!$D$11,IF(J222=11,'Equivalencia BH-BMPT'!$D$12,IF(J222=12,'Equivalencia BH-BMPT'!$D$13,IF(J222=13,'Equivalencia BH-BMPT'!$D$14,IF(J222=14,'Equivalencia BH-BMPT'!$D$15,IF(J222=15,'Equivalencia BH-BMPT'!$D$16,IF(J222=16,'Equivalencia BH-BMPT'!$D$17,IF(J222=17,'Equivalencia BH-BMPT'!$D$18,IF(J222=18,'Equivalencia BH-BMPT'!$D$19,IF(J222=19,'Equivalencia BH-BMPT'!$D$20,IF(J222=20,'Equivalencia BH-BMPT'!$D$21,IF(J222=21,'Equivalencia BH-BMPT'!$D$22,IF(J222=22,'Equivalencia BH-BMPT'!$D$23,IF(J222=23,'Equivalencia BH-BMPT'!#REF!,IF(J222=24,'Equivalencia BH-BMPT'!$D$25,IF(J222=25,'Equivalencia BH-BMPT'!$D$26,IF(J222=26,'Equivalencia BH-BMPT'!$D$27,IF(J222=27,'Equivalencia BH-BMPT'!$D$28,IF(J222=28,'Equivalencia BH-BMPT'!$D$29,IF(J222=29,'Equivalencia BH-BMPT'!$D$30,IF(J222=30,'Equivalencia BH-BMPT'!$D$31,IF(J222=31,'Equivalencia BH-BMPT'!$D$32,IF(J222=32,'Equivalencia BH-BMPT'!$D$33,IF(J222=33,'Equivalencia BH-BMPT'!$D$34,IF(J222=34,'Equivalencia BH-BMPT'!$D$35,IF(J222=35,'Equivalencia BH-BMPT'!$D$36,IF(J222=36,'Equivalencia BH-BMPT'!$D$37,IF(J222=37,'Equivalencia BH-BMPT'!$D$38,IF(J222=38,'Equivalencia BH-BMPT'!#REF!,IF(J222=39,'Equivalencia BH-BMPT'!$D$40,IF(J222=40,'Equivalencia BH-BMPT'!$D$41,IF(J222=41,'Equivalencia BH-BMPT'!$D$42,IF(J222=42,'Equivalencia BH-BMPT'!$D$43,IF(J222=43,'Equivalencia BH-BMPT'!$D$44,IF(J222=44,'Equivalencia BH-BMPT'!$D$45,IF(J222=45,'Equivalencia BH-BMPT'!$D$46,"No ha seleccionado un número de programa")))))))))))))))))))))))))))))))))))))))))))))</f>
        <v>No ha seleccionado un número de programa</v>
      </c>
      <c r="L222" s="29" t="s">
        <v>977</v>
      </c>
      <c r="M222" s="29">
        <v>860066942</v>
      </c>
      <c r="N222" s="29" t="s">
        <v>1053</v>
      </c>
      <c r="O222" s="265">
        <v>778800000</v>
      </c>
      <c r="P222" s="71"/>
      <c r="Q222" s="15"/>
      <c r="R222" s="15"/>
      <c r="S222" s="15"/>
      <c r="T222" s="15">
        <f t="shared" si="20"/>
        <v>778800000</v>
      </c>
      <c r="U222" s="265">
        <v>700920000</v>
      </c>
      <c r="V222" s="212"/>
      <c r="W222" s="275">
        <v>43191</v>
      </c>
      <c r="X222" s="276">
        <v>43496</v>
      </c>
      <c r="Y222" s="264">
        <f t="shared" si="22"/>
        <v>305</v>
      </c>
      <c r="Z222" s="3"/>
      <c r="AA222" s="26"/>
      <c r="AB222" s="3"/>
      <c r="AC222" s="3"/>
      <c r="AD222" s="3" t="s">
        <v>1026</v>
      </c>
      <c r="AE222" s="3"/>
      <c r="AF222" s="27">
        <f t="shared" si="19"/>
        <v>0.9</v>
      </c>
      <c r="AG222" s="28"/>
      <c r="AH222" s="28"/>
    </row>
    <row r="223" spans="1:69" ht="44.25" customHeight="1" thickBot="1" x14ac:dyDescent="0.3">
      <c r="A223" s="3" t="s">
        <v>1047</v>
      </c>
      <c r="B223" s="3">
        <v>2018</v>
      </c>
      <c r="C223" s="2"/>
      <c r="D223" s="3">
        <v>17</v>
      </c>
      <c r="E223" s="2" t="s">
        <v>1054</v>
      </c>
      <c r="F223" s="2"/>
      <c r="G223" s="2"/>
      <c r="H223" s="155" t="s">
        <v>1052</v>
      </c>
      <c r="I223" s="13" t="s">
        <v>162</v>
      </c>
      <c r="J223" s="3"/>
      <c r="K223" s="2" t="str">
        <f>IF(J223=1,'Equivalencia BH-BMPT'!$D$2,IF(J223=2,'Equivalencia BH-BMPT'!$D$3,IF(J223=3,'Equivalencia BH-BMPT'!$D$4,IF(J223=4,'Equivalencia BH-BMPT'!$D$5,IF(J223=5,'Equivalencia BH-BMPT'!$D$6,IF(J223=6,'Equivalencia BH-BMPT'!$D$7,IF(J223=7,'Equivalencia BH-BMPT'!$D$8,IF(J223=8,'Equivalencia BH-BMPT'!$D$9,IF(J223=9,'Equivalencia BH-BMPT'!$D$10,IF(J223=10,'Equivalencia BH-BMPT'!$D$11,IF(J223=11,'Equivalencia BH-BMPT'!$D$12,IF(J223=12,'Equivalencia BH-BMPT'!$D$13,IF(J223=13,'Equivalencia BH-BMPT'!$D$14,IF(J223=14,'Equivalencia BH-BMPT'!$D$15,IF(J223=15,'Equivalencia BH-BMPT'!$D$16,IF(J223=16,'Equivalencia BH-BMPT'!$D$17,IF(J223=17,'Equivalencia BH-BMPT'!$D$18,IF(J223=18,'Equivalencia BH-BMPT'!$D$19,IF(J223=19,'Equivalencia BH-BMPT'!$D$20,IF(J223=20,'Equivalencia BH-BMPT'!$D$21,IF(J223=21,'Equivalencia BH-BMPT'!$D$22,IF(J223=22,'Equivalencia BH-BMPT'!$D$23,IF(J223=23,'Equivalencia BH-BMPT'!#REF!,IF(J223=24,'Equivalencia BH-BMPT'!$D$25,IF(J223=25,'Equivalencia BH-BMPT'!$D$26,IF(J223=26,'Equivalencia BH-BMPT'!$D$27,IF(J223=27,'Equivalencia BH-BMPT'!$D$28,IF(J223=28,'Equivalencia BH-BMPT'!$D$29,IF(J223=29,'Equivalencia BH-BMPT'!$D$30,IF(J223=30,'Equivalencia BH-BMPT'!$D$31,IF(J223=31,'Equivalencia BH-BMPT'!$D$32,IF(J223=32,'Equivalencia BH-BMPT'!$D$33,IF(J223=33,'Equivalencia BH-BMPT'!$D$34,IF(J223=34,'Equivalencia BH-BMPT'!$D$35,IF(J223=35,'Equivalencia BH-BMPT'!$D$36,IF(J223=36,'Equivalencia BH-BMPT'!$D$37,IF(J223=37,'Equivalencia BH-BMPT'!$D$38,IF(J223=38,'Equivalencia BH-BMPT'!#REF!,IF(J223=39,'Equivalencia BH-BMPT'!$D$40,IF(J223=40,'Equivalencia BH-BMPT'!$D$41,IF(J223=41,'Equivalencia BH-BMPT'!$D$42,IF(J223=42,'Equivalencia BH-BMPT'!$D$43,IF(J223=43,'Equivalencia BH-BMPT'!$D$44,IF(J223=44,'Equivalencia BH-BMPT'!$D$45,IF(J223=45,'Equivalencia BH-BMPT'!$D$46,"No ha seleccionado un número de programa")))))))))))))))))))))))))))))))))))))))))))))</f>
        <v>No ha seleccionado un número de programa</v>
      </c>
      <c r="L223" s="29" t="s">
        <v>977</v>
      </c>
      <c r="M223" s="29">
        <v>860066942</v>
      </c>
      <c r="N223" s="29" t="s">
        <v>1053</v>
      </c>
      <c r="O223" s="265">
        <v>12000000</v>
      </c>
      <c r="P223" s="71"/>
      <c r="Q223" s="15"/>
      <c r="R223" s="15"/>
      <c r="S223" s="15"/>
      <c r="T223" s="15">
        <f t="shared" si="20"/>
        <v>12000000</v>
      </c>
      <c r="U223" s="265">
        <v>3999911</v>
      </c>
      <c r="V223" s="213"/>
      <c r="W223" s="275">
        <v>43191</v>
      </c>
      <c r="X223" s="276">
        <v>43496</v>
      </c>
      <c r="Y223" s="264">
        <f t="shared" si="22"/>
        <v>305</v>
      </c>
      <c r="Z223" s="3"/>
      <c r="AA223" s="26"/>
      <c r="AB223" s="3"/>
      <c r="AC223" s="3"/>
      <c r="AD223" s="3" t="s">
        <v>1026</v>
      </c>
      <c r="AE223" s="3"/>
      <c r="AF223" s="27">
        <f t="shared" si="19"/>
        <v>0.33332591666666667</v>
      </c>
      <c r="AG223" s="28"/>
      <c r="AH223" s="28"/>
    </row>
    <row r="224" spans="1:69" ht="15.75" thickBot="1" x14ac:dyDescent="0.3">
      <c r="A224" s="3"/>
      <c r="B224" s="3">
        <v>2018</v>
      </c>
      <c r="C224" s="270"/>
      <c r="D224" s="3">
        <v>19</v>
      </c>
      <c r="E224" s="2" t="s">
        <v>151</v>
      </c>
      <c r="F224" s="102"/>
      <c r="G224" s="2"/>
      <c r="H224" s="155" t="s">
        <v>1056</v>
      </c>
      <c r="I224" s="13" t="s">
        <v>161</v>
      </c>
      <c r="J224" s="3"/>
      <c r="K224" s="2" t="str">
        <f>IF(J224=1,'Equivalencia BH-BMPT'!$D$2,IF(J224=2,'Equivalencia BH-BMPT'!$D$3,IF(J224=3,'Equivalencia BH-BMPT'!$D$4,IF(J224=4,'Equivalencia BH-BMPT'!$D$5,IF(J224=5,'Equivalencia BH-BMPT'!$D$6,IF(J224=6,'Equivalencia BH-BMPT'!$D$7,IF(J224=7,'Equivalencia BH-BMPT'!$D$8,IF(J224=8,'Equivalencia BH-BMPT'!$D$9,IF(J224=9,'Equivalencia BH-BMPT'!$D$10,IF(J224=10,'Equivalencia BH-BMPT'!$D$11,IF(J224=11,'Equivalencia BH-BMPT'!$D$12,IF(J224=12,'Equivalencia BH-BMPT'!$D$13,IF(J224=13,'Equivalencia BH-BMPT'!$D$14,IF(J224=14,'Equivalencia BH-BMPT'!$D$15,IF(J224=15,'Equivalencia BH-BMPT'!$D$16,IF(J224=16,'Equivalencia BH-BMPT'!$D$17,IF(J224=17,'Equivalencia BH-BMPT'!$D$18,IF(J224=18,'Equivalencia BH-BMPT'!$D$19,IF(J224=19,'Equivalencia BH-BMPT'!$D$20,IF(J224=20,'Equivalencia BH-BMPT'!$D$21,IF(J224=21,'Equivalencia BH-BMPT'!$D$22,IF(J224=22,'Equivalencia BH-BMPT'!$D$23,IF(J224=23,'Equivalencia BH-BMPT'!#REF!,IF(J224=24,'Equivalencia BH-BMPT'!$D$25,IF(J224=25,'Equivalencia BH-BMPT'!$D$26,IF(J224=26,'Equivalencia BH-BMPT'!$D$27,IF(J224=27,'Equivalencia BH-BMPT'!$D$28,IF(J224=28,'Equivalencia BH-BMPT'!$D$29,IF(J224=29,'Equivalencia BH-BMPT'!$D$30,IF(J224=30,'Equivalencia BH-BMPT'!$D$31,IF(J224=31,'Equivalencia BH-BMPT'!$D$32,IF(J224=32,'Equivalencia BH-BMPT'!$D$33,IF(J224=33,'Equivalencia BH-BMPT'!$D$34,IF(J224=34,'Equivalencia BH-BMPT'!$D$35,IF(J224=35,'Equivalencia BH-BMPT'!$D$36,IF(J224=36,'Equivalencia BH-BMPT'!$D$37,IF(J224=37,'Equivalencia BH-BMPT'!$D$38,IF(J224=38,'Equivalencia BH-BMPT'!#REF!,IF(J224=39,'Equivalencia BH-BMPT'!$D$40,IF(J224=40,'Equivalencia BH-BMPT'!$D$41,IF(J224=41,'Equivalencia BH-BMPT'!$D$42,IF(J224=42,'Equivalencia BH-BMPT'!$D$43,IF(J224=43,'Equivalencia BH-BMPT'!$D$44,IF(J224=44,'Equivalencia BH-BMPT'!$D$45,IF(J224=45,'Equivalencia BH-BMPT'!$D$46,"No ha seleccionado un número de programa")))))))))))))))))))))))))))))))))))))))))))))</f>
        <v>No ha seleccionado un número de programa</v>
      </c>
      <c r="N224" s="29" t="s">
        <v>1055</v>
      </c>
      <c r="O224" s="14">
        <v>92070000</v>
      </c>
      <c r="P224" s="71"/>
      <c r="Q224" s="15"/>
      <c r="R224" s="15"/>
      <c r="S224" s="265"/>
      <c r="T224" s="15">
        <f t="shared" si="20"/>
        <v>92070000</v>
      </c>
      <c r="U224" s="265">
        <v>92070000</v>
      </c>
      <c r="V224" s="273">
        <v>43101</v>
      </c>
      <c r="W224" s="273">
        <v>43101</v>
      </c>
      <c r="X224" s="274">
        <v>43465</v>
      </c>
      <c r="Y224" s="264">
        <f t="shared" si="22"/>
        <v>364</v>
      </c>
      <c r="Z224" s="3"/>
      <c r="AA224" s="26"/>
      <c r="AB224" s="3"/>
      <c r="AC224" s="3"/>
      <c r="AD224" s="3" t="s">
        <v>1026</v>
      </c>
      <c r="AE224" s="3"/>
      <c r="AF224" s="27">
        <f t="shared" si="19"/>
        <v>1</v>
      </c>
      <c r="AG224" s="28"/>
      <c r="AH224" s="28"/>
    </row>
    <row r="225" spans="1:32" ht="15.75" thickBot="1" x14ac:dyDescent="0.3">
      <c r="A225" s="3"/>
      <c r="B225" s="3">
        <v>2018</v>
      </c>
      <c r="C225" s="270"/>
      <c r="D225" s="3">
        <v>19</v>
      </c>
      <c r="E225" s="2" t="s">
        <v>151</v>
      </c>
      <c r="F225" s="102"/>
      <c r="G225" s="2"/>
      <c r="H225" s="155" t="s">
        <v>1057</v>
      </c>
      <c r="I225" s="13" t="s">
        <v>161</v>
      </c>
      <c r="J225" s="3"/>
      <c r="K225" s="2" t="str">
        <f>IF(J225=1,'Equivalencia BH-BMPT'!$D$2,IF(J225=2,'Equivalencia BH-BMPT'!$D$3,IF(J225=3,'Equivalencia BH-BMPT'!$D$4,IF(J225=4,'Equivalencia BH-BMPT'!$D$5,IF(J225=5,'Equivalencia BH-BMPT'!$D$6,IF(J225=6,'Equivalencia BH-BMPT'!$D$7,IF(J225=7,'Equivalencia BH-BMPT'!$D$8,IF(J225=8,'Equivalencia BH-BMPT'!$D$9,IF(J225=9,'Equivalencia BH-BMPT'!$D$10,IF(J225=10,'Equivalencia BH-BMPT'!$D$11,IF(J225=11,'Equivalencia BH-BMPT'!$D$12,IF(J225=12,'Equivalencia BH-BMPT'!$D$13,IF(J225=13,'Equivalencia BH-BMPT'!$D$14,IF(J225=14,'Equivalencia BH-BMPT'!$D$15,IF(J225=15,'Equivalencia BH-BMPT'!$D$16,IF(J225=16,'Equivalencia BH-BMPT'!$D$17,IF(J225=17,'Equivalencia BH-BMPT'!$D$18,IF(J225=18,'Equivalencia BH-BMPT'!$D$19,IF(J225=19,'Equivalencia BH-BMPT'!$D$20,IF(J225=20,'Equivalencia BH-BMPT'!$D$21,IF(J225=21,'Equivalencia BH-BMPT'!$D$22,IF(J225=22,'Equivalencia BH-BMPT'!$D$23,IF(J225=23,'Equivalencia BH-BMPT'!#REF!,IF(J225=24,'Equivalencia BH-BMPT'!$D$25,IF(J225=25,'Equivalencia BH-BMPT'!$D$26,IF(J225=26,'Equivalencia BH-BMPT'!$D$27,IF(J225=27,'Equivalencia BH-BMPT'!$D$28,IF(J225=28,'Equivalencia BH-BMPT'!$D$29,IF(J225=29,'Equivalencia BH-BMPT'!$D$30,IF(J225=30,'Equivalencia BH-BMPT'!$D$31,IF(J225=31,'Equivalencia BH-BMPT'!$D$32,IF(J225=32,'Equivalencia BH-BMPT'!$D$33,IF(J225=33,'Equivalencia BH-BMPT'!$D$34,IF(J225=34,'Equivalencia BH-BMPT'!$D$35,IF(J225=35,'Equivalencia BH-BMPT'!$D$36,IF(J225=36,'Equivalencia BH-BMPT'!$D$37,IF(J225=37,'Equivalencia BH-BMPT'!$D$38,IF(J225=38,'Equivalencia BH-BMPT'!#REF!,IF(J225=39,'Equivalencia BH-BMPT'!$D$40,IF(J225=40,'Equivalencia BH-BMPT'!$D$41,IF(J225=41,'Equivalencia BH-BMPT'!$D$42,IF(J225=42,'Equivalencia BH-BMPT'!$D$43,IF(J225=43,'Equivalencia BH-BMPT'!$D$44,IF(J225=44,'Equivalencia BH-BMPT'!$D$45,IF(J225=45,'Equivalencia BH-BMPT'!$D$46,"No ha seleccionado un número de programa")))))))))))))))))))))))))))))))))))))))))))))</f>
        <v>No ha seleccionado un número de programa</v>
      </c>
      <c r="N225" s="29" t="s">
        <v>1055</v>
      </c>
      <c r="O225" s="14">
        <v>56022793</v>
      </c>
      <c r="P225" s="71"/>
      <c r="Q225" s="15"/>
      <c r="R225" s="15"/>
      <c r="S225" s="265"/>
      <c r="T225" s="15">
        <f>+O225+S225</f>
        <v>56022793</v>
      </c>
      <c r="U225" s="265">
        <v>56022536</v>
      </c>
      <c r="V225" s="273">
        <v>43101</v>
      </c>
      <c r="W225" s="273">
        <v>43101</v>
      </c>
      <c r="X225" s="274">
        <v>43465</v>
      </c>
      <c r="Y225" s="264">
        <f t="shared" si="22"/>
        <v>364</v>
      </c>
      <c r="Z225" s="3"/>
      <c r="AA225" s="26"/>
      <c r="AB225" s="3"/>
      <c r="AC225" s="3"/>
      <c r="AD225" s="3" t="s">
        <v>1026</v>
      </c>
      <c r="AE225" s="3"/>
      <c r="AF225" s="27">
        <f t="shared" si="19"/>
        <v>0.99999541258144697</v>
      </c>
    </row>
    <row r="226" spans="1:32" ht="34.5" thickBot="1" x14ac:dyDescent="0.3">
      <c r="A226" s="29" t="s">
        <v>1058</v>
      </c>
      <c r="B226" s="29">
        <v>2018</v>
      </c>
      <c r="D226" s="29">
        <v>20</v>
      </c>
      <c r="E226" s="29" t="s">
        <v>1048</v>
      </c>
      <c r="F226" s="30" t="s">
        <v>1048</v>
      </c>
      <c r="H226" s="168" t="s">
        <v>1059</v>
      </c>
      <c r="I226" s="13" t="s">
        <v>162</v>
      </c>
      <c r="K226" s="2" t="str">
        <f>IF(J226=1,'Equivalencia BH-BMPT'!$D$2,IF(J226=2,'Equivalencia BH-BMPT'!$D$3,IF(J226=3,'Equivalencia BH-BMPT'!$D$4,IF(J226=4,'Equivalencia BH-BMPT'!$D$5,IF(J226=5,'Equivalencia BH-BMPT'!$D$6,IF(J226=6,'Equivalencia BH-BMPT'!$D$7,IF(J226=7,'Equivalencia BH-BMPT'!$D$8,IF(J226=8,'Equivalencia BH-BMPT'!$D$9,IF(J226=9,'Equivalencia BH-BMPT'!$D$10,IF(J226=10,'Equivalencia BH-BMPT'!$D$11,IF(J226=11,'Equivalencia BH-BMPT'!$D$12,IF(J226=12,'Equivalencia BH-BMPT'!$D$13,IF(J226=13,'Equivalencia BH-BMPT'!$D$14,IF(J226=14,'Equivalencia BH-BMPT'!$D$15,IF(J226=15,'Equivalencia BH-BMPT'!$D$16,IF(J226=16,'Equivalencia BH-BMPT'!$D$17,IF(J226=17,'Equivalencia BH-BMPT'!$D$18,IF(J226=18,'Equivalencia BH-BMPT'!$D$19,IF(J226=19,'Equivalencia BH-BMPT'!$D$20,IF(J226=20,'Equivalencia BH-BMPT'!$D$21,IF(J226=21,'Equivalencia BH-BMPT'!$D$22,IF(J226=22,'Equivalencia BH-BMPT'!$D$23,IF(J226=23,'Equivalencia BH-BMPT'!#REF!,IF(J226=24,'Equivalencia BH-BMPT'!$D$25,IF(J226=25,'Equivalencia BH-BMPT'!$D$26,IF(J226=26,'Equivalencia BH-BMPT'!$D$27,IF(J226=27,'Equivalencia BH-BMPT'!$D$28,IF(J226=28,'Equivalencia BH-BMPT'!$D$29,IF(J226=29,'Equivalencia BH-BMPT'!$D$30,IF(J226=30,'Equivalencia BH-BMPT'!$D$31,IF(J226=31,'Equivalencia BH-BMPT'!$D$32,IF(J226=32,'Equivalencia BH-BMPT'!$D$33,IF(J226=33,'Equivalencia BH-BMPT'!$D$34,IF(J226=34,'Equivalencia BH-BMPT'!$D$35,IF(J226=35,'Equivalencia BH-BMPT'!$D$36,IF(J226=36,'Equivalencia BH-BMPT'!$D$37,IF(J226=37,'Equivalencia BH-BMPT'!$D$38,IF(J226=38,'Equivalencia BH-BMPT'!#REF!,IF(J226=39,'Equivalencia BH-BMPT'!$D$40,IF(J226=40,'Equivalencia BH-BMPT'!$D$41,IF(J226=41,'Equivalencia BH-BMPT'!$D$42,IF(J226=42,'Equivalencia BH-BMPT'!$D$43,IF(J226=43,'Equivalencia BH-BMPT'!$D$44,IF(J226=44,'Equivalencia BH-BMPT'!$D$45,IF(J226=45,'Equivalencia BH-BMPT'!$D$46,"No ha seleccionado un número de programa")))))))))))))))))))))))))))))))))))))))))))))</f>
        <v>No ha seleccionado un número de programa</v>
      </c>
      <c r="L226" s="29" t="s">
        <v>1063</v>
      </c>
      <c r="M226" s="29">
        <v>899999061</v>
      </c>
      <c r="N226" s="29" t="s">
        <v>1060</v>
      </c>
      <c r="O226" s="265">
        <v>25700</v>
      </c>
      <c r="P226" s="71"/>
      <c r="Q226" s="15"/>
      <c r="R226" s="99" t="s">
        <v>1005</v>
      </c>
      <c r="S226" s="99"/>
      <c r="T226" s="15">
        <f t="shared" ref="T226" si="23">O226+Q226+S226</f>
        <v>25700</v>
      </c>
      <c r="U226" s="15">
        <v>25700</v>
      </c>
      <c r="V226" s="213"/>
      <c r="W226" s="16"/>
      <c r="X226" s="239"/>
      <c r="Y226" s="264">
        <f t="shared" ref="Y226" si="24">DATEDIF(W226,X226,"D")</f>
        <v>0</v>
      </c>
      <c r="Z226" s="3"/>
      <c r="AA226" s="26"/>
      <c r="AB226" s="3"/>
      <c r="AC226" s="3"/>
      <c r="AD226" s="3" t="s">
        <v>1026</v>
      </c>
      <c r="AE226" s="3"/>
      <c r="AF226" s="27">
        <f t="shared" si="19"/>
        <v>1</v>
      </c>
    </row>
    <row r="227" spans="1:32" ht="15.75" thickBot="1" x14ac:dyDescent="0.3">
      <c r="A227" s="107"/>
      <c r="B227" s="3">
        <v>2018</v>
      </c>
      <c r="C227" s="88"/>
      <c r="D227" s="3">
        <v>20</v>
      </c>
      <c r="E227" s="2" t="s">
        <v>1065</v>
      </c>
      <c r="F227" s="90" t="s">
        <v>1066</v>
      </c>
      <c r="G227" s="2"/>
      <c r="H227" s="172" t="s">
        <v>1067</v>
      </c>
      <c r="I227" s="13" t="s">
        <v>162</v>
      </c>
      <c r="J227" s="3"/>
      <c r="K227" s="2" t="str">
        <f>IF(J227=1,'Equivalencia BH-BMPT'!$D$2,IF(J227=2,'Equivalencia BH-BMPT'!$D$3,IF(J227=3,'Equivalencia BH-BMPT'!$D$4,IF(J227=4,'Equivalencia BH-BMPT'!$D$5,IF(J227=5,'Equivalencia BH-BMPT'!$D$6,IF(J227=6,'Equivalencia BH-BMPT'!$D$7,IF(J227=7,'Equivalencia BH-BMPT'!$D$8,IF(J227=8,'Equivalencia BH-BMPT'!$D$9,IF(J227=9,'Equivalencia BH-BMPT'!$D$10,IF(J227=10,'Equivalencia BH-BMPT'!$D$11,IF(J227=11,'Equivalencia BH-BMPT'!$D$12,IF(J227=12,'Equivalencia BH-BMPT'!$D$13,IF(J227=13,'Equivalencia BH-BMPT'!$D$14,IF(J227=14,'Equivalencia BH-BMPT'!$D$15,IF(J227=15,'Equivalencia BH-BMPT'!$D$16,IF(J227=16,'Equivalencia BH-BMPT'!$D$17,IF(J227=17,'Equivalencia BH-BMPT'!$D$18,IF(J227=18,'Equivalencia BH-BMPT'!$D$19,IF(J227=19,'Equivalencia BH-BMPT'!$D$20,IF(J227=20,'Equivalencia BH-BMPT'!$D$21,IF(J227=21,'Equivalencia BH-BMPT'!$D$22,IF(J227=22,'Equivalencia BH-BMPT'!$D$23,IF(J227=23,'Equivalencia BH-BMPT'!#REF!,IF(J227=24,'Equivalencia BH-BMPT'!$D$25,IF(J227=25,'Equivalencia BH-BMPT'!$D$26,IF(J227=26,'Equivalencia BH-BMPT'!$D$27,IF(J227=27,'Equivalencia BH-BMPT'!$D$28,IF(J227=28,'Equivalencia BH-BMPT'!$D$29,IF(J227=29,'Equivalencia BH-BMPT'!$D$30,IF(J227=30,'Equivalencia BH-BMPT'!$D$31,IF(J227=31,'Equivalencia BH-BMPT'!$D$32,IF(J227=32,'Equivalencia BH-BMPT'!$D$33,IF(J227=33,'Equivalencia BH-BMPT'!$D$34,IF(J227=34,'Equivalencia BH-BMPT'!$D$35,IF(J227=35,'Equivalencia BH-BMPT'!$D$36,IF(J227=36,'Equivalencia BH-BMPT'!$D$37,IF(J227=37,'Equivalencia BH-BMPT'!$D$38,IF(J227=38,'Equivalencia BH-BMPT'!#REF!,IF(J227=39,'Equivalencia BH-BMPT'!$D$40,IF(J227=40,'Equivalencia BH-BMPT'!$D$41,IF(J227=41,'Equivalencia BH-BMPT'!$D$42,IF(J227=42,'Equivalencia BH-BMPT'!$D$43,IF(J227=43,'Equivalencia BH-BMPT'!$D$44,IF(J227=44,'Equivalencia BH-BMPT'!$D$45,IF(J227=45,'Equivalencia BH-BMPT'!$D$46,"No ha seleccionado un número de programa")))))))))))))))))))))))))))))))))))))))))))))</f>
        <v>No ha seleccionado un número de programa</v>
      </c>
      <c r="L227" s="29" t="s">
        <v>973</v>
      </c>
      <c r="M227" s="97"/>
      <c r="N227" s="107" t="s">
        <v>1055</v>
      </c>
      <c r="O227" s="123">
        <v>736587108</v>
      </c>
      <c r="P227" s="71"/>
      <c r="Q227" s="15"/>
      <c r="R227" s="183"/>
      <c r="S227" s="183"/>
      <c r="T227" s="15">
        <f t="shared" ref="T227:T228" si="25">+O227+S227</f>
        <v>736587108</v>
      </c>
      <c r="U227" s="264">
        <v>736587108</v>
      </c>
      <c r="V227" s="224"/>
      <c r="W227" s="235">
        <v>43101</v>
      </c>
      <c r="X227" s="235">
        <v>43465</v>
      </c>
      <c r="Y227" s="264">
        <f t="shared" ref="Y227:Y228" si="26">DATEDIF(W227,X227,"D")</f>
        <v>364</v>
      </c>
      <c r="Z227" s="3"/>
      <c r="AA227" s="26"/>
      <c r="AB227" s="3"/>
      <c r="AC227" s="3"/>
      <c r="AD227" s="3" t="s">
        <v>1026</v>
      </c>
      <c r="AE227" s="3"/>
      <c r="AF227" s="27">
        <f t="shared" si="19"/>
        <v>1</v>
      </c>
    </row>
    <row r="228" spans="1:32" ht="23.25" thickBot="1" x14ac:dyDescent="0.3">
      <c r="A228" s="107"/>
      <c r="B228" s="3">
        <v>2018</v>
      </c>
      <c r="C228" s="88"/>
      <c r="D228" s="3">
        <v>20</v>
      </c>
      <c r="E228" s="2" t="s">
        <v>1068</v>
      </c>
      <c r="F228" s="90" t="s">
        <v>1069</v>
      </c>
      <c r="G228" s="2"/>
      <c r="H228" s="172" t="s">
        <v>1070</v>
      </c>
      <c r="I228" s="13" t="s">
        <v>162</v>
      </c>
      <c r="J228" s="3"/>
      <c r="K228" s="2" t="str">
        <f>IF(J228=1,'Equivalencia BH-BMPT'!$D$2,IF(J228=2,'Equivalencia BH-BMPT'!$D$3,IF(J228=3,'Equivalencia BH-BMPT'!$D$4,IF(J228=4,'Equivalencia BH-BMPT'!$D$5,IF(J228=5,'Equivalencia BH-BMPT'!$D$6,IF(J228=6,'Equivalencia BH-BMPT'!$D$7,IF(J228=7,'Equivalencia BH-BMPT'!$D$8,IF(J228=8,'Equivalencia BH-BMPT'!$D$9,IF(J228=9,'Equivalencia BH-BMPT'!$D$10,IF(J228=10,'Equivalencia BH-BMPT'!$D$11,IF(J228=11,'Equivalencia BH-BMPT'!$D$12,IF(J228=12,'Equivalencia BH-BMPT'!$D$13,IF(J228=13,'Equivalencia BH-BMPT'!$D$14,IF(J228=14,'Equivalencia BH-BMPT'!$D$15,IF(J228=15,'Equivalencia BH-BMPT'!$D$16,IF(J228=16,'Equivalencia BH-BMPT'!$D$17,IF(J228=17,'Equivalencia BH-BMPT'!$D$18,IF(J228=18,'Equivalencia BH-BMPT'!$D$19,IF(J228=19,'Equivalencia BH-BMPT'!$D$20,IF(J228=20,'Equivalencia BH-BMPT'!$D$21,IF(J228=21,'Equivalencia BH-BMPT'!$D$22,IF(J228=22,'Equivalencia BH-BMPT'!$D$23,IF(J228=23,'Equivalencia BH-BMPT'!#REF!,IF(J228=24,'Equivalencia BH-BMPT'!$D$25,IF(J228=25,'Equivalencia BH-BMPT'!$D$26,IF(J228=26,'Equivalencia BH-BMPT'!$D$27,IF(J228=27,'Equivalencia BH-BMPT'!$D$28,IF(J228=28,'Equivalencia BH-BMPT'!$D$29,IF(J228=29,'Equivalencia BH-BMPT'!$D$30,IF(J228=30,'Equivalencia BH-BMPT'!$D$31,IF(J228=31,'Equivalencia BH-BMPT'!$D$32,IF(J228=32,'Equivalencia BH-BMPT'!$D$33,IF(J228=33,'Equivalencia BH-BMPT'!$D$34,IF(J228=34,'Equivalencia BH-BMPT'!$D$35,IF(J228=35,'Equivalencia BH-BMPT'!$D$36,IF(J228=36,'Equivalencia BH-BMPT'!$D$37,IF(J228=37,'Equivalencia BH-BMPT'!$D$38,IF(J228=38,'Equivalencia BH-BMPT'!#REF!,IF(J228=39,'Equivalencia BH-BMPT'!$D$40,IF(J228=40,'Equivalencia BH-BMPT'!$D$41,IF(J228=41,'Equivalencia BH-BMPT'!$D$42,IF(J228=42,'Equivalencia BH-BMPT'!$D$43,IF(J228=43,'Equivalencia BH-BMPT'!$D$44,IF(J228=44,'Equivalencia BH-BMPT'!$D$45,IF(J228=45,'Equivalencia BH-BMPT'!$D$46,"No ha seleccionado un número de programa")))))))))))))))))))))))))))))))))))))))))))))</f>
        <v>No ha seleccionado un número de programa</v>
      </c>
      <c r="L228" s="29" t="s">
        <v>973</v>
      </c>
      <c r="M228" s="29">
        <v>860011153</v>
      </c>
      <c r="N228" s="29" t="s">
        <v>1071</v>
      </c>
      <c r="O228" s="123">
        <v>1810500</v>
      </c>
      <c r="P228" s="71"/>
      <c r="Q228" s="15"/>
      <c r="R228" s="183"/>
      <c r="S228" s="183"/>
      <c r="T228" s="15">
        <f t="shared" si="25"/>
        <v>1810500</v>
      </c>
      <c r="U228" s="264">
        <v>1810500</v>
      </c>
      <c r="V228" s="224"/>
      <c r="W228" s="235">
        <v>43101</v>
      </c>
      <c r="X228" s="235">
        <v>43465</v>
      </c>
      <c r="Y228" s="264">
        <f t="shared" si="26"/>
        <v>364</v>
      </c>
      <c r="Z228" s="3"/>
      <c r="AA228" s="26"/>
      <c r="AB228" s="3"/>
      <c r="AC228" s="3"/>
      <c r="AD228" s="3" t="s">
        <v>1026</v>
      </c>
      <c r="AE228" s="3"/>
      <c r="AF228" s="27">
        <f t="shared" si="19"/>
        <v>1</v>
      </c>
    </row>
    <row r="229" spans="1:32" ht="15.75" thickBot="1" x14ac:dyDescent="0.3">
      <c r="A229" s="107"/>
      <c r="B229" s="3">
        <v>2018</v>
      </c>
      <c r="C229" s="88"/>
      <c r="D229" s="3">
        <v>20</v>
      </c>
      <c r="E229" s="2" t="s">
        <v>1057</v>
      </c>
      <c r="F229" s="90" t="s">
        <v>1072</v>
      </c>
      <c r="G229" s="2"/>
      <c r="H229" s="172" t="s">
        <v>1073</v>
      </c>
      <c r="I229" s="13" t="s">
        <v>162</v>
      </c>
      <c r="J229" s="3"/>
      <c r="K229" s="2" t="str">
        <f>IF(J229=1,'Equivalencia BH-BMPT'!$D$2,IF(J229=2,'Equivalencia BH-BMPT'!$D$3,IF(J229=3,'Equivalencia BH-BMPT'!$D$4,IF(J229=4,'Equivalencia BH-BMPT'!$D$5,IF(J229=5,'Equivalencia BH-BMPT'!$D$6,IF(J229=6,'Equivalencia BH-BMPT'!$D$7,IF(J229=7,'Equivalencia BH-BMPT'!$D$8,IF(J229=8,'Equivalencia BH-BMPT'!$D$9,IF(J229=9,'Equivalencia BH-BMPT'!$D$10,IF(J229=10,'Equivalencia BH-BMPT'!$D$11,IF(J229=11,'Equivalencia BH-BMPT'!$D$12,IF(J229=12,'Equivalencia BH-BMPT'!$D$13,IF(J229=13,'Equivalencia BH-BMPT'!$D$14,IF(J229=14,'Equivalencia BH-BMPT'!$D$15,IF(J229=15,'Equivalencia BH-BMPT'!$D$16,IF(J229=16,'Equivalencia BH-BMPT'!$D$17,IF(J229=17,'Equivalencia BH-BMPT'!$D$18,IF(J229=18,'Equivalencia BH-BMPT'!$D$19,IF(J229=19,'Equivalencia BH-BMPT'!$D$20,IF(J229=20,'Equivalencia BH-BMPT'!$D$21,IF(J229=21,'Equivalencia BH-BMPT'!$D$22,IF(J229=22,'Equivalencia BH-BMPT'!$D$23,IF(J229=23,'Equivalencia BH-BMPT'!#REF!,IF(J229=24,'Equivalencia BH-BMPT'!$D$25,IF(J229=25,'Equivalencia BH-BMPT'!$D$26,IF(J229=26,'Equivalencia BH-BMPT'!$D$27,IF(J229=27,'Equivalencia BH-BMPT'!$D$28,IF(J229=28,'Equivalencia BH-BMPT'!$D$29,IF(J229=29,'Equivalencia BH-BMPT'!$D$30,IF(J229=30,'Equivalencia BH-BMPT'!$D$31,IF(J229=31,'Equivalencia BH-BMPT'!$D$32,IF(J229=32,'Equivalencia BH-BMPT'!$D$33,IF(J229=33,'Equivalencia BH-BMPT'!$D$34,IF(J229=34,'Equivalencia BH-BMPT'!$D$35,IF(J229=35,'Equivalencia BH-BMPT'!$D$36,IF(J229=36,'Equivalencia BH-BMPT'!$D$37,IF(J229=37,'Equivalencia BH-BMPT'!$D$38,IF(J229=38,'Equivalencia BH-BMPT'!#REF!,IF(J229=39,'Equivalencia BH-BMPT'!$D$40,IF(J229=40,'Equivalencia BH-BMPT'!$D$41,IF(J229=41,'Equivalencia BH-BMPT'!$D$42,IF(J229=42,'Equivalencia BH-BMPT'!$D$43,IF(J229=43,'Equivalencia BH-BMPT'!$D$44,IF(J229=44,'Equivalencia BH-BMPT'!$D$45,IF(J229=45,'Equivalencia BH-BMPT'!$D$46,"No ha seleccionado un número de programa")))))))))))))))))))))))))))))))))))))))))))))</f>
        <v>No ha seleccionado un número de programa</v>
      </c>
      <c r="L229" s="29" t="s">
        <v>973</v>
      </c>
      <c r="N229" s="29" t="s">
        <v>1055</v>
      </c>
      <c r="O229" s="123">
        <v>10176023</v>
      </c>
      <c r="P229" s="71"/>
      <c r="Q229" s="15"/>
      <c r="R229" s="183"/>
      <c r="S229" s="183"/>
      <c r="T229" s="15">
        <f t="shared" ref="T229" si="27">+O229+S229</f>
        <v>10176023</v>
      </c>
      <c r="U229" s="264">
        <v>10176023</v>
      </c>
      <c r="V229" s="224"/>
      <c r="W229" s="235">
        <v>43101</v>
      </c>
      <c r="X229" s="235">
        <v>43465</v>
      </c>
      <c r="Y229" s="264">
        <f t="shared" ref="Y229:Y230" si="28">DATEDIF(W229,X229,"D")</f>
        <v>364</v>
      </c>
      <c r="Z229" s="3"/>
      <c r="AA229" s="26"/>
      <c r="AB229" s="3"/>
      <c r="AC229" s="3"/>
      <c r="AD229" s="3" t="s">
        <v>1026</v>
      </c>
      <c r="AE229" s="3"/>
      <c r="AF229" s="27">
        <f t="shared" si="19"/>
        <v>1</v>
      </c>
    </row>
    <row r="230" spans="1:32" ht="15.75" thickBot="1" x14ac:dyDescent="0.3">
      <c r="A230" s="3"/>
      <c r="B230" s="3">
        <v>2018</v>
      </c>
      <c r="C230" s="270"/>
      <c r="D230" s="3">
        <v>20</v>
      </c>
      <c r="E230" s="2" t="s">
        <v>1048</v>
      </c>
      <c r="F230" s="102"/>
      <c r="G230" s="2"/>
      <c r="H230" s="155" t="s">
        <v>1075</v>
      </c>
      <c r="I230" s="13" t="s">
        <v>161</v>
      </c>
      <c r="J230" s="3"/>
      <c r="K230" s="2" t="str">
        <f>IF(J230=1,'Equivalencia BH-BMPT'!$D$2,IF(J230=2,'Equivalencia BH-BMPT'!$D$3,IF(J230=3,'Equivalencia BH-BMPT'!$D$4,IF(J230=4,'Equivalencia BH-BMPT'!$D$5,IF(J230=5,'Equivalencia BH-BMPT'!$D$6,IF(J230=6,'Equivalencia BH-BMPT'!$D$7,IF(J230=7,'Equivalencia BH-BMPT'!$D$8,IF(J230=8,'Equivalencia BH-BMPT'!$D$9,IF(J230=9,'Equivalencia BH-BMPT'!$D$10,IF(J230=10,'Equivalencia BH-BMPT'!$D$11,IF(J230=11,'Equivalencia BH-BMPT'!$D$12,IF(J230=12,'Equivalencia BH-BMPT'!$D$13,IF(J230=13,'Equivalencia BH-BMPT'!$D$14,IF(J230=14,'Equivalencia BH-BMPT'!$D$15,IF(J230=15,'Equivalencia BH-BMPT'!$D$16,IF(J230=16,'Equivalencia BH-BMPT'!$D$17,IF(J230=17,'Equivalencia BH-BMPT'!$D$18,IF(J230=18,'Equivalencia BH-BMPT'!$D$19,IF(J230=19,'Equivalencia BH-BMPT'!$D$20,IF(J230=20,'Equivalencia BH-BMPT'!$D$21,IF(J230=21,'Equivalencia BH-BMPT'!$D$22,IF(J230=22,'Equivalencia BH-BMPT'!$D$23,IF(J230=23,'Equivalencia BH-BMPT'!#REF!,IF(J230=24,'Equivalencia BH-BMPT'!$D$25,IF(J230=25,'Equivalencia BH-BMPT'!$D$26,IF(J230=26,'Equivalencia BH-BMPT'!$D$27,IF(J230=27,'Equivalencia BH-BMPT'!$D$28,IF(J230=28,'Equivalencia BH-BMPT'!$D$29,IF(J230=29,'Equivalencia BH-BMPT'!$D$30,IF(J230=30,'Equivalencia BH-BMPT'!$D$31,IF(J230=31,'Equivalencia BH-BMPT'!$D$32,IF(J230=32,'Equivalencia BH-BMPT'!$D$33,IF(J230=33,'Equivalencia BH-BMPT'!$D$34,IF(J230=34,'Equivalencia BH-BMPT'!$D$35,IF(J230=35,'Equivalencia BH-BMPT'!$D$36,IF(J230=36,'Equivalencia BH-BMPT'!$D$37,IF(J230=37,'Equivalencia BH-BMPT'!$D$38,IF(J230=38,'Equivalencia BH-BMPT'!#REF!,IF(J230=39,'Equivalencia BH-BMPT'!$D$40,IF(J230=40,'Equivalencia BH-BMPT'!$D$41,IF(J230=41,'Equivalencia BH-BMPT'!$D$42,IF(J230=42,'Equivalencia BH-BMPT'!$D$43,IF(J230=43,'Equivalencia BH-BMPT'!$D$44,IF(J230=44,'Equivalencia BH-BMPT'!$D$45,IF(J230=45,'Equivalencia BH-BMPT'!$D$46,"No ha seleccionado un número de programa")))))))))))))))))))))))))))))))))))))))))))))</f>
        <v>No ha seleccionado un número de programa</v>
      </c>
      <c r="L230" s="29" t="s">
        <v>984</v>
      </c>
      <c r="M230" s="29">
        <v>899999061</v>
      </c>
      <c r="N230" s="29" t="s">
        <v>1076</v>
      </c>
      <c r="O230" s="14">
        <v>370500</v>
      </c>
      <c r="P230" s="71"/>
      <c r="Q230" s="15"/>
      <c r="R230" s="15"/>
      <c r="S230" s="265"/>
      <c r="T230" s="15">
        <f>+O230+S230</f>
        <v>370500</v>
      </c>
      <c r="U230" s="265">
        <v>370500</v>
      </c>
      <c r="V230" s="273">
        <v>43101</v>
      </c>
      <c r="W230" s="273">
        <v>43101</v>
      </c>
      <c r="X230" s="274">
        <v>43465</v>
      </c>
      <c r="Y230" s="264">
        <f t="shared" si="28"/>
        <v>364</v>
      </c>
      <c r="Z230" s="3"/>
      <c r="AA230" s="26"/>
      <c r="AB230" s="3"/>
      <c r="AC230" s="3"/>
      <c r="AD230" s="3" t="s">
        <v>1026</v>
      </c>
      <c r="AE230" s="3"/>
      <c r="AF230" s="27">
        <f t="shared" si="19"/>
        <v>1</v>
      </c>
    </row>
  </sheetData>
  <sheetProtection algorithmName="SHA-512" hashValue="ItK17UP5skofLhJKXKdYnX7iX3jAFroGo8aimlqs1CFJ7Po4Wyo/TSj0l+IKV/7IjeCGOlogXf/vL7zZf8oi1g==" saltValue="Po2LoKmJkMs/9qGfmW+vdQ==" spinCount="100000" sheet="1" objects="1" scenarios="1" insertRows="0" deleteRows="0" selectLockedCells="1" sort="0" autoFilter="0"/>
  <autoFilter ref="A13:AK230"/>
  <dataConsolidate/>
  <mergeCells count="50">
    <mergeCell ref="A6:D6"/>
    <mergeCell ref="J4:K4"/>
    <mergeCell ref="AA10:AE10"/>
    <mergeCell ref="AE12:AE13"/>
    <mergeCell ref="AD12:AD13"/>
    <mergeCell ref="J6:K6"/>
    <mergeCell ref="V6:AF6"/>
    <mergeCell ref="A7:N7"/>
    <mergeCell ref="V7:AF7"/>
    <mergeCell ref="A8:D8"/>
    <mergeCell ref="F8:H8"/>
    <mergeCell ref="J8:N9"/>
    <mergeCell ref="V8:AF8"/>
    <mergeCell ref="A9:D9"/>
    <mergeCell ref="F9:H9"/>
    <mergeCell ref="V9:AF9"/>
    <mergeCell ref="A2:AF2"/>
    <mergeCell ref="A3:AF3"/>
    <mergeCell ref="A4:D4"/>
    <mergeCell ref="M4:N4"/>
    <mergeCell ref="A5:D5"/>
    <mergeCell ref="J5:K5"/>
    <mergeCell ref="V5:AF5"/>
    <mergeCell ref="U4:AF4"/>
    <mergeCell ref="C12:C13"/>
    <mergeCell ref="D12:D13"/>
    <mergeCell ref="J12:L12"/>
    <mergeCell ref="A12:A13"/>
    <mergeCell ref="AC12:AC13"/>
    <mergeCell ref="F12:F13"/>
    <mergeCell ref="H12:H13"/>
    <mergeCell ref="M12:N12"/>
    <mergeCell ref="O12:O13"/>
    <mergeCell ref="Q12:Q13"/>
    <mergeCell ref="S12:S13"/>
    <mergeCell ref="T12:T13"/>
    <mergeCell ref="U12:U13"/>
    <mergeCell ref="A10:N10"/>
    <mergeCell ref="O10:U10"/>
    <mergeCell ref="V10:Z10"/>
    <mergeCell ref="M11:N11"/>
    <mergeCell ref="D11:E11"/>
    <mergeCell ref="I11:K11"/>
    <mergeCell ref="AA11:AE11"/>
    <mergeCell ref="AF12:AF13"/>
    <mergeCell ref="V12:V13"/>
    <mergeCell ref="W12:W13"/>
    <mergeCell ref="X12:X13"/>
    <mergeCell ref="Y12:Y13"/>
    <mergeCell ref="AB12:AB13"/>
  </mergeCells>
  <conditionalFormatting sqref="X218">
    <cfRule type="colorScale" priority="11">
      <colorScale>
        <cfvo type="min"/>
        <cfvo type="percentile" val="50"/>
        <cfvo type="max"/>
        <color rgb="FFF8696B"/>
        <color rgb="FFFFEB84"/>
        <color rgb="FF63BE7B"/>
      </colorScale>
    </cfRule>
  </conditionalFormatting>
  <conditionalFormatting sqref="X219">
    <cfRule type="colorScale" priority="10">
      <colorScale>
        <cfvo type="min"/>
        <cfvo type="percentile" val="50"/>
        <cfvo type="max"/>
        <color rgb="FFF8696B"/>
        <color rgb="FFFFEB84"/>
        <color rgb="FF63BE7B"/>
      </colorScale>
    </cfRule>
  </conditionalFormatting>
  <conditionalFormatting sqref="BI218">
    <cfRule type="colorScale" priority="8">
      <colorScale>
        <cfvo type="min"/>
        <cfvo type="percentile" val="50"/>
        <cfvo type="max"/>
        <color rgb="FFF8696B"/>
        <color rgb="FFFFEB84"/>
        <color rgb="FF63BE7B"/>
      </colorScale>
    </cfRule>
  </conditionalFormatting>
  <conditionalFormatting sqref="X224">
    <cfRule type="colorScale" priority="7">
      <colorScale>
        <cfvo type="min"/>
        <cfvo type="percentile" val="50"/>
        <cfvo type="max"/>
        <color rgb="FFF8696B"/>
        <color rgb="FFFFEB84"/>
        <color rgb="FF63BE7B"/>
      </colorScale>
    </cfRule>
  </conditionalFormatting>
  <conditionalFormatting sqref="X230 X225">
    <cfRule type="colorScale" priority="1">
      <colorScale>
        <cfvo type="min"/>
        <cfvo type="percentile" val="50"/>
        <cfvo type="max"/>
        <color rgb="FFF8696B"/>
        <color rgb="FFFFEB84"/>
        <color rgb="FF63BE7B"/>
      </colorScale>
    </cfRule>
  </conditionalFormatting>
  <dataValidations count="13">
    <dataValidation type="custom" allowBlank="1" showInputMessage="1" showErrorMessage="1" sqref="V6:AF6">
      <formula1>Vacio()</formula1>
    </dataValidation>
    <dataValidation type="list" allowBlank="1" showInputMessage="1" showErrorMessage="1" errorTitle="Error " error="Debe seleccionar una opción dentro de la lista_x000a_" sqref="F14:F223">
      <formula1>Mod</formula1>
    </dataValidation>
    <dataValidation type="whole" operator="greaterThan" allowBlank="1" showErrorMessage="1" errorTitle="Error " error="Debe digitar un número entero._x000a_" sqref="Y14:Y223 Z14:Z223">
      <formula1>0</formula1>
    </dataValidation>
    <dataValidation operator="greaterThan" allowBlank="1" showErrorMessage="1" errorTitle="Error" error="Debe digitar un número._x000a_" sqref="L14:L223"/>
    <dataValidation type="whole" allowBlank="1" showErrorMessage="1" errorTitle="Número de programa incorrecto" error="Debe ingresar el número de programa, para mayor información consulte el instructivo._x000a_" sqref="J14:J223">
      <formula1>0</formula1>
      <formula2>45</formula2>
    </dataValidation>
    <dataValidation type="whole" operator="greaterThan" allowBlank="1" showInputMessage="1" showErrorMessage="1" errorTitle="Error " error="Debe digitar un número sin cáracteres especiales (comas,puntos,guiones,espacios)._x000a_" sqref="O14:P223 U14:U223">
      <formula1>0</formula1>
    </dataValidation>
    <dataValidation type="whole" operator="greaterThan" showErrorMessage="1" errorTitle="Identificación incorrecta" error="El número de identificación no debe contener algún cáracter especial (coma, guión, punto, etc)_x000a_" sqref="M14:M223">
      <formula1>0</formula1>
    </dataValidation>
    <dataValidation type="whole" operator="lessThan" allowBlank="1" showErrorMessage="1" errorTitle="Error" error="Debe ser un número negativo. Ejemplo:-2,000,000_x000a_" sqref="Q14:Q223">
      <formula1>0</formula1>
    </dataValidation>
    <dataValidation type="whole" operator="greaterThan" allowBlank="1" showErrorMessage="1" errorTitle="Error " error="Debe digitar un número sin cáracteres especiales (puntos, comas, guiones, espacios,etc)._x000a_" sqref="S14:S223">
      <formula1>0</formula1>
    </dataValidation>
    <dataValidation type="date" operator="greaterThan" allowBlank="1" showErrorMessage="1" errorTitle="Error" error="Debe introducir una fecha en formato (DD/MM/AAAA)_x000a_" sqref="V14:X223">
      <formula1>18385</formula1>
    </dataValidation>
    <dataValidation showInputMessage="1" showErrorMessage="1" errorTitle="Tipo de contrato no permitido" error="El tipo de contrato debe corresponder a un número. Consulte el instructivo para más información_x000a_" sqref="E14:E223"/>
    <dataValidation type="list" allowBlank="1" showInputMessage="1" showErrorMessage="1" errorTitle="Error" error="Debe seleccionar un item de la lista_x000a_" sqref="I14:I223">
      <formula1>Afectación</formula1>
    </dataValidation>
    <dataValidation type="whole" operator="greaterThan" allowBlank="1" showErrorMessage="1" errorTitle="Error" error="Debe digitar un número sin cáracteres especiales (puntos, comas, guiones, espacios, etc)._x000a__x000a__x000a_" sqref="R14:R223">
      <formula1>0</formula1>
    </dataValidation>
  </dataValidations>
  <pageMargins left="0.15748031496062992" right="0.15748031496062992" top="0.74803149606299213" bottom="0.74803149606299213" header="0.31496062992125984" footer="0.31496062992125984"/>
  <pageSetup paperSize="14" scale="43" orientation="landscape" r:id="rId1"/>
  <extLst>
    <ext xmlns:x14="http://schemas.microsoft.com/office/spreadsheetml/2009/9/main" uri="{78C0D931-6437-407d-A8EE-F0AAD7539E65}">
      <x14:conditionalFormattings>
        <x14:conditionalFormatting xmlns:xm="http://schemas.microsoft.com/office/excel/2006/main">
          <x14:cfRule type="containsText" priority="28" operator="containsText" id="{FFBEC8F6-0505-4D93-BD5A-E630DC835ACC}">
            <xm:f>NOT(ISERROR(SEARCH("-",U119)))</xm:f>
            <xm:f>"-"</xm:f>
            <x14:dxf>
              <font>
                <color rgb="FF9C0006"/>
              </font>
              <fill>
                <patternFill>
                  <bgColor rgb="FFFFC7CE"/>
                </patternFill>
              </fill>
            </x14:dxf>
          </x14:cfRule>
          <xm:sqref>U119</xm:sqref>
        </x14:conditionalFormatting>
        <x14:conditionalFormatting xmlns:xm="http://schemas.microsoft.com/office/excel/2006/main">
          <x14:cfRule type="containsText" priority="27" operator="containsText" id="{ACA9B2ED-6B8C-4843-8B19-29E947568BB3}">
            <xm:f>NOT(ISERROR(SEARCH("-",U120)))</xm:f>
            <xm:f>"-"</xm:f>
            <x14:dxf>
              <font>
                <color rgb="FF9C0006"/>
              </font>
              <fill>
                <patternFill>
                  <bgColor rgb="FFFFC7CE"/>
                </patternFill>
              </fill>
            </x14:dxf>
          </x14:cfRule>
          <xm:sqref>U120</xm:sqref>
        </x14:conditionalFormatting>
        <x14:conditionalFormatting xmlns:xm="http://schemas.microsoft.com/office/excel/2006/main">
          <x14:cfRule type="containsText" priority="26" operator="containsText" id="{4113465F-29D0-412C-9294-CF44FC74D582}">
            <xm:f>NOT(ISERROR(SEARCH("-",U124)))</xm:f>
            <xm:f>"-"</xm:f>
            <x14:dxf>
              <font>
                <color rgb="FF9C0006"/>
              </font>
              <fill>
                <patternFill>
                  <bgColor rgb="FFFFC7CE"/>
                </patternFill>
              </fill>
            </x14:dxf>
          </x14:cfRule>
          <xm:sqref>U124</xm:sqref>
        </x14:conditionalFormatting>
        <x14:conditionalFormatting xmlns:xm="http://schemas.microsoft.com/office/excel/2006/main">
          <x14:cfRule type="containsText" priority="25" operator="containsText" id="{17C51D0D-75A5-4425-B98B-5E63E73AA3E2}">
            <xm:f>NOT(ISERROR(SEARCH("-",U141)))</xm:f>
            <xm:f>"-"</xm:f>
            <x14:dxf>
              <font>
                <color rgb="FF9C0006"/>
              </font>
              <fill>
                <patternFill>
                  <bgColor rgb="FFFFC7CE"/>
                </patternFill>
              </fill>
            </x14:dxf>
          </x14:cfRule>
          <xm:sqref>U141</xm:sqref>
        </x14:conditionalFormatting>
        <x14:conditionalFormatting xmlns:xm="http://schemas.microsoft.com/office/excel/2006/main">
          <x14:cfRule type="containsText" priority="24" operator="containsText" id="{4CAE2BFB-677E-4918-8139-42C5325D479B}">
            <xm:f>NOT(ISERROR(SEARCH("-",U142)))</xm:f>
            <xm:f>"-"</xm:f>
            <x14:dxf>
              <font>
                <color rgb="FF9C0006"/>
              </font>
              <fill>
                <patternFill>
                  <bgColor rgb="FFFFC7CE"/>
                </patternFill>
              </fill>
            </x14:dxf>
          </x14:cfRule>
          <xm:sqref>U163 U161 U142</xm:sqref>
        </x14:conditionalFormatting>
        <x14:conditionalFormatting xmlns:xm="http://schemas.microsoft.com/office/excel/2006/main">
          <x14:cfRule type="containsText" priority="23" operator="containsText" id="{E77DFA77-C80E-49BD-888A-49B532B4E6E3}">
            <xm:f>NOT(ISERROR(SEARCH("-",U166)))</xm:f>
            <xm:f>"-"</xm:f>
            <x14:dxf>
              <font>
                <color rgb="FF9C0006"/>
              </font>
              <fill>
                <patternFill>
                  <bgColor rgb="FFFFC7CE"/>
                </patternFill>
              </fill>
            </x14:dxf>
          </x14:cfRule>
          <xm:sqref>U166</xm:sqref>
        </x14:conditionalFormatting>
        <x14:conditionalFormatting xmlns:xm="http://schemas.microsoft.com/office/excel/2006/main">
          <x14:cfRule type="containsText" priority="22" operator="containsText" id="{2C713AA2-80AC-48E7-B92C-8E9BEAD2BBD6}">
            <xm:f>NOT(ISERROR(SEARCH("-",U167)))</xm:f>
            <xm:f>"-"</xm:f>
            <x14:dxf>
              <font>
                <color rgb="FF9C0006"/>
              </font>
              <fill>
                <patternFill>
                  <bgColor rgb="FFFFC7CE"/>
                </patternFill>
              </fill>
            </x14:dxf>
          </x14:cfRule>
          <xm:sqref>U167</xm:sqref>
        </x14:conditionalFormatting>
        <x14:conditionalFormatting xmlns:xm="http://schemas.microsoft.com/office/excel/2006/main">
          <x14:cfRule type="containsText" priority="21" operator="containsText" id="{10A63B36-51B7-46FE-A17B-9584DDC87EE3}">
            <xm:f>NOT(ISERROR(SEARCH("-",U168)))</xm:f>
            <xm:f>"-"</xm:f>
            <x14:dxf>
              <font>
                <color rgb="FF9C0006"/>
              </font>
              <fill>
                <patternFill>
                  <bgColor rgb="FFFFC7CE"/>
                </patternFill>
              </fill>
            </x14:dxf>
          </x14:cfRule>
          <xm:sqref>U168:U169</xm:sqref>
        </x14:conditionalFormatting>
        <x14:conditionalFormatting xmlns:xm="http://schemas.microsoft.com/office/excel/2006/main">
          <x14:cfRule type="containsText" priority="20" operator="containsText" id="{3E26CCC6-8150-4D46-A092-C999D4D595D4}">
            <xm:f>NOT(ISERROR(SEARCH("-",U170)))</xm:f>
            <xm:f>"-"</xm:f>
            <x14:dxf>
              <font>
                <color rgb="FF9C0006"/>
              </font>
              <fill>
                <patternFill>
                  <bgColor rgb="FFFFC7CE"/>
                </patternFill>
              </fill>
            </x14:dxf>
          </x14:cfRule>
          <xm:sqref>U186:U187 U184 U170</xm:sqref>
        </x14:conditionalFormatting>
        <x14:conditionalFormatting xmlns:xm="http://schemas.microsoft.com/office/excel/2006/main">
          <x14:cfRule type="containsText" priority="19" operator="containsText" id="{AEB2CF9F-8CA3-4E0E-BBAE-8548C650C6D9}">
            <xm:f>NOT(ISERROR(SEARCH("-",U189)))</xm:f>
            <xm:f>"-"</xm:f>
            <x14:dxf>
              <font>
                <color rgb="FF9C0006"/>
              </font>
              <fill>
                <patternFill>
                  <bgColor rgb="FFFFC7CE"/>
                </patternFill>
              </fill>
            </x14:dxf>
          </x14:cfRule>
          <xm:sqref>U193:U196 U189:U191</xm:sqref>
        </x14:conditionalFormatting>
        <x14:conditionalFormatting xmlns:xm="http://schemas.microsoft.com/office/excel/2006/main">
          <x14:cfRule type="containsText" priority="18" operator="containsText" id="{017B7FBB-FCCC-4336-9F10-2ED6D38F36F3}">
            <xm:f>NOT(ISERROR(SEARCH("-",U197)))</xm:f>
            <xm:f>"-"</xm:f>
            <x14:dxf>
              <font>
                <color rgb="FF9C0006"/>
              </font>
              <fill>
                <patternFill>
                  <bgColor rgb="FFFFC7CE"/>
                </patternFill>
              </fill>
            </x14:dxf>
          </x14:cfRule>
          <xm:sqref>U197:U201</xm:sqref>
        </x14:conditionalFormatting>
        <x14:conditionalFormatting xmlns:xm="http://schemas.microsoft.com/office/excel/2006/main">
          <x14:cfRule type="containsText" priority="17" operator="containsText" id="{6FE1299C-03F0-4D43-AFA3-8CF2C4FCE052}">
            <xm:f>NOT(ISERROR(SEARCH("-",U202)))</xm:f>
            <xm:f>"-"</xm:f>
            <x14:dxf>
              <font>
                <color rgb="FF9C0006"/>
              </font>
              <fill>
                <patternFill>
                  <bgColor rgb="FFFFC7CE"/>
                </patternFill>
              </fill>
            </x14:dxf>
          </x14:cfRule>
          <xm:sqref>U202:U208</xm:sqref>
        </x14:conditionalFormatting>
        <x14:conditionalFormatting xmlns:xm="http://schemas.microsoft.com/office/excel/2006/main">
          <x14:cfRule type="containsText" priority="16" operator="containsText" id="{A9BA4F8B-8B9E-4418-9709-78CBF44FE106}">
            <xm:f>NOT(ISERROR(SEARCH("-",U209)))</xm:f>
            <xm:f>"-"</xm:f>
            <x14:dxf>
              <font>
                <color rgb="FF9C0006"/>
              </font>
              <fill>
                <patternFill>
                  <bgColor rgb="FFFFC7CE"/>
                </patternFill>
              </fill>
            </x14:dxf>
          </x14:cfRule>
          <xm:sqref>U209:U213</xm:sqref>
        </x14:conditionalFormatting>
        <x14:conditionalFormatting xmlns:xm="http://schemas.microsoft.com/office/excel/2006/main">
          <x14:cfRule type="containsText" priority="15" operator="containsText" id="{C2B19684-57F8-40FD-892C-DA7E93202377}">
            <xm:f>NOT(ISERROR(SEARCH("-",U110)))</xm:f>
            <xm:f>"-"</xm:f>
            <x14:dxf>
              <font>
                <color rgb="FF9C0006"/>
              </font>
              <fill>
                <patternFill>
                  <bgColor rgb="FFFFC7CE"/>
                </patternFill>
              </fill>
            </x14:dxf>
          </x14:cfRule>
          <xm:sqref>U110</xm:sqref>
        </x14:conditionalFormatting>
        <x14:conditionalFormatting xmlns:xm="http://schemas.microsoft.com/office/excel/2006/main">
          <x14:cfRule type="containsText" priority="14" operator="containsText" id="{85B003A2-4F5B-45D6-ADD9-1FC98FC4F4B0}">
            <xm:f>NOT(ISERROR(SEARCH("-",U214)))</xm:f>
            <xm:f>"-"</xm:f>
            <x14:dxf>
              <font>
                <color rgb="FF9C0006"/>
              </font>
              <fill>
                <patternFill>
                  <bgColor rgb="FFFFC7CE"/>
                </patternFill>
              </fill>
            </x14:dxf>
          </x14:cfRule>
          <xm:sqref>U214:U215</xm:sqref>
        </x14:conditionalFormatting>
        <x14:conditionalFormatting xmlns:xm="http://schemas.microsoft.com/office/excel/2006/main">
          <x14:cfRule type="containsText" priority="13" operator="containsText" id="{50C6E7AE-FBE9-41B9-95EB-42C1EB10D7B7}">
            <xm:f>NOT(ISERROR(SEARCH("-",U217)))</xm:f>
            <xm:f>"-"</xm:f>
            <x14:dxf>
              <font>
                <color rgb="FF9C0006"/>
              </font>
              <fill>
                <patternFill>
                  <bgColor rgb="FFFFC7CE"/>
                </patternFill>
              </fill>
            </x14:dxf>
          </x14:cfRule>
          <xm:sqref>U217</xm:sqref>
        </x14:conditionalFormatting>
        <x14:conditionalFormatting xmlns:xm="http://schemas.microsoft.com/office/excel/2006/main">
          <x14:cfRule type="containsText" priority="12" operator="containsText" id="{915A912C-9392-4CBB-8DC1-963BB79E03D5}">
            <xm:f>NOT(ISERROR(SEARCH("-",U218)))</xm:f>
            <xm:f>"-"</xm:f>
            <x14:dxf>
              <font>
                <color rgb="FF9C0006"/>
              </font>
              <fill>
                <patternFill>
                  <bgColor rgb="FFFFC7CE"/>
                </patternFill>
              </fill>
            </x14:dxf>
          </x14:cfRule>
          <xm:sqref>U218</xm:sqref>
        </x14:conditionalFormatting>
        <x14:conditionalFormatting xmlns:xm="http://schemas.microsoft.com/office/excel/2006/main">
          <x14:cfRule type="containsText" priority="9" operator="containsText" id="{9E91D3C3-81DD-4EA7-A6FE-4AA563FB2DD9}">
            <xm:f>NOT(ISERROR(SEARCH("-",U220)))</xm:f>
            <xm:f>"-"</xm:f>
            <x14:dxf>
              <font>
                <color rgb="FF9C0006"/>
              </font>
              <fill>
                <patternFill>
                  <bgColor rgb="FFFFC7CE"/>
                </patternFill>
              </fill>
            </x14:dxf>
          </x14:cfRule>
          <xm:sqref>U220</xm:sqref>
        </x14:conditionalFormatting>
        <x14:conditionalFormatting xmlns:xm="http://schemas.microsoft.com/office/excel/2006/main">
          <x14:cfRule type="containsText" priority="5" operator="containsText" id="{B7429FB3-E279-408E-B3DF-418BF091E423}">
            <xm:f>NOT(ISERROR(SEARCH("-",U227)))</xm:f>
            <xm:f>"-"</xm:f>
            <x14:dxf>
              <font>
                <color rgb="FF9C0006"/>
              </font>
              <fill>
                <patternFill>
                  <bgColor rgb="FFFFC7CE"/>
                </patternFill>
              </fill>
            </x14:dxf>
          </x14:cfRule>
          <xm:sqref>U227</xm:sqref>
        </x14:conditionalFormatting>
        <x14:conditionalFormatting xmlns:xm="http://schemas.microsoft.com/office/excel/2006/main">
          <x14:cfRule type="containsText" priority="4" operator="containsText" id="{37F157C9-EAC7-4C2B-9769-6F20F6629806}">
            <xm:f>NOT(ISERROR(SEARCH("-",U228)))</xm:f>
            <xm:f>"-"</xm:f>
            <x14:dxf>
              <font>
                <color rgb="FF9C0006"/>
              </font>
              <fill>
                <patternFill>
                  <bgColor rgb="FFFFC7CE"/>
                </patternFill>
              </fill>
            </x14:dxf>
          </x14:cfRule>
          <xm:sqref>U228</xm:sqref>
        </x14:conditionalFormatting>
        <x14:conditionalFormatting xmlns:xm="http://schemas.microsoft.com/office/excel/2006/main">
          <x14:cfRule type="containsText" priority="3" operator="containsText" id="{51B22A37-AA5F-48D4-AE57-7397299AEEAB}">
            <xm:f>NOT(ISERROR(SEARCH("-",U229)))</xm:f>
            <xm:f>"-"</xm:f>
            <x14:dxf>
              <font>
                <color rgb="FF9C0006"/>
              </font>
              <fill>
                <patternFill>
                  <bgColor rgb="FFFFC7CE"/>
                </patternFill>
              </fill>
            </x14:dxf>
          </x14:cfRule>
          <xm:sqref>U229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'Tipo '!$A$2:$A$21</xm:f>
          </x14:formula1>
          <xm:sqref>D14:D223</xm:sqref>
        </x14:dataValidation>
        <x14:dataValidation type="list" allowBlank="1" showInputMessage="1" showErrorMessage="1" errorTitle="Error" error="Debe seleccionar alguna opción de los datos._x000a_">
          <x14:formula1>
            <xm:f>IF(OR(F14='Tipo '!$C$2,F14='Tipo '!$C$4,F14='Tipo '!$C$6,F14='Tipo '!$C$7),'Tipo '!$C$31,IF(F14='Tipo '!$C$5,SeleccionAbreviada,IF(F14='Tipo '!$C$3,ContratacionDirecta,IF(F14='Tipo '!$C$8,RegimenEspecial,""))))</xm:f>
          </x14:formula1>
          <xm:sqref>G14:G223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C87"/>
  <sheetViews>
    <sheetView showGridLines="0" topLeftCell="A46" zoomScale="115" zoomScaleNormal="115" workbookViewId="0">
      <selection activeCell="C49" sqref="C49"/>
    </sheetView>
  </sheetViews>
  <sheetFormatPr baseColWidth="10" defaultRowHeight="45.75" customHeight="1" x14ac:dyDescent="0.25"/>
  <cols>
    <col min="1" max="1" width="3.28515625" customWidth="1"/>
    <col min="2" max="2" width="27.7109375" customWidth="1"/>
    <col min="3" max="3" width="81.5703125" customWidth="1"/>
  </cols>
  <sheetData>
    <row r="1" spans="1:3" ht="45.75" customHeight="1" x14ac:dyDescent="0.25">
      <c r="A1" s="335" t="s">
        <v>230</v>
      </c>
      <c r="B1" s="335"/>
      <c r="C1" s="335"/>
    </row>
    <row r="2" spans="1:3" ht="24" customHeight="1" x14ac:dyDescent="0.25">
      <c r="A2" s="345" t="s">
        <v>22</v>
      </c>
      <c r="B2" s="346"/>
      <c r="C2" s="346"/>
    </row>
    <row r="3" spans="1:3" ht="45.75" customHeight="1" x14ac:dyDescent="0.25">
      <c r="A3" s="347" t="s">
        <v>168</v>
      </c>
      <c r="B3" s="347"/>
      <c r="C3" s="347"/>
    </row>
    <row r="4" spans="1:3" ht="45.75" customHeight="1" x14ac:dyDescent="0.25">
      <c r="A4" s="347" t="s">
        <v>254</v>
      </c>
      <c r="B4" s="347"/>
      <c r="C4" s="347"/>
    </row>
    <row r="5" spans="1:3" ht="16.5" customHeight="1" x14ac:dyDescent="0.25">
      <c r="A5" s="347" t="s">
        <v>169</v>
      </c>
      <c r="B5" s="347"/>
      <c r="C5" s="347"/>
    </row>
    <row r="6" spans="1:3" ht="18.75" customHeight="1" x14ac:dyDescent="0.25">
      <c r="A6" s="347" t="s">
        <v>23</v>
      </c>
      <c r="B6" s="347"/>
      <c r="C6" s="347"/>
    </row>
    <row r="7" spans="1:3" ht="54.75" customHeight="1" x14ac:dyDescent="0.25">
      <c r="A7" s="347" t="s">
        <v>255</v>
      </c>
      <c r="B7" s="347"/>
      <c r="C7" s="347"/>
    </row>
    <row r="8" spans="1:3" ht="66.75" customHeight="1" x14ac:dyDescent="0.25">
      <c r="A8" s="347" t="s">
        <v>273</v>
      </c>
      <c r="B8" s="347"/>
      <c r="C8" s="347"/>
    </row>
    <row r="9" spans="1:3" ht="69" customHeight="1" x14ac:dyDescent="0.25">
      <c r="A9" s="347" t="s">
        <v>225</v>
      </c>
      <c r="B9" s="347"/>
      <c r="C9" s="347"/>
    </row>
    <row r="10" spans="1:3" ht="47.25" customHeight="1" x14ac:dyDescent="0.25">
      <c r="A10" s="347" t="s">
        <v>239</v>
      </c>
      <c r="B10" s="347"/>
      <c r="C10" s="347"/>
    </row>
    <row r="11" spans="1:3" ht="18" customHeight="1" thickBot="1" x14ac:dyDescent="0.3">
      <c r="A11" s="31"/>
    </row>
    <row r="12" spans="1:3" ht="25.5" customHeight="1" thickBot="1" x14ac:dyDescent="0.3">
      <c r="A12" s="336" t="s">
        <v>170</v>
      </c>
      <c r="B12" s="337"/>
      <c r="C12" s="338"/>
    </row>
    <row r="13" spans="1:3" ht="24.75" customHeight="1" thickBot="1" x14ac:dyDescent="0.3">
      <c r="A13" s="45">
        <v>1</v>
      </c>
      <c r="B13" s="33" t="s">
        <v>24</v>
      </c>
      <c r="C13" s="33" t="s">
        <v>171</v>
      </c>
    </row>
    <row r="14" spans="1:3" ht="22.5" customHeight="1" thickBot="1" x14ac:dyDescent="0.3">
      <c r="A14" s="45">
        <v>2</v>
      </c>
      <c r="B14" s="33" t="s">
        <v>25</v>
      </c>
      <c r="C14" s="33" t="s">
        <v>172</v>
      </c>
    </row>
    <row r="15" spans="1:3" ht="34.5" customHeight="1" thickBot="1" x14ac:dyDescent="0.3">
      <c r="A15" s="45">
        <v>3</v>
      </c>
      <c r="B15" s="33" t="s">
        <v>26</v>
      </c>
      <c r="C15" s="33" t="s">
        <v>227</v>
      </c>
    </row>
    <row r="16" spans="1:3" ht="33" customHeight="1" thickBot="1" x14ac:dyDescent="0.3">
      <c r="A16" s="45">
        <v>4</v>
      </c>
      <c r="B16" s="33" t="s">
        <v>173</v>
      </c>
      <c r="C16" s="33" t="s">
        <v>228</v>
      </c>
    </row>
    <row r="17" spans="1:3" ht="36" customHeight="1" thickBot="1" x14ac:dyDescent="0.3">
      <c r="A17" s="45">
        <v>5</v>
      </c>
      <c r="B17" s="33" t="s">
        <v>27</v>
      </c>
      <c r="C17" s="33" t="s">
        <v>229</v>
      </c>
    </row>
    <row r="18" spans="1:3" ht="32.25" customHeight="1" thickBot="1" x14ac:dyDescent="0.3">
      <c r="A18" s="45">
        <v>6</v>
      </c>
      <c r="B18" s="33" t="s">
        <v>174</v>
      </c>
      <c r="C18" s="33" t="s">
        <v>231</v>
      </c>
    </row>
    <row r="19" spans="1:3" ht="45.75" customHeight="1" thickBot="1" x14ac:dyDescent="0.3">
      <c r="A19" s="45">
        <v>7</v>
      </c>
      <c r="B19" s="33" t="s">
        <v>28</v>
      </c>
      <c r="C19" s="33" t="s">
        <v>256</v>
      </c>
    </row>
    <row r="20" spans="1:3" ht="43.5" customHeight="1" thickBot="1" x14ac:dyDescent="0.3">
      <c r="A20" s="45">
        <v>8</v>
      </c>
      <c r="B20" s="33" t="s">
        <v>175</v>
      </c>
      <c r="C20" s="33" t="s">
        <v>257</v>
      </c>
    </row>
    <row r="21" spans="1:3" ht="45.75" customHeight="1" thickBot="1" x14ac:dyDescent="0.3">
      <c r="A21" s="45">
        <v>9</v>
      </c>
      <c r="B21" s="33" t="s">
        <v>176</v>
      </c>
      <c r="C21" s="33" t="s">
        <v>177</v>
      </c>
    </row>
    <row r="22" spans="1:3" ht="18" customHeight="1" thickBot="1" x14ac:dyDescent="0.3">
      <c r="A22" s="31"/>
    </row>
    <row r="23" spans="1:3" ht="24.75" customHeight="1" thickBot="1" x14ac:dyDescent="0.3">
      <c r="A23" s="336" t="s">
        <v>178</v>
      </c>
      <c r="B23" s="337"/>
      <c r="C23" s="338"/>
    </row>
    <row r="24" spans="1:3" ht="45.75" customHeight="1" x14ac:dyDescent="0.25">
      <c r="A24" s="348">
        <v>1</v>
      </c>
      <c r="B24" s="341" t="s">
        <v>29</v>
      </c>
      <c r="C24" s="34" t="s">
        <v>274</v>
      </c>
    </row>
    <row r="25" spans="1:3" ht="45.75" customHeight="1" thickBot="1" x14ac:dyDescent="0.3">
      <c r="A25" s="352"/>
      <c r="B25" s="342"/>
      <c r="C25" s="33" t="s">
        <v>232</v>
      </c>
    </row>
    <row r="26" spans="1:3" ht="18" customHeight="1" thickBot="1" x14ac:dyDescent="0.3">
      <c r="A26" s="45">
        <v>2</v>
      </c>
      <c r="B26" s="33" t="s">
        <v>54</v>
      </c>
      <c r="C26" s="33" t="s">
        <v>179</v>
      </c>
    </row>
    <row r="27" spans="1:3" ht="27" customHeight="1" thickBot="1" x14ac:dyDescent="0.3">
      <c r="A27" s="45">
        <v>3</v>
      </c>
      <c r="B27" s="33" t="s">
        <v>221</v>
      </c>
      <c r="C27" s="33" t="s">
        <v>233</v>
      </c>
    </row>
    <row r="28" spans="1:3" ht="69" customHeight="1" thickBot="1" x14ac:dyDescent="0.3">
      <c r="A28" s="348">
        <v>4</v>
      </c>
      <c r="B28" s="33" t="s">
        <v>180</v>
      </c>
      <c r="C28" s="33" t="s">
        <v>275</v>
      </c>
    </row>
    <row r="29" spans="1:3" ht="45.75" customHeight="1" thickBot="1" x14ac:dyDescent="0.3">
      <c r="A29" s="349"/>
      <c r="B29" s="33" t="s">
        <v>30</v>
      </c>
      <c r="C29" s="33" t="s">
        <v>181</v>
      </c>
    </row>
    <row r="30" spans="1:3" ht="53.25" customHeight="1" thickBot="1" x14ac:dyDescent="0.3">
      <c r="A30" s="349"/>
      <c r="B30" s="33" t="s">
        <v>31</v>
      </c>
      <c r="C30" s="33" t="s">
        <v>182</v>
      </c>
    </row>
    <row r="31" spans="1:3" ht="45.75" customHeight="1" x14ac:dyDescent="0.25">
      <c r="A31" s="349"/>
      <c r="B31" s="341" t="s">
        <v>32</v>
      </c>
      <c r="C31" s="34" t="s">
        <v>258</v>
      </c>
    </row>
    <row r="32" spans="1:3" ht="27.75" customHeight="1" thickBot="1" x14ac:dyDescent="0.3">
      <c r="A32" s="349"/>
      <c r="B32" s="342"/>
      <c r="C32" s="33" t="s">
        <v>259</v>
      </c>
    </row>
    <row r="33" spans="1:3" ht="45.75" customHeight="1" thickBot="1" x14ac:dyDescent="0.3">
      <c r="A33" s="349"/>
      <c r="B33" s="33" t="s">
        <v>33</v>
      </c>
      <c r="C33" s="33" t="s">
        <v>183</v>
      </c>
    </row>
    <row r="34" spans="1:3" ht="45.75" customHeight="1" thickBot="1" x14ac:dyDescent="0.3">
      <c r="A34" s="349"/>
      <c r="B34" s="33" t="s">
        <v>34</v>
      </c>
      <c r="C34" s="33" t="s">
        <v>184</v>
      </c>
    </row>
    <row r="35" spans="1:3" ht="54.75" customHeight="1" thickBot="1" x14ac:dyDescent="0.3">
      <c r="A35" s="349"/>
      <c r="B35" s="33" t="s">
        <v>35</v>
      </c>
      <c r="C35" s="33" t="s">
        <v>185</v>
      </c>
    </row>
    <row r="36" spans="1:3" s="1" customFormat="1" ht="45.75" customHeight="1" thickBot="1" x14ac:dyDescent="0.3">
      <c r="A36" s="349"/>
      <c r="B36" s="33" t="s">
        <v>36</v>
      </c>
      <c r="C36" s="33" t="s">
        <v>186</v>
      </c>
    </row>
    <row r="37" spans="1:3" s="1" customFormat="1" ht="32.25" customHeight="1" thickBot="1" x14ac:dyDescent="0.3">
      <c r="A37" s="349"/>
      <c r="B37" s="33" t="s">
        <v>37</v>
      </c>
      <c r="C37" s="33" t="s">
        <v>260</v>
      </c>
    </row>
    <row r="38" spans="1:3" s="1" customFormat="1" ht="33" customHeight="1" thickBot="1" x14ac:dyDescent="0.3">
      <c r="A38" s="349"/>
      <c r="B38" s="33" t="s">
        <v>38</v>
      </c>
      <c r="C38" s="33" t="s">
        <v>261</v>
      </c>
    </row>
    <row r="39" spans="1:3" ht="56.25" customHeight="1" thickBot="1" x14ac:dyDescent="0.3">
      <c r="A39" s="349"/>
      <c r="B39" s="33" t="s">
        <v>39</v>
      </c>
      <c r="C39" s="33" t="s">
        <v>187</v>
      </c>
    </row>
    <row r="40" spans="1:3" ht="41.25" customHeight="1" thickBot="1" x14ac:dyDescent="0.3">
      <c r="A40" s="349"/>
      <c r="B40" s="33" t="s">
        <v>40</v>
      </c>
      <c r="C40" s="33" t="s">
        <v>188</v>
      </c>
    </row>
    <row r="41" spans="1:3" ht="27" customHeight="1" thickBot="1" x14ac:dyDescent="0.3">
      <c r="A41" s="349"/>
      <c r="B41" s="33" t="s">
        <v>41</v>
      </c>
      <c r="C41" s="33" t="s">
        <v>262</v>
      </c>
    </row>
    <row r="42" spans="1:3" ht="33" customHeight="1" thickBot="1" x14ac:dyDescent="0.3">
      <c r="A42" s="349"/>
      <c r="B42" s="33" t="s">
        <v>42</v>
      </c>
      <c r="C42" s="33" t="s">
        <v>189</v>
      </c>
    </row>
    <row r="43" spans="1:3" ht="105.75" customHeight="1" thickBot="1" x14ac:dyDescent="0.3">
      <c r="A43" s="349"/>
      <c r="B43" s="33" t="s">
        <v>43</v>
      </c>
      <c r="C43" s="33" t="s">
        <v>263</v>
      </c>
    </row>
    <row r="44" spans="1:3" ht="45.75" customHeight="1" thickBot="1" x14ac:dyDescent="0.3">
      <c r="A44" s="349"/>
      <c r="B44" s="33" t="s">
        <v>44</v>
      </c>
      <c r="C44" s="33" t="s">
        <v>190</v>
      </c>
    </row>
    <row r="45" spans="1:3" ht="59.25" customHeight="1" thickBot="1" x14ac:dyDescent="0.3">
      <c r="A45" s="349"/>
      <c r="B45" s="33" t="s">
        <v>45</v>
      </c>
      <c r="C45" s="33" t="s">
        <v>191</v>
      </c>
    </row>
    <row r="46" spans="1:3" ht="55.5" customHeight="1" x14ac:dyDescent="0.25">
      <c r="A46" s="349"/>
      <c r="B46" s="34" t="s">
        <v>192</v>
      </c>
      <c r="C46" s="34" t="s">
        <v>276</v>
      </c>
    </row>
    <row r="47" spans="1:3" ht="32.25" customHeight="1" x14ac:dyDescent="0.25">
      <c r="A47" s="350"/>
      <c r="B47" s="44" t="s">
        <v>46</v>
      </c>
      <c r="C47" s="44" t="s">
        <v>193</v>
      </c>
    </row>
    <row r="48" spans="1:3" ht="15.75" customHeight="1" x14ac:dyDescent="0.25">
      <c r="A48" s="350"/>
      <c r="B48" s="44" t="s">
        <v>47</v>
      </c>
      <c r="C48" s="44" t="s">
        <v>48</v>
      </c>
    </row>
    <row r="49" spans="1:3" ht="30" customHeight="1" thickBot="1" x14ac:dyDescent="0.3">
      <c r="A49" s="351"/>
      <c r="B49" s="44" t="s">
        <v>237</v>
      </c>
      <c r="C49" s="44" t="s">
        <v>238</v>
      </c>
    </row>
    <row r="50" spans="1:3" ht="51.75" customHeight="1" x14ac:dyDescent="0.25">
      <c r="A50" s="353">
        <v>5</v>
      </c>
      <c r="B50" s="347" t="s">
        <v>7</v>
      </c>
      <c r="C50" s="44" t="s">
        <v>277</v>
      </c>
    </row>
    <row r="51" spans="1:3" ht="29.25" customHeight="1" thickBot="1" x14ac:dyDescent="0.3">
      <c r="A51" s="351"/>
      <c r="B51" s="347"/>
      <c r="C51" s="44" t="s">
        <v>194</v>
      </c>
    </row>
    <row r="52" spans="1:3" ht="45.75" customHeight="1" thickBot="1" x14ac:dyDescent="0.3">
      <c r="A52" s="45">
        <v>6</v>
      </c>
      <c r="B52" s="33" t="s">
        <v>102</v>
      </c>
      <c r="C52" s="33" t="s">
        <v>264</v>
      </c>
    </row>
    <row r="53" spans="1:3" ht="23.25" customHeight="1" thickBot="1" x14ac:dyDescent="0.3">
      <c r="A53" s="45">
        <v>7</v>
      </c>
      <c r="B53" s="33" t="s">
        <v>8</v>
      </c>
      <c r="C53" s="33" t="s">
        <v>195</v>
      </c>
    </row>
    <row r="54" spans="1:3" ht="45.75" customHeight="1" thickBot="1" x14ac:dyDescent="0.3">
      <c r="A54" s="348">
        <v>8</v>
      </c>
      <c r="B54" s="33" t="s">
        <v>164</v>
      </c>
      <c r="C54" s="33" t="s">
        <v>196</v>
      </c>
    </row>
    <row r="55" spans="1:3" ht="27.75" customHeight="1" x14ac:dyDescent="0.25">
      <c r="A55" s="349"/>
      <c r="B55" s="341" t="s">
        <v>197</v>
      </c>
      <c r="C55" s="34" t="s">
        <v>265</v>
      </c>
    </row>
    <row r="56" spans="1:3" ht="69" customHeight="1" thickBot="1" x14ac:dyDescent="0.3">
      <c r="A56" s="352"/>
      <c r="B56" s="342"/>
      <c r="C56" s="33" t="s">
        <v>240</v>
      </c>
    </row>
    <row r="57" spans="1:3" ht="72.75" customHeight="1" thickBot="1" x14ac:dyDescent="0.3">
      <c r="A57" s="45">
        <v>9</v>
      </c>
      <c r="B57" s="33" t="s">
        <v>198</v>
      </c>
      <c r="C57" s="33" t="s">
        <v>266</v>
      </c>
    </row>
    <row r="58" spans="1:3" ht="29.25" customHeight="1" thickBot="1" x14ac:dyDescent="0.3">
      <c r="A58" s="348">
        <v>10</v>
      </c>
      <c r="B58" s="33" t="s">
        <v>199</v>
      </c>
      <c r="C58" s="33" t="s">
        <v>200</v>
      </c>
    </row>
    <row r="59" spans="1:3" ht="22.5" customHeight="1" thickBot="1" x14ac:dyDescent="0.3">
      <c r="A59" s="352"/>
      <c r="B59" s="33" t="s">
        <v>201</v>
      </c>
      <c r="C59" s="33" t="s">
        <v>202</v>
      </c>
    </row>
    <row r="60" spans="1:3" ht="22.5" customHeight="1" thickBot="1" x14ac:dyDescent="0.3">
      <c r="A60" s="31"/>
    </row>
    <row r="61" spans="1:3" ht="28.5" customHeight="1" thickBot="1" x14ac:dyDescent="0.3">
      <c r="A61" s="336" t="s">
        <v>203</v>
      </c>
      <c r="B61" s="337"/>
      <c r="C61" s="338"/>
    </row>
    <row r="62" spans="1:3" ht="31.5" customHeight="1" x14ac:dyDescent="0.25">
      <c r="A62" s="339">
        <v>11</v>
      </c>
      <c r="B62" s="341" t="s">
        <v>204</v>
      </c>
      <c r="C62" s="34" t="s">
        <v>234</v>
      </c>
    </row>
    <row r="63" spans="1:3" ht="28.5" customHeight="1" x14ac:dyDescent="0.25">
      <c r="A63" s="343"/>
      <c r="B63" s="344"/>
      <c r="C63" s="34" t="s">
        <v>267</v>
      </c>
    </row>
    <row r="64" spans="1:3" ht="23.25" customHeight="1" thickBot="1" x14ac:dyDescent="0.3">
      <c r="A64" s="340"/>
      <c r="B64" s="342"/>
      <c r="C64" s="33" t="s">
        <v>205</v>
      </c>
    </row>
    <row r="65" spans="1:3" ht="27.75" customHeight="1" x14ac:dyDescent="0.25">
      <c r="A65" s="339">
        <v>12</v>
      </c>
      <c r="B65" s="341" t="s">
        <v>206</v>
      </c>
      <c r="C65" s="34" t="s">
        <v>207</v>
      </c>
    </row>
    <row r="66" spans="1:3" ht="23.25" customHeight="1" thickBot="1" x14ac:dyDescent="0.3">
      <c r="A66" s="340"/>
      <c r="B66" s="342"/>
      <c r="C66" s="33" t="s">
        <v>208</v>
      </c>
    </row>
    <row r="67" spans="1:3" ht="30.75" customHeight="1" thickBot="1" x14ac:dyDescent="0.3">
      <c r="A67" s="32">
        <v>13</v>
      </c>
      <c r="B67" s="33" t="s">
        <v>125</v>
      </c>
      <c r="C67" s="33" t="s">
        <v>241</v>
      </c>
    </row>
    <row r="68" spans="1:3" ht="31.5" customHeight="1" thickBot="1" x14ac:dyDescent="0.3">
      <c r="A68" s="32">
        <v>14</v>
      </c>
      <c r="B68" s="33" t="s">
        <v>209</v>
      </c>
      <c r="C68" s="33" t="s">
        <v>242</v>
      </c>
    </row>
    <row r="69" spans="1:3" ht="31.5" customHeight="1" thickBot="1" x14ac:dyDescent="0.3">
      <c r="A69" s="35">
        <v>15</v>
      </c>
      <c r="B69" s="36" t="s">
        <v>217</v>
      </c>
      <c r="C69" s="36" t="s">
        <v>268</v>
      </c>
    </row>
    <row r="70" spans="1:3" ht="39.75" customHeight="1" x14ac:dyDescent="0.25">
      <c r="A70" s="339">
        <v>16</v>
      </c>
      <c r="B70" s="341" t="s">
        <v>49</v>
      </c>
      <c r="C70" s="34" t="s">
        <v>218</v>
      </c>
    </row>
    <row r="71" spans="1:3" ht="58.5" customHeight="1" x14ac:dyDescent="0.25">
      <c r="A71" s="343"/>
      <c r="B71" s="344"/>
      <c r="C71" s="34" t="s">
        <v>269</v>
      </c>
    </row>
    <row r="72" spans="1:3" ht="43.5" customHeight="1" x14ac:dyDescent="0.25">
      <c r="A72" s="343"/>
      <c r="B72" s="344"/>
      <c r="C72" s="34" t="s">
        <v>252</v>
      </c>
    </row>
    <row r="73" spans="1:3" ht="31.5" customHeight="1" thickBot="1" x14ac:dyDescent="0.3">
      <c r="A73" s="340"/>
      <c r="B73" s="342"/>
      <c r="C73" s="33" t="s">
        <v>219</v>
      </c>
    </row>
    <row r="74" spans="1:3" ht="42" customHeight="1" thickBot="1" x14ac:dyDescent="0.3">
      <c r="A74" s="32">
        <v>17</v>
      </c>
      <c r="B74" s="33" t="s">
        <v>50</v>
      </c>
      <c r="C74" s="33" t="s">
        <v>278</v>
      </c>
    </row>
    <row r="75" spans="1:3" ht="18.75" customHeight="1" thickBot="1" x14ac:dyDescent="0.3">
      <c r="A75" s="31"/>
    </row>
    <row r="76" spans="1:3" ht="21" customHeight="1" thickBot="1" x14ac:dyDescent="0.3">
      <c r="A76" s="336" t="s">
        <v>210</v>
      </c>
      <c r="B76" s="337"/>
      <c r="C76" s="338"/>
    </row>
    <row r="77" spans="1:3" ht="27" customHeight="1" x14ac:dyDescent="0.25">
      <c r="A77" s="339">
        <v>18</v>
      </c>
      <c r="B77" s="341" t="s">
        <v>51</v>
      </c>
      <c r="C77" s="34" t="s">
        <v>270</v>
      </c>
    </row>
    <row r="78" spans="1:3" ht="28.5" customHeight="1" thickBot="1" x14ac:dyDescent="0.3">
      <c r="A78" s="340"/>
      <c r="B78" s="342"/>
      <c r="C78" s="33" t="s">
        <v>235</v>
      </c>
    </row>
    <row r="79" spans="1:3" ht="27.75" customHeight="1" thickBot="1" x14ac:dyDescent="0.3">
      <c r="A79" s="32">
        <v>19</v>
      </c>
      <c r="B79" s="33" t="s">
        <v>211</v>
      </c>
      <c r="C79" s="33" t="s">
        <v>271</v>
      </c>
    </row>
    <row r="80" spans="1:3" ht="28.5" customHeight="1" thickBot="1" x14ac:dyDescent="0.3">
      <c r="A80" s="32">
        <v>20</v>
      </c>
      <c r="B80" s="33" t="s">
        <v>212</v>
      </c>
      <c r="C80" s="33" t="s">
        <v>272</v>
      </c>
    </row>
    <row r="81" spans="1:3" ht="30" customHeight="1" thickBot="1" x14ac:dyDescent="0.3">
      <c r="A81" s="32">
        <v>21</v>
      </c>
      <c r="B81" s="33" t="s">
        <v>127</v>
      </c>
      <c r="C81" s="33" t="s">
        <v>213</v>
      </c>
    </row>
    <row r="82" spans="1:3" ht="32.25" customHeight="1" thickBot="1" x14ac:dyDescent="0.3">
      <c r="A82" s="32">
        <v>22</v>
      </c>
      <c r="B82" s="33" t="s">
        <v>214</v>
      </c>
      <c r="C82" s="33" t="s">
        <v>215</v>
      </c>
    </row>
    <row r="83" spans="1:3" ht="18" customHeight="1" thickBot="1" x14ac:dyDescent="0.3">
      <c r="A83" s="31"/>
    </row>
    <row r="84" spans="1:3" ht="24" customHeight="1" thickBot="1" x14ac:dyDescent="0.3">
      <c r="A84" s="336" t="s">
        <v>236</v>
      </c>
      <c r="B84" s="337"/>
      <c r="C84" s="338"/>
    </row>
    <row r="85" spans="1:3" ht="32.25" customHeight="1" thickBot="1" x14ac:dyDescent="0.3">
      <c r="A85" s="32">
        <v>23</v>
      </c>
      <c r="B85" s="33" t="s">
        <v>52</v>
      </c>
      <c r="C85" s="33" t="s">
        <v>216</v>
      </c>
    </row>
    <row r="86" spans="1:3" ht="71.25" customHeight="1" thickBot="1" x14ac:dyDescent="0.3">
      <c r="A86" s="32">
        <v>24</v>
      </c>
      <c r="B86" s="33" t="s">
        <v>53</v>
      </c>
      <c r="C86" s="33" t="s">
        <v>253</v>
      </c>
    </row>
    <row r="87" spans="1:3" ht="45.75" customHeight="1" x14ac:dyDescent="0.25">
      <c r="A87" s="31"/>
    </row>
  </sheetData>
  <mergeCells count="32">
    <mergeCell ref="A3:C3"/>
    <mergeCell ref="A28:A49"/>
    <mergeCell ref="A62:A64"/>
    <mergeCell ref="B62:B64"/>
    <mergeCell ref="A23:C23"/>
    <mergeCell ref="A24:A25"/>
    <mergeCell ref="B24:B25"/>
    <mergeCell ref="B31:B32"/>
    <mergeCell ref="A50:A51"/>
    <mergeCell ref="B50:B51"/>
    <mergeCell ref="A5:C5"/>
    <mergeCell ref="A54:A56"/>
    <mergeCell ref="B55:B56"/>
    <mergeCell ref="A58:A59"/>
    <mergeCell ref="A61:C61"/>
    <mergeCell ref="A12:C12"/>
    <mergeCell ref="A1:C1"/>
    <mergeCell ref="A76:C76"/>
    <mergeCell ref="A77:A78"/>
    <mergeCell ref="B77:B78"/>
    <mergeCell ref="A84:C84"/>
    <mergeCell ref="A70:A73"/>
    <mergeCell ref="B70:B73"/>
    <mergeCell ref="A65:A66"/>
    <mergeCell ref="B65:B66"/>
    <mergeCell ref="A2:C2"/>
    <mergeCell ref="A4:C4"/>
    <mergeCell ref="A10:C10"/>
    <mergeCell ref="A9:C9"/>
    <mergeCell ref="A8:C8"/>
    <mergeCell ref="A7:C7"/>
    <mergeCell ref="A6:C6"/>
  </mergeCells>
  <pageMargins left="0.43307086614173229" right="0.70866141732283472" top="0.64177083333333329" bottom="0.74803149606299213" header="0.31496062992125984" footer="0.31496062992125984"/>
  <pageSetup scale="46"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C1:D56"/>
  <sheetViews>
    <sheetView zoomScale="85" zoomScaleNormal="85" workbookViewId="0">
      <pane ySplit="1" topLeftCell="A2" activePane="bottomLeft" state="frozen"/>
      <selection pane="bottomLeft" activeCell="C1" sqref="C1"/>
    </sheetView>
  </sheetViews>
  <sheetFormatPr baseColWidth="10" defaultRowHeight="15" x14ac:dyDescent="0.25"/>
  <cols>
    <col min="3" max="3" width="9.5703125" style="7" customWidth="1"/>
    <col min="4" max="4" width="57.140625" customWidth="1"/>
  </cols>
  <sheetData>
    <row r="1" spans="3:4" ht="16.5" x14ac:dyDescent="0.3">
      <c r="C1" s="6" t="s">
        <v>55</v>
      </c>
      <c r="D1" s="4" t="s">
        <v>56</v>
      </c>
    </row>
    <row r="2" spans="3:4" ht="16.5" x14ac:dyDescent="0.3">
      <c r="C2" s="6">
        <v>1</v>
      </c>
      <c r="D2" s="5" t="s">
        <v>61</v>
      </c>
    </row>
    <row r="3" spans="3:4" ht="16.5" x14ac:dyDescent="0.3">
      <c r="C3" s="6">
        <v>2</v>
      </c>
      <c r="D3" s="5" t="s">
        <v>57</v>
      </c>
    </row>
    <row r="4" spans="3:4" ht="16.5" x14ac:dyDescent="0.3">
      <c r="C4" s="6">
        <v>3</v>
      </c>
      <c r="D4" s="5" t="s">
        <v>66</v>
      </c>
    </row>
    <row r="5" spans="3:4" ht="16.5" x14ac:dyDescent="0.3">
      <c r="C5" s="6">
        <v>4</v>
      </c>
      <c r="D5" s="5" t="s">
        <v>87</v>
      </c>
    </row>
    <row r="6" spans="3:4" ht="16.5" x14ac:dyDescent="0.3">
      <c r="C6" s="6">
        <v>5</v>
      </c>
      <c r="D6" s="5" t="s">
        <v>58</v>
      </c>
    </row>
    <row r="7" spans="3:4" ht="16.5" x14ac:dyDescent="0.3">
      <c r="C7" s="6">
        <v>6</v>
      </c>
      <c r="D7" s="5" t="s">
        <v>63</v>
      </c>
    </row>
    <row r="8" spans="3:4" ht="16.5" x14ac:dyDescent="0.3">
      <c r="C8" s="6">
        <v>7</v>
      </c>
      <c r="D8" s="5" t="s">
        <v>62</v>
      </c>
    </row>
    <row r="9" spans="3:4" ht="16.5" x14ac:dyDescent="0.3">
      <c r="C9" s="6">
        <v>8</v>
      </c>
      <c r="D9" s="5" t="s">
        <v>64</v>
      </c>
    </row>
    <row r="10" spans="3:4" ht="16.5" x14ac:dyDescent="0.3">
      <c r="C10" s="6">
        <v>9</v>
      </c>
      <c r="D10" s="5" t="s">
        <v>59</v>
      </c>
    </row>
    <row r="11" spans="3:4" ht="16.5" x14ac:dyDescent="0.3">
      <c r="C11" s="6">
        <v>10</v>
      </c>
      <c r="D11" s="5" t="s">
        <v>60</v>
      </c>
    </row>
    <row r="12" spans="3:4" ht="33" x14ac:dyDescent="0.3">
      <c r="C12" s="6">
        <v>11</v>
      </c>
      <c r="D12" s="5" t="s">
        <v>73</v>
      </c>
    </row>
    <row r="13" spans="3:4" ht="33" x14ac:dyDescent="0.3">
      <c r="C13" s="6">
        <v>12</v>
      </c>
      <c r="D13" s="5" t="s">
        <v>65</v>
      </c>
    </row>
    <row r="14" spans="3:4" ht="16.5" x14ac:dyDescent="0.3">
      <c r="C14" s="6">
        <v>13</v>
      </c>
      <c r="D14" s="5" t="s">
        <v>79</v>
      </c>
    </row>
    <row r="15" spans="3:4" ht="16.5" x14ac:dyDescent="0.3">
      <c r="C15" s="6">
        <v>14</v>
      </c>
      <c r="D15" s="5" t="s">
        <v>80</v>
      </c>
    </row>
    <row r="16" spans="3:4" ht="16.5" x14ac:dyDescent="0.3">
      <c r="C16" s="6">
        <v>15</v>
      </c>
      <c r="D16" s="5" t="s">
        <v>82</v>
      </c>
    </row>
    <row r="17" spans="3:4" ht="16.5" x14ac:dyDescent="0.3">
      <c r="C17" s="6">
        <v>16</v>
      </c>
      <c r="D17" s="5" t="s">
        <v>68</v>
      </c>
    </row>
    <row r="18" spans="3:4" ht="16.5" x14ac:dyDescent="0.3">
      <c r="C18" s="6">
        <v>17</v>
      </c>
      <c r="D18" s="5" t="s">
        <v>89</v>
      </c>
    </row>
    <row r="19" spans="3:4" ht="16.5" x14ac:dyDescent="0.3">
      <c r="C19" s="6">
        <v>18</v>
      </c>
      <c r="D19" s="5" t="s">
        <v>88</v>
      </c>
    </row>
    <row r="20" spans="3:4" ht="16.5" x14ac:dyDescent="0.3">
      <c r="C20" s="6">
        <v>19</v>
      </c>
      <c r="D20" s="5" t="s">
        <v>95</v>
      </c>
    </row>
    <row r="21" spans="3:4" ht="33" x14ac:dyDescent="0.3">
      <c r="C21" s="6">
        <v>20</v>
      </c>
      <c r="D21" s="5" t="s">
        <v>67</v>
      </c>
    </row>
    <row r="22" spans="3:4" ht="16.5" x14ac:dyDescent="0.3">
      <c r="C22" s="6">
        <v>21</v>
      </c>
      <c r="D22" s="5" t="s">
        <v>71</v>
      </c>
    </row>
    <row r="23" spans="3:4" ht="16.5" x14ac:dyDescent="0.3">
      <c r="C23" s="6">
        <v>22</v>
      </c>
      <c r="D23" s="5" t="s">
        <v>70</v>
      </c>
    </row>
    <row r="24" spans="3:4" ht="16.5" x14ac:dyDescent="0.3">
      <c r="C24" s="6">
        <v>23</v>
      </c>
      <c r="D24" s="5" t="s">
        <v>96</v>
      </c>
    </row>
    <row r="25" spans="3:4" ht="33" x14ac:dyDescent="0.3">
      <c r="C25" s="6">
        <v>24</v>
      </c>
      <c r="D25" s="5" t="s">
        <v>69</v>
      </c>
    </row>
    <row r="26" spans="3:4" ht="19.5" customHeight="1" x14ac:dyDescent="0.3">
      <c r="C26" s="6">
        <v>25</v>
      </c>
      <c r="D26" s="5" t="s">
        <v>72</v>
      </c>
    </row>
    <row r="27" spans="3:4" ht="19.5" customHeight="1" x14ac:dyDescent="0.3">
      <c r="C27" s="6">
        <v>26</v>
      </c>
      <c r="D27" s="5" t="s">
        <v>83</v>
      </c>
    </row>
    <row r="28" spans="3:4" ht="19.5" customHeight="1" x14ac:dyDescent="0.3">
      <c r="C28" s="6">
        <v>27</v>
      </c>
      <c r="D28" s="5" t="s">
        <v>85</v>
      </c>
    </row>
    <row r="29" spans="3:4" ht="19.5" customHeight="1" x14ac:dyDescent="0.3">
      <c r="C29" s="6">
        <v>28</v>
      </c>
      <c r="D29" s="5" t="s">
        <v>81</v>
      </c>
    </row>
    <row r="30" spans="3:4" ht="19.5" customHeight="1" x14ac:dyDescent="0.3">
      <c r="C30" s="6">
        <v>29</v>
      </c>
      <c r="D30" s="5" t="s">
        <v>92</v>
      </c>
    </row>
    <row r="31" spans="3:4" ht="19.5" customHeight="1" x14ac:dyDescent="0.3">
      <c r="C31" s="6">
        <v>30</v>
      </c>
      <c r="D31" s="5" t="s">
        <v>84</v>
      </c>
    </row>
    <row r="32" spans="3:4" ht="33" x14ac:dyDescent="0.3">
      <c r="C32" s="6">
        <v>31</v>
      </c>
      <c r="D32" s="5" t="s">
        <v>75</v>
      </c>
    </row>
    <row r="33" spans="3:4" ht="16.5" x14ac:dyDescent="0.3">
      <c r="C33" s="6">
        <v>32</v>
      </c>
      <c r="D33" s="5" t="s">
        <v>78</v>
      </c>
    </row>
    <row r="34" spans="3:4" ht="16.5" x14ac:dyDescent="0.3">
      <c r="C34" s="6">
        <v>33</v>
      </c>
      <c r="D34" s="5" t="s">
        <v>77</v>
      </c>
    </row>
    <row r="35" spans="3:4" ht="33" x14ac:dyDescent="0.3">
      <c r="C35" s="6">
        <v>34</v>
      </c>
      <c r="D35" s="5" t="s">
        <v>98</v>
      </c>
    </row>
    <row r="36" spans="3:4" ht="16.5" x14ac:dyDescent="0.3">
      <c r="C36" s="6">
        <v>35</v>
      </c>
      <c r="D36" s="5" t="s">
        <v>76</v>
      </c>
    </row>
    <row r="37" spans="3:4" ht="16.5" x14ac:dyDescent="0.3">
      <c r="C37" s="6">
        <v>36</v>
      </c>
      <c r="D37" s="5" t="s">
        <v>99</v>
      </c>
    </row>
    <row r="38" spans="3:4" ht="33" x14ac:dyDescent="0.3">
      <c r="C38" s="6">
        <v>37</v>
      </c>
      <c r="D38" s="5" t="s">
        <v>101</v>
      </c>
    </row>
    <row r="39" spans="3:4" ht="16.5" x14ac:dyDescent="0.3">
      <c r="C39" s="6">
        <v>38</v>
      </c>
      <c r="D39" s="5" t="s">
        <v>86</v>
      </c>
    </row>
    <row r="40" spans="3:4" ht="16.5" x14ac:dyDescent="0.3">
      <c r="C40" s="6">
        <v>39</v>
      </c>
      <c r="D40" s="5" t="s">
        <v>90</v>
      </c>
    </row>
    <row r="41" spans="3:4" ht="16.5" x14ac:dyDescent="0.3">
      <c r="C41" s="6">
        <v>40</v>
      </c>
      <c r="D41" s="5" t="s">
        <v>91</v>
      </c>
    </row>
    <row r="42" spans="3:4" ht="16.5" x14ac:dyDescent="0.3">
      <c r="C42" s="6">
        <v>41</v>
      </c>
      <c r="D42" s="5" t="s">
        <v>74</v>
      </c>
    </row>
    <row r="43" spans="3:4" ht="16.5" x14ac:dyDescent="0.3">
      <c r="C43" s="6">
        <v>42</v>
      </c>
      <c r="D43" s="5" t="s">
        <v>94</v>
      </c>
    </row>
    <row r="44" spans="3:4" ht="16.5" x14ac:dyDescent="0.3">
      <c r="C44" s="6">
        <v>43</v>
      </c>
      <c r="D44" s="5" t="s">
        <v>97</v>
      </c>
    </row>
    <row r="45" spans="3:4" ht="16.5" x14ac:dyDescent="0.3">
      <c r="C45" s="6">
        <v>44</v>
      </c>
      <c r="D45" s="5" t="s">
        <v>100</v>
      </c>
    </row>
    <row r="46" spans="3:4" ht="16.5" x14ac:dyDescent="0.3">
      <c r="C46" s="6">
        <v>45</v>
      </c>
      <c r="D46" s="5" t="s">
        <v>93</v>
      </c>
    </row>
    <row r="49" spans="4:4" ht="15" customHeight="1" x14ac:dyDescent="0.25"/>
    <row r="50" spans="4:4" ht="15" customHeight="1" x14ac:dyDescent="0.25"/>
    <row r="51" spans="4:4" ht="15" customHeight="1" x14ac:dyDescent="0.25"/>
    <row r="52" spans="4:4" ht="15" customHeight="1" x14ac:dyDescent="0.25"/>
    <row r="53" spans="4:4" ht="15" customHeight="1" x14ac:dyDescent="0.25"/>
    <row r="54" spans="4:4" ht="15" customHeight="1" x14ac:dyDescent="0.25"/>
    <row r="55" spans="4:4" ht="16.5" x14ac:dyDescent="0.3">
      <c r="D55" s="11"/>
    </row>
    <row r="56" spans="4:4" ht="16.5" x14ac:dyDescent="0.3">
      <c r="D56" s="11"/>
    </row>
  </sheetData>
  <autoFilter ref="C1:E54"/>
  <sortState ref="C2:D54">
    <sortCondition ref="C2:C54"/>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E31"/>
  <sheetViews>
    <sheetView workbookViewId="0">
      <selection activeCell="A2" sqref="A2:B21"/>
    </sheetView>
  </sheetViews>
  <sheetFormatPr baseColWidth="10" defaultRowHeight="15" x14ac:dyDescent="0.25"/>
  <cols>
    <col min="2" max="2" width="104" customWidth="1"/>
    <col min="3" max="3" width="35.28515625" customWidth="1"/>
  </cols>
  <sheetData>
    <row r="1" spans="1:5" x14ac:dyDescent="0.25">
      <c r="C1" s="39" t="s">
        <v>7</v>
      </c>
      <c r="D1" s="20" t="s">
        <v>167</v>
      </c>
    </row>
    <row r="2" spans="1:5" ht="15" customHeight="1" thickBot="1" x14ac:dyDescent="0.3">
      <c r="A2">
        <v>1</v>
      </c>
      <c r="B2" s="8" t="s">
        <v>134</v>
      </c>
      <c r="C2" s="37" t="s">
        <v>222</v>
      </c>
      <c r="D2" s="19" t="s">
        <v>161</v>
      </c>
      <c r="E2" s="8"/>
    </row>
    <row r="3" spans="1:5" ht="15" customHeight="1" x14ac:dyDescent="0.25">
      <c r="A3">
        <v>2</v>
      </c>
      <c r="B3" s="12" t="s">
        <v>135</v>
      </c>
      <c r="C3" s="38" t="s">
        <v>106</v>
      </c>
      <c r="D3" s="19" t="s">
        <v>162</v>
      </c>
      <c r="E3" s="9"/>
    </row>
    <row r="4" spans="1:5" ht="15" customHeight="1" x14ac:dyDescent="0.25">
      <c r="A4">
        <v>3</v>
      </c>
      <c r="B4" s="8" t="s">
        <v>136</v>
      </c>
      <c r="C4" s="38" t="s">
        <v>103</v>
      </c>
      <c r="D4" s="19" t="s">
        <v>163</v>
      </c>
      <c r="E4" s="9"/>
    </row>
    <row r="5" spans="1:5" ht="15" customHeight="1" x14ac:dyDescent="0.3">
      <c r="A5">
        <v>4</v>
      </c>
      <c r="B5" s="10" t="s">
        <v>137</v>
      </c>
      <c r="C5" s="38" t="s">
        <v>107</v>
      </c>
      <c r="D5" s="10"/>
      <c r="E5" s="11"/>
    </row>
    <row r="6" spans="1:5" ht="15" customHeight="1" x14ac:dyDescent="0.25">
      <c r="A6">
        <v>5</v>
      </c>
      <c r="B6" s="9" t="s">
        <v>133</v>
      </c>
      <c r="C6" s="38" t="s">
        <v>104</v>
      </c>
      <c r="D6" s="9"/>
      <c r="E6" s="9"/>
    </row>
    <row r="7" spans="1:5" ht="15" customHeight="1" x14ac:dyDescent="0.25">
      <c r="A7">
        <v>6</v>
      </c>
      <c r="B7" s="9" t="s">
        <v>138</v>
      </c>
      <c r="C7" s="38" t="s">
        <v>105</v>
      </c>
      <c r="D7" s="9"/>
      <c r="E7" s="9"/>
    </row>
    <row r="8" spans="1:5" ht="15" customHeight="1" x14ac:dyDescent="0.25">
      <c r="A8">
        <v>7</v>
      </c>
      <c r="B8" s="9" t="s">
        <v>139</v>
      </c>
      <c r="C8" s="38" t="s">
        <v>119</v>
      </c>
      <c r="D8" s="9"/>
      <c r="E8" s="9"/>
    </row>
    <row r="9" spans="1:5" ht="15" customHeight="1" x14ac:dyDescent="0.25">
      <c r="A9">
        <v>8</v>
      </c>
      <c r="B9" s="9" t="s">
        <v>140</v>
      </c>
      <c r="C9" s="9"/>
      <c r="D9" s="9"/>
      <c r="E9" s="9"/>
    </row>
    <row r="10" spans="1:5" ht="15" customHeight="1" x14ac:dyDescent="0.25">
      <c r="A10">
        <v>9</v>
      </c>
      <c r="B10" s="9" t="s">
        <v>141</v>
      </c>
      <c r="C10" s="8"/>
      <c r="D10" s="9"/>
      <c r="E10" s="9"/>
    </row>
    <row r="11" spans="1:5" ht="15" customHeight="1" x14ac:dyDescent="0.25">
      <c r="A11">
        <v>10</v>
      </c>
      <c r="B11" s="9" t="s">
        <v>142</v>
      </c>
      <c r="C11" s="40" t="s">
        <v>165</v>
      </c>
      <c r="D11" s="9"/>
      <c r="E11" s="9"/>
    </row>
    <row r="12" spans="1:5" ht="15" customHeight="1" x14ac:dyDescent="0.25">
      <c r="A12">
        <v>11</v>
      </c>
      <c r="B12" s="9" t="s">
        <v>143</v>
      </c>
      <c r="C12" s="18" t="s">
        <v>121</v>
      </c>
      <c r="D12" s="9"/>
      <c r="E12" s="9"/>
    </row>
    <row r="13" spans="1:5" ht="15" customHeight="1" x14ac:dyDescent="0.25">
      <c r="A13">
        <v>12</v>
      </c>
      <c r="B13" s="9" t="s">
        <v>144</v>
      </c>
      <c r="C13" s="18" t="s">
        <v>122</v>
      </c>
      <c r="D13" s="9"/>
      <c r="E13" s="9"/>
    </row>
    <row r="14" spans="1:5" ht="15" customHeight="1" x14ac:dyDescent="0.25">
      <c r="A14">
        <v>13</v>
      </c>
      <c r="B14" s="9" t="s">
        <v>145</v>
      </c>
      <c r="C14" s="18" t="s">
        <v>123</v>
      </c>
      <c r="D14" s="9"/>
      <c r="E14" s="9"/>
    </row>
    <row r="15" spans="1:5" ht="15" customHeight="1" x14ac:dyDescent="0.25">
      <c r="A15">
        <v>14</v>
      </c>
      <c r="B15" s="9" t="s">
        <v>146</v>
      </c>
      <c r="C15" s="18" t="s">
        <v>124</v>
      </c>
      <c r="D15" s="9"/>
      <c r="E15" s="9"/>
    </row>
    <row r="16" spans="1:5" ht="15" customHeight="1" x14ac:dyDescent="0.25">
      <c r="A16">
        <v>15</v>
      </c>
      <c r="B16" s="9" t="s">
        <v>147</v>
      </c>
      <c r="C16" s="9"/>
      <c r="D16" s="9"/>
      <c r="E16" s="9"/>
    </row>
    <row r="17" spans="1:5" ht="15" customHeight="1" x14ac:dyDescent="0.25">
      <c r="A17">
        <v>16</v>
      </c>
      <c r="B17" s="9" t="s">
        <v>148</v>
      </c>
      <c r="C17" s="41" t="s">
        <v>166</v>
      </c>
      <c r="D17" s="9"/>
      <c r="E17" s="9"/>
    </row>
    <row r="18" spans="1:5" ht="15" customHeight="1" x14ac:dyDescent="0.25">
      <c r="A18">
        <v>17</v>
      </c>
      <c r="B18" s="9" t="s">
        <v>149</v>
      </c>
      <c r="C18" s="18" t="s">
        <v>108</v>
      </c>
      <c r="D18" s="9"/>
      <c r="E18" s="9"/>
    </row>
    <row r="19" spans="1:5" ht="15" customHeight="1" x14ac:dyDescent="0.25">
      <c r="A19">
        <v>18</v>
      </c>
      <c r="B19" s="9" t="s">
        <v>150</v>
      </c>
      <c r="C19" s="18" t="s">
        <v>109</v>
      </c>
      <c r="D19" s="9"/>
      <c r="E19" s="9"/>
    </row>
    <row r="20" spans="1:5" ht="15" customHeight="1" x14ac:dyDescent="0.25">
      <c r="A20">
        <v>19</v>
      </c>
      <c r="B20" s="9" t="s">
        <v>151</v>
      </c>
      <c r="C20" s="18" t="s">
        <v>110</v>
      </c>
      <c r="D20" s="9"/>
      <c r="E20" s="9"/>
    </row>
    <row r="21" spans="1:5" s="42" customFormat="1" ht="60" x14ac:dyDescent="0.25">
      <c r="A21" s="42">
        <v>20</v>
      </c>
      <c r="B21" s="42" t="s">
        <v>226</v>
      </c>
      <c r="C21" s="43" t="s">
        <v>111</v>
      </c>
    </row>
    <row r="22" spans="1:5" s="42" customFormat="1" ht="30" x14ac:dyDescent="0.25">
      <c r="C22" s="43" t="s">
        <v>112</v>
      </c>
    </row>
    <row r="23" spans="1:5" s="42" customFormat="1" ht="60" x14ac:dyDescent="0.25">
      <c r="C23" s="43" t="s">
        <v>113</v>
      </c>
    </row>
    <row r="24" spans="1:5" s="42" customFormat="1" ht="30" x14ac:dyDescent="0.25">
      <c r="C24" s="43" t="s">
        <v>114</v>
      </c>
    </row>
    <row r="25" spans="1:5" s="42" customFormat="1" ht="75" x14ac:dyDescent="0.25">
      <c r="C25" s="43" t="s">
        <v>115</v>
      </c>
    </row>
    <row r="26" spans="1:5" s="42" customFormat="1" ht="30" x14ac:dyDescent="0.25">
      <c r="C26" s="43" t="s">
        <v>116</v>
      </c>
    </row>
    <row r="27" spans="1:5" s="42" customFormat="1" ht="45" x14ac:dyDescent="0.25">
      <c r="C27" s="43" t="s">
        <v>117</v>
      </c>
    </row>
    <row r="28" spans="1:5" s="42" customFormat="1" x14ac:dyDescent="0.25">
      <c r="C28" s="43"/>
    </row>
    <row r="29" spans="1:5" x14ac:dyDescent="0.25">
      <c r="C29" s="43"/>
    </row>
    <row r="30" spans="1:5" x14ac:dyDescent="0.25">
      <c r="C30" s="18" t="s">
        <v>118</v>
      </c>
    </row>
    <row r="31" spans="1:5" x14ac:dyDescent="0.25">
      <c r="C31" s="18" t="s">
        <v>120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Formato a Dici 31 de 2018</vt:lpstr>
      <vt:lpstr>Instructivo</vt:lpstr>
      <vt:lpstr>Equivalencia BH-BMPT</vt:lpstr>
      <vt:lpstr>Tipo </vt:lpstr>
      <vt:lpstr>Afectación</vt:lpstr>
      <vt:lpstr>ContratacionDirecta</vt:lpstr>
      <vt:lpstr>Mod</vt:lpstr>
      <vt:lpstr>RegimenEspecial</vt:lpstr>
      <vt:lpstr>SeleccionAbreviada</vt:lpstr>
      <vt:lpstr>Vacio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dmorcad</dc:creator>
  <cp:lastModifiedBy>GIO</cp:lastModifiedBy>
  <cp:lastPrinted>2017-10-26T13:33:59Z</cp:lastPrinted>
  <dcterms:created xsi:type="dcterms:W3CDTF">2017-07-18T15:09:18Z</dcterms:created>
  <dcterms:modified xsi:type="dcterms:W3CDTF">2019-03-06T00:33:23Z</dcterms:modified>
</cp:coreProperties>
</file>