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APTorres\Desktop\"/>
    </mc:Choice>
  </mc:AlternateContent>
  <bookViews>
    <workbookView xWindow="0" yWindow="0" windowWidth="20490" windowHeight="7665"/>
  </bookViews>
  <sheets>
    <sheet name="PRODUCTOS" sheetId="12" r:id="rId1"/>
    <sheet name="PROMEDIOS " sheetId="13" r:id="rId2"/>
  </sheets>
  <externalReferences>
    <externalReference r:id="rId3"/>
  </externalReferences>
  <definedNames>
    <definedName name="_xlnm._FilterDatabase" localSheetId="0" hidden="1">PRODUCTOS!$A$2:$T$9</definedName>
    <definedName name="CONCPETOLINEA" localSheetId="0">#REF!</definedName>
    <definedName name="CONCPETOLINEA">#REF!</definedName>
    <definedName name="DIMENSION" localSheetId="0">#REF!</definedName>
    <definedName name="DIMENSION">#REF!</definedName>
    <definedName name="INDICADOR">[1]listas!$S$216:$S$275</definedName>
    <definedName name="LINEA" localSheetId="0">#REF!</definedName>
    <definedName name="LINEA">#REF!</definedName>
    <definedName name="NIVEL" localSheetId="0">#REF!</definedName>
    <definedName name="NIVEL">#REF!</definedName>
    <definedName name="SECTOR" localSheetId="0">#REF!</definedName>
    <definedName name="SECTOR">#REF!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9" i="12" l="1"/>
  <c r="F19" i="13" l="1"/>
  <c r="R4" i="12" l="1"/>
  <c r="E37" i="13"/>
  <c r="E38" i="13" s="1"/>
  <c r="E28" i="13"/>
  <c r="E29" i="13" s="1"/>
  <c r="E30" i="13" s="1"/>
  <c r="E31" i="13" s="1"/>
  <c r="E32" i="13" s="1"/>
  <c r="E33" i="13" s="1"/>
  <c r="F23" i="13"/>
  <c r="H23" i="13" s="1"/>
  <c r="N23" i="13" s="1"/>
  <c r="H19" i="13"/>
  <c r="N19" i="13" s="1"/>
  <c r="F14" i="13"/>
  <c r="H14" i="13" s="1"/>
  <c r="N14" i="13" s="1"/>
  <c r="F11" i="13"/>
  <c r="F6" i="13"/>
  <c r="I9" i="12" l="1"/>
  <c r="H6" i="13"/>
  <c r="P6" i="13" s="1"/>
  <c r="I6" i="12"/>
  <c r="M6" i="12" s="1"/>
  <c r="I4" i="12"/>
  <c r="H11" i="13"/>
  <c r="N11" i="13" s="1"/>
  <c r="P11" i="13"/>
  <c r="O14" i="13"/>
  <c r="P19" i="13"/>
  <c r="O11" i="13"/>
  <c r="O19" i="13"/>
  <c r="P23" i="13"/>
  <c r="O23" i="13"/>
  <c r="N6" i="13"/>
  <c r="O6" i="13"/>
  <c r="O8" i="12" l="1"/>
  <c r="M3" i="12"/>
  <c r="O5" i="12"/>
  <c r="I8" i="12"/>
  <c r="K3" i="12"/>
  <c r="M8" i="12"/>
  <c r="I5" i="12"/>
  <c r="I3" i="12"/>
  <c r="M5" i="12"/>
  <c r="I2" i="13"/>
  <c r="R5" i="12" l="1"/>
  <c r="R8" i="12"/>
  <c r="U8" i="12" s="1"/>
</calcChain>
</file>

<file path=xl/sharedStrings.xml><?xml version="1.0" encoding="utf-8"?>
<sst xmlns="http://schemas.openxmlformats.org/spreadsheetml/2006/main" count="141" uniqueCount="98">
  <si>
    <t>NA</t>
  </si>
  <si>
    <t>SECTOR</t>
  </si>
  <si>
    <t>Acciones para la disminución de los factores de riesgo frente al consumo de sustancias psicoactivas.</t>
  </si>
  <si>
    <t>CONCEPTO</t>
  </si>
  <si>
    <t>Condiciones de salud</t>
  </si>
  <si>
    <t>Acciones complementarias para personas en condición de discapacidad y sus cuidadores.</t>
  </si>
  <si>
    <t>FLEXIBLE</t>
  </si>
  <si>
    <t>Prevención del embarazo en adolecentes</t>
  </si>
  <si>
    <t>SALUD</t>
  </si>
  <si>
    <t>COMPONENTE</t>
  </si>
  <si>
    <t>Co-inversión en la estratégia territorial de salud</t>
  </si>
  <si>
    <t>Propósito 1. Hacer un nuevo contrato social con igualdad de oportunidades para la inclusión social, productiva y política</t>
  </si>
  <si>
    <t>MGA</t>
  </si>
  <si>
    <t>REFERENCIA INDICADOR PRODUCTO</t>
  </si>
  <si>
    <t>Acciones de cuidado y protección para madres gestantes, niños y niñas migrantes.</t>
  </si>
  <si>
    <t>Dispositivos de asistencia personal -DAP- Ayudas técnicas a personas con discapacidad (No incluidas en el POS).</t>
  </si>
  <si>
    <t>Reconocimiento de los saberes ancestrales en medicina.</t>
  </si>
  <si>
    <t>INDICADOR (validar o proponer según la revisión del sector)</t>
  </si>
  <si>
    <t>DEFINICIÓN DEL CONCEPTO DE GASTO (Máximo dos párrafos)</t>
  </si>
  <si>
    <t>Priorización de poblaciones con mayor riesgo, albergues alojamiento de migrantes. Se abordan: factores de risgo bajo peso, prematures, desnutrición y Enf. Res. Vacunación, prevención, jornadas de buen trato, gestión intersectorial (integración social y salud: identificación de niños y canalización de niños a centros (centro abrazar barrios unidos recibe 70 niños aprox) y jardines, soporte alimentario y pedagogía. Subredes atiende en salud con pago por convenio para atención migrante. Desde espacio vivienda se realizan jornadas de toma de peso, valoración integral del desarrollo, esto de manera adaptada a las actividades de PIC y Gobernanza. Por lo que se propone definir y fortalecer desde los PIL estas actividades. Se apoya albergues de OIM. Resolución 3280</t>
  </si>
  <si>
    <t>Garantía de acciones de protección específica y detección temprana para la prevención de morbimotalidad materna y neonatal derivada ITS tales como sífilis gestacional y congénita.
Garantía de métodos para la regulación de fecundidad Empoderamiento en derechos sexuales y reproductiva
Control prenatal y valoración integral del desarrollo
Fortalecimiento de lactancia materna
Xenofobia
Garantía de acciones para la regulación de fecundidad, así como la protección específica y detección temprana para la prevención de morbimotalidad materna, neonatal y primera infancia,orientada a población migrante irregular.</t>
  </si>
  <si>
    <t xml:space="preserve">Revisión de paquetes: Provisión de servcios Andrea Villamizar,  Alvinzy Velásquez, y Sandra Sandoval; Salud Pública Adriana Galindo, Mónica Zuñiga, Ana María Orueña, Graciela Zamora y Gloria Gracia; Aseguramiento Luis Felipe Martínez y Nubia Duarte. </t>
  </si>
  <si>
    <t xml:space="preserve">PIL podría trabajar dotación de lugares, investigación, insumos médicos huertas, reconocimiento de prácticas de partería ancestral </t>
  </si>
  <si>
    <t>Eliana Espinosa, Referente de determinantes de Salud Sexual y Reproductiva: Evento de vigilancia a través de indicadores de tasa de fecundidad de &gt; 14 años y entre15 y 29 años. Trabajo intersectorial con integración social (suministro de método). Gestión de riesgo (seguimiento a unidades de atención del servicio de planificación familiar a través de regulación de fecundidad y suministro de métodos anticonceptivos). Servicios integrales para atención en salud para adolescentes y jóvenes - SISAC, acceso a citas a través de SEXPERTO para Capital Salud y atención por las Subredes y 14 unidades. Se evidencia necesidad de aumentar la cobertura e integrar a otras EAPB. Ferias intersectoriales educativo y espacio público (100 colegios priorizados en sus sedes y jornadas, estrategia sintonizarte (4 ciclos priorizados por colegio, atención de maternidad en adolescentes)). Se evidencia necesidad de abordaje en centros de validación y seguimiento a niñas y adolescentes embarazadas con deserción escolar. -- Posicionamiento de SEXPERTO, mejoramiento de la plataforma.</t>
  </si>
  <si>
    <t>leespinosa@saludcapital.gov.co</t>
  </si>
  <si>
    <t xml:space="preserve">Ángela: Word con barrido con la siguiente información: programa de prevención de SPA entornos y cursos de vida. Estudio de consumo y localidades donde se situa, como insumo a la priorización de acciones. Estrategia VINCULATE acciones de orientación a jóvenes en consumo inicial en espacio vivienda y educativo, servicios de acogida estrategia saber beber, saber vivir; estrategias de comunicación y divulgación de prevención a población general; Línea Piénsalo para población en consumo y general. Acción en penitenciarias de menores, instituciones penitenciarias y carcelarias, UTIS (unidades de trabajo informal). Espacio intersectorial (alias política pública de drogas), mesas locales de estufefacientes en 12 de las 20 localidades como respuesta al diagnóstico distrital sobre el consumo (territorialización y priorización). Obervatorio de drogas, movilización de alertas tempranas para vigilancia y monitoreo de sustancias emergentes. 
Acciones para jóvenes, niños y adolescentes en espacio extraeducativo, universidades, centros de validación; acción penitenciarias. Manejo del tiempo libre para la prevención del consumo. Creación de dispositivos de base comunitaria como estrategia territorial que articula las redes cominitarias, los líderes de opinión, las organizaciones sociales y las instituciones, en respuesta al consumo de SPA en las localidades. Los dispositivos de base comprenden acciones: trabajo de calle, producción de servicios, acciones de animación socio-cultural, acciones de enganche, escucha activa, identificación, construcción, fortalecimiento, evaluación y seguimiento de redes, y derivación y canalización de personas a los servicios. </t>
  </si>
  <si>
    <t xml:space="preserve">Acciones por PIC, acciones de rutas intersectoriales y plan de beneficios. Consejo Distrital de Discapacidad de abril de 2020 se refiere la preocupación de que al abrir línea de inversión de discapacidad debe orientar desde el modelo social y no médico asistencial, existen problemas de asistencia social para pcd, desarrollo y vinculación laboral, accesibilidad, movilidad e infraestructura urbana, protección del cuidador desde sus sistemas sociales y desde la economía del cuidado. Comisión de trabajo IDPAC, Gobierno, Planeación Representantes de los 7 tipos de discapacidad, Secretaria Técnica.   
Propuestas: Ampliación de oportunidades para el desplazamiento accesible mediante vehículos con adaptaciones y licencias según normatividad. 2. articulación con secretaría de ambiente desde el instituto de bienestar animal, programas de apoyo animal a personas con discapacidad visual, auditiva, cognitiva y psicosocial. 3. Articular con la dimensión de salud alimentaria y nutricional, la asesoría y suministro de complementos nutricionales para personas con discapacidad y cuidadores que requieran reforzamiento por su condición de salud. 4. Suministro de personal de apoyo especializado (auxiliares enfermedes, p.e.) no cubierto por el PBS para el cuidado de pcd de alta dependencia en las actividades de salud que lo requiera. 5. Revisar terapias y medicinas alternativas que no están incluidas en el PBS. 6. Acciones alternativas de salud para la promoción y educación del buen vivir para pcd y cuidadores, divulgadores (mindfulness, p.e.), 7. Enlazar acciones de ayudas técnicas con red de cuidadores, cualificación para la elaboración de ayudas y herramientas para el aprendizaje, la comunicación, la autonomía (at de baja complejidad, p.e.). </t>
  </si>
  <si>
    <t>Número de personas con discapacidad, cuidadadores y cuidadoras, vinculados en actividades alernativas de salud.</t>
  </si>
  <si>
    <t>Número de mujeres gestantes, niños y niñas, migrantes irregulares, vinvulados en acciones de protección específica y detección temprana.</t>
  </si>
  <si>
    <t>Acciones de protección específica y detección temprana, dirigidas a poblacion migrante irregular, orientadas al control de embarazo; cuidados antes, durante y después de la gestación, y valoración integral del desarrollo en niños y niñas. Estas acciones serán concertadas entre el Sector y el territorio, dando respuesta a las necesidades locales.</t>
  </si>
  <si>
    <t>Creación y fortalecimiento de dispositivos de base comunitaria como estrategia territorial, que articula las redes cominitarias, los líderes de opinión, las organizaciones sociales y las instituciones, en respuesta al consumo de SPA en los territorios.
Se entiende como dispositivos de base comunitaria, aquellos espacios de acogida (escuchar, organizar, mediar, canalizar, acompañar y capacitar), que buscan prevenir los riesgos de exclusión y estigma social hacia los consumidores, así como disminuir factores de riesgo relacionados con el consumo de sustancias psicoactivas -SPA. Estos dispositivos se fundamentan en la construccion de redes sociales en las que participan activamente los actores de la comunidad dando respuesta a las necesidades priorizadas en el territorio.</t>
  </si>
  <si>
    <t>Números de personas vinculadas a las acciones desarrolladas desde los dispositivos de base comunitaria en respuesta al consumo de SPA.</t>
  </si>
  <si>
    <t>Inscripción, selección, compra, entrega, entrenamiento y seguimiento, como parte del proceso de otorgamiento de Dispostivos de Asistencia Personal - Ayudas Técnicas (no incluidos en los Planes de Beneficios), a personas con discapacidad; dando respuesta a las necesidades territoriales desde los enfoques del buen vivir, social y de derechos.</t>
  </si>
  <si>
    <t xml:space="preserve">
Número de personas con discapacidad beneficiadas con Dispostivos de Asistencia Personal - Ayudas Técnicas (no incluidas en los Planes de Beneficios).</t>
  </si>
  <si>
    <t>Número de personas vinculadas a las acciones y estrategias para la prevención del embarazo adolescente</t>
  </si>
  <si>
    <t>Número de personas vinculadas a las acciones y estrategias de reconocimiento de los saberes ancestrales en medicina.</t>
  </si>
  <si>
    <t>Costo promedio</t>
  </si>
  <si>
    <t>profesionales especializados</t>
  </si>
  <si>
    <t>Profesionales universitarios</t>
  </si>
  <si>
    <t>Horas</t>
  </si>
  <si>
    <t>Total</t>
  </si>
  <si>
    <t>Tecnologo</t>
  </si>
  <si>
    <t>Técnico</t>
  </si>
  <si>
    <t xml:space="preserve">Agentes de cambio y gestor comunitario </t>
  </si>
  <si>
    <t>Valor *10 horas transporte 4 personas</t>
  </si>
  <si>
    <t>Neto</t>
  </si>
  <si>
    <t>Con insumos (4%) y administración (28%)</t>
  </si>
  <si>
    <t>Con insumos (4%) y administración (28%) RURAL</t>
  </si>
  <si>
    <t>Transporte *4horas para 4 personas</t>
  </si>
  <si>
    <t>9 meses</t>
  </si>
  <si>
    <t>mes</t>
  </si>
  <si>
    <t>cuatrenio</t>
  </si>
  <si>
    <t>Descripción del costo</t>
  </si>
  <si>
    <t xml:space="preserve">Visita domiciliaria, líderes promotores de discapacidad, red de cuidadores de pcd para educar en salud y prácticas de ciudado y desarrollo de capacidades humanas 
Intensidad en horas: 184
Profesional Especializado
Profesional Universitario
Técnico
Gestor Comunitario
</t>
  </si>
  <si>
    <t xml:space="preserve">Actividades complementarias (p.e., tendencias innovadoras en salud, asistencia con animales, salud y seguridad  alimentaria, fortalecimiento de habilidades y capacidades de los cuidadores, entre otras). </t>
  </si>
  <si>
    <t>EDUCATIVO URBANO (Desarrollo de sesiones para la prevención de la maternidad y paternidad temprana y el embarazo subsiguiente)
Intensidad
3 horas
Profesional Especializado
Profesional Universitario
Técnico
Gestor Comunitario</t>
  </si>
  <si>
    <t xml:space="preserve">VIVENDA URBANO (Caracterización Social y ambiental a través del diálogo de saberes con la familia)
Intensidad
2 horas
Profesional Especializado
Profesional Universitario
Técnico
Gestor Comunitario
</t>
  </si>
  <si>
    <t xml:space="preserve">Antecedente de costeo de los PIL en salud, otorgamiento de DAP-AT vigencia 2020 (VALOR 2019 CON AJUSTE DEL 3,8%, IPC 2019 AÑO CORRIDO A DICIEMBRE 2019 *DANE). </t>
  </si>
  <si>
    <t>Valor proyectado por persona con discapacidad a beneficiar con Dispostivos de Asistencia Personal - Ayudas Técnicas (no incluidas en los Planes de Beneficios).
Cada localidad deberá definir de acuerdo con el registro de localización y caracterización de personas con discapacidad de la localidad.</t>
  </si>
  <si>
    <t>Actividades alternativas en salud, concertadas entre el Sector y el territorio, que den respuesta a necesidades territoriales desde los enfoques del buen vivir, diferencial, y de derechos, que favorezcan el desarrollo de la independencia e integracion social de las  Personas con Discapacidad, cuidadoras y cuidadores (p.e., tendencias innovadoras en salud, asistencia con animales, salud y seguridad  alimentaria, fortalecimiento de habilidades y capacidades de los cuidadores, entre otras).</t>
  </si>
  <si>
    <t xml:space="preserve">
Desarrollo de acciones y estrategias orientadas al proyecto de vida, redes de apoyo, promoción de los derechos sexuales y derechos reproductivos y transformacion de imaginarios sociales, para la prevención del embarazo en adolescentes, el disfrute de la sexualidad, el desarrollo autonomía y libre expresión del pensamiento; dando respuesta a las necesidades locales desde los enfoques del buen vivir, social y de derechos.
</t>
  </si>
  <si>
    <t xml:space="preserve">Entregable
- Método de planificación : - Hormonales 
 - Barrera 
 -Definitivos
- Medicamentos
- Complementos nutricionales
</t>
  </si>
  <si>
    <t xml:space="preserve">diagnosticos basicos en salud local 2013-2017
Info 2018 no se tiene aún
socialización documentos en versión preliminar no es posible. Análisis de respuesta en lo local con datos de 2018 y algo de 2019 no con datos específicos mas si con acciones de gestión y recomendaciones (info cualitativa). Se propone una reunión de contextualización de documentos y posteriormente nos enviarían los 20 documentos... 1 por localidad
Consultar datos preliminares con saludata y el INS, se podrían solicitar variables específicas a irlena para que nos den datos preliminares. Se propone que la reunión </t>
  </si>
  <si>
    <t xml:space="preserve">200000x caracterización x 20 personas
75 profesionales 
línea 41: 71 profesionales facturar por cabeza: visita 2 horas </t>
  </si>
  <si>
    <t>Criterios generales de viabbilidad y elegiilidad para todos los conceptos de gasto: gestión resolutiva frente a procesos de canalización y gestión transectorial.</t>
  </si>
  <si>
    <t>Víctor espacio vivienda subred Norte, realizamos enlace para definicion de costos de co-inversión
Familia
caracterización
2 h :232.000
Talento Humano por binas: Nutricionista, enfermero, psicólogo, fisioterapeuta
Vigencia 2019
Línea 39: incluye acciones administrativas, facturación por paquete= 19 personas. Incluye mapa de geografos, bases, articulacion pOS PIC, activiaddes de apoyo por enfermería.
seguimiento 1 hora
mínimo 6 visitas: 110.000</t>
  </si>
  <si>
    <t xml:space="preserve">Meta poblacional atada al numero de personas reconocidas en grupos étnicos por localidad
3000 personas reconocidas
10 grupos étnicos
</t>
  </si>
  <si>
    <t>promedio</t>
  </si>
  <si>
    <t>DAP_AT</t>
  </si>
  <si>
    <t>EDUCATIVO URBANO (Desarrollo de sesiones de pyp)
Intensidad
3 horas
Profesional Especializado
Profesional Universitario
Técnico
Gestor Comunitario</t>
  </si>
  <si>
    <t>VIVENDA URBANO (Caracterización Social y ambiental a través del diálogo de saberes con la familia)
Intensidad
2 horas
Profesional Especializado
Profesional Universitario
Técnico
Gestor Comunitario</t>
  </si>
  <si>
    <t>Costo por persona
(valor proyectado anual  (2019) para el espacio vivienda y educativo, conforme al análisis de mercado del Plan de Intervenciones Colectivas -PIC, 2019).</t>
  </si>
  <si>
    <t>Variables de referencia - costeo PIC para definir el costeo de conceptos de gasto</t>
  </si>
  <si>
    <t xml:space="preserve">Programas y acciones - Urbano (seguimiento a casos de eventos priorizados para la dimensión de sexualidad, derechos sexuales y reproductivos)
Intensidad en horas: 3
Profesional Especializado
Profesional Universitario
Técnico
Gestor Comunitario
</t>
  </si>
  <si>
    <r>
      <t>Valor proyectado por cada</t>
    </r>
    <r>
      <rPr>
        <sz val="10"/>
        <rFont val="Arial Narrow"/>
        <family val="2"/>
      </rPr>
      <t xml:space="preserve"> persona con discapacidad, cuidadador y/o cuidadora</t>
    </r>
    <r>
      <rPr>
        <sz val="10"/>
        <rFont val="Arial Narrow"/>
        <family val="2"/>
      </rPr>
      <t>, vinculado en actividades alternativas de salud</t>
    </r>
    <r>
      <rPr>
        <sz val="10"/>
        <color theme="1"/>
        <rFont val="Arial Narrow"/>
        <family val="2"/>
      </rPr>
      <t>, conforme al análisis de mercado del Plan de Intervenciones Colectivas -PIC, 2019</t>
    </r>
  </si>
  <si>
    <r>
      <t xml:space="preserve">Valor proyectado por cada </t>
    </r>
    <r>
      <rPr>
        <sz val="10"/>
        <rFont val="Arial Narrow"/>
        <family val="2"/>
      </rPr>
      <t>persona</t>
    </r>
    <r>
      <rPr>
        <sz val="10"/>
        <color rgb="FFFF0000"/>
        <rFont val="Arial Narrow"/>
        <family val="2"/>
      </rPr>
      <t xml:space="preserve"> </t>
    </r>
    <r>
      <rPr>
        <sz val="10"/>
        <color theme="1"/>
        <rFont val="Arial Narrow"/>
        <family val="2"/>
      </rPr>
      <t xml:space="preserve">vinculada en las acciones y estrategias para la prevención del embarazo adolescente, incluye entrega de método conforme al análisis de mercado del Plan de Intervenciones Colectivas -PIC, 2019.
El valor referenciado de los métodos entregables corresponde al promedio de  la tarifa SOAT vigente
</t>
    </r>
  </si>
  <si>
    <r>
      <t xml:space="preserve">Valor proyectado por cada </t>
    </r>
    <r>
      <rPr>
        <sz val="10"/>
        <color rgb="FFFF0000"/>
        <rFont val="Arial Narrow"/>
        <family val="2"/>
      </rPr>
      <t xml:space="preserve">persona </t>
    </r>
    <r>
      <rPr>
        <sz val="10"/>
        <color theme="1"/>
        <rFont val="Arial Narrow"/>
        <family val="2"/>
      </rPr>
      <t>vinculada en las acciones y estrategias para la prevención del embarazo adolescente, conforme al análisis de mercado del Plan de Intervenciones Colectivas -PIC, 2019.</t>
    </r>
  </si>
  <si>
    <t xml:space="preserve">Programas y acciones - Urbano (seguimiento a casos para la dimensión de sexualidad, derechos sexuales y derechos reproductivos)
Intensidad en horas: 3
Profesional Especializado
Profesional Universitario
Técnico
Gestor Comunitario
</t>
  </si>
  <si>
    <t xml:space="preserve">Desarrollo de acciones y estrategias que permitan identificar, visibilizar  y reconocer los saberes ancestrales y fomas naturales del cuidado de la salud, de las poblaciones étnicas en el territorio, a través de la concertacion con los grupos poblacionales propios de cada territorio.
Favorecer la preservación de estos saberes en los territorios. </t>
  </si>
  <si>
    <t xml:space="preserve">PUBLICO  URBANO 
Gestion 
Operativa y tecnica de los servicios de orientacion a jovenes con consumos iniciales de SPA, SOJU
Intensidad en horas: 184
Profesional Especializado
2 Profesional Universitario
Gestor Comunitario
Insumos para terapia ocupacional y deportivos: arte, pintura, balones, 
Infraestructura: canchas, salones comunales, espacio en zona central, alianzas con instituciones (SENA) y entidades (entre ellas, Mesa local de estupefacientes ubicadas en localidades de centro oriente, Bosa, Kennedy, Chapinero, Suba, Ciudad Bolivar y Usme), aporte desde la Alcaldía para facilitar estos espacios.
SOJU (Servicios de Orientación): 250 personas por trimestre con un equipo de 3 profesonales universitarios, 1 gestor y un especializado: paquete de acciones colectivas, individuales y familiares. Evaluación de entrada y salida para identificar la efectividad de la intervención.
Continuidad en el tiempo a largo plazo. Contratación de 2 o 3 gestores comunitarios.
Planificación de 2 meses </t>
  </si>
  <si>
    <t xml:space="preserve">INSUMOS 4% del talento humano
Canalización resolutiva y atención garantizada
</t>
  </si>
  <si>
    <r>
      <t>Valor proyectado por persona abordada en cada dispositivo de base comunitaria de acuerdo al costo por equipo base de intervención</t>
    </r>
    <r>
      <rPr>
        <sz val="10"/>
        <color rgb="FFFF0000"/>
        <rFont val="Arial Narrow"/>
        <family val="2"/>
      </rPr>
      <t xml:space="preserve"> </t>
    </r>
    <r>
      <rPr>
        <sz val="10"/>
        <color theme="1"/>
        <rFont val="Arial Narrow"/>
        <family val="2"/>
      </rPr>
      <t>vinculado en las  acciones desarrolladas desde los DBC en respuesta al consumo de SPA., conforme al análisis de mercado del Plan de Intervenciones Colectivas -PIC, 2019. Costo aproximado por persona contemplando el abordaje de 25 personas en cada DBC proyectado en 184 horas de equipo (prof, esp., profesional y gestor)
El número de integrantes por dispositivo podrá variar en consonancia con el presupuesto y la densidad poblacional de cada localidad.</t>
    </r>
  </si>
  <si>
    <r>
      <t xml:space="preserve">Valor proyectado por cada grupo poblacional diferencial </t>
    </r>
    <r>
      <rPr>
        <sz val="10"/>
        <color theme="1"/>
        <rFont val="Arial Narrow"/>
        <family val="2"/>
      </rPr>
      <t xml:space="preserve">vinculado anualmente a las acciones y estrategias de reconocimiento de los saberes ancestrales en medicina, conforme al análisis de mercado del Plan de Intervenciones Colectivas -PIC, 2019; específico para grupos poblacionales con enfoque diferencial.
Cada localidad deberá definir según las características, dinámicas y asentamientos de grupos poblacionales, el número de grupos poblacionales a financiar.
valor incluye impactar 60 pesonas  </t>
    </r>
  </si>
  <si>
    <t xml:space="preserve">
</t>
  </si>
  <si>
    <r>
      <rPr>
        <b/>
        <u/>
        <sz val="10"/>
        <color theme="1"/>
        <rFont val="Arial Narrow"/>
        <family val="2"/>
      </rPr>
      <t>MESA DE TRABAJO PUEBLOS AFRODESCENDIENTES PALENQUEROS Y RAIZALES</t>
    </r>
    <r>
      <rPr>
        <sz val="10"/>
        <color theme="1"/>
        <rFont val="Arial Narrow"/>
        <family val="2"/>
      </rPr>
      <t xml:space="preserve">
1. Alistamiento
2. Diálogo e identificación de saberes y espiritualidades, 
3. Procesos de territorialización 
4. Medición y análisis cualitativo y cuantitativo de las condiciones de Buen Vivir y Vivir Bien e impacto en el territorio.
5. Consolidación del Sistema de Saberes Ancestrales
6. botánica de plantas medicinales, boticas.
7. Identificación de Sabedores y Sabedoras.  
8. Simbiosis y diálogo de saberes entre la medicina ancestral y la medicina occidental
9. Sistematización (Documentación, videos, expresiones artístico cultural, memorias, cartillas, revistas, emisoras digitales).
MOODALIDADES: 
 MODALIDAD:  ESCUELA DE SABERES ANCESTRALES: Módulo de Saberes Gastronómicos (conocimiento de los alimentos étnicos sanadores).
Módulo de Partería y saberes ancestrales
Módulo de Saberes de Identidades Expresiones Artísticas musicales.
Módulos Específicos: Identidad cultural, 
MODALIDAD: FERIAS, ENCUENTROS Y CONMEMORACIONES:
 Pagamentos Locales
 Pagamentos Distritales
 Salidas Pedagógicas y pagamento a Territorio de Ciudad Región – Ruralidad (
 Circulo de la palabra de acuerdo a los solsticios y equinoccios.
 Temas de cuidado doméstico.
 Chirimioterapia técnica especializada del Kilombo Yumma, 
OTRAS MODALIDADES:
 Jornadas de Sensibilización y visibilización.
 Rutas culturales y vistas a kilombos.
</t>
    </r>
  </si>
  <si>
    <r>
      <rPr>
        <b/>
        <u/>
        <sz val="10"/>
        <color theme="1"/>
        <rFont val="Arial Narrow"/>
        <family val="2"/>
      </rPr>
      <t xml:space="preserve">MESA GRUPO POBLACIONAL DIFERENCIAL INDÍGENA: </t>
    </r>
    <r>
      <rPr>
        <sz val="10"/>
        <color theme="1"/>
        <rFont val="Arial Narrow"/>
        <family val="2"/>
      </rPr>
      <t xml:space="preserve">
SERVICIOS QUE SE PRESTA EN EL TAMBO:
a. CEREMONIA DE YAGE. Sábado en la noche.
b. PURGANTES: Domingos en la mañana.
c. MISHAI. Terapia con calor para el tratamiento de la artritis, neumonía, una vez al mes.
d. TRATAMIENTOS.
e. PROTOCOLO:
a. Cita previa.
b.  Aportar exámenes, dictamen médico, lista de medicamentos.
c.  Llevar botella oscura para los medicamentos.
d.  Llevar gaza, cabrestillo, faja, baja lengua según el  caso.
e. Portar tapabocas.
f.  Registro en video, audio o fotográfico.
g.  En los casos que se requiera se deberá hacer desplazamiento en el territorio en lugares sagrados, 
h. El tratamiento puede incluir ENTREGA DE MEDICAMENTOS 
i. Se iclyyen ferias circulos de palabra acciones colectivas y artisticas.
j. Se incluye apoyo de tambos o centros de sanación adecuaciones
.k. Directorio de médicos ancestrales 
l. Insumos medicinales 
m. Articulación con rutas diferenciales entre otras 
n. </t>
    </r>
    <r>
      <rPr>
        <b/>
        <i/>
        <u/>
        <sz val="10"/>
        <color theme="1"/>
        <rFont val="Arial Narrow"/>
        <family val="2"/>
      </rPr>
      <t xml:space="preserve">Las sesiones pueden incluir además hast 2 y 3 consultas si se requiere
tRANSPORTE PARA MEDICOS.
</t>
    </r>
  </si>
  <si>
    <t xml:space="preserve">NOTA: 
Este concepto de gasto incluye la partcipaciónde población etnica y no étnica que se pueda beneficiar de los tratamientos. Se toma como referencia ejercicos previos del PIC que han trabajado hasta 60 personas </t>
  </si>
  <si>
    <r>
      <t xml:space="preserve">Acciones complemetarias de apoyo al Plan de Intervenciones Colectivas -PIC, concertadas con el Sector, que den respuesta a  necesidades territoriales (p.e., conformacion de equipos básicos en salud, apoyo a la implemtación de la ruta de promoción y mantenimiento de la salud, entre otros). 
Estas acciones estarán orientadas a la promoción de la salud y la prevención de enfemedad, en los diferentes espacios de vida cotidiana (familiar, educativo, comunirario, institucional, entre otros). 
</t>
    </r>
    <r>
      <rPr>
        <b/>
        <sz val="10"/>
        <color theme="1"/>
        <rFont val="Arial Narrow"/>
        <family val="2"/>
      </rPr>
      <t>Nota: Concepto en proceso de revisión por parte del Sector.</t>
    </r>
  </si>
  <si>
    <r>
      <t xml:space="preserve">Número de personas vinculadas en las acciones complementarias de la estrategia territorial de salud.
</t>
    </r>
    <r>
      <rPr>
        <b/>
        <sz val="10"/>
        <rFont val="Arial Narrow"/>
        <family val="2"/>
      </rPr>
      <t>Nota: Concepto en proceso de revisión por parte del Sector.</t>
    </r>
  </si>
  <si>
    <r>
      <t xml:space="preserve">Espacio Vivienda (Seguimiento):
Intensidad en horas: 3
Profesional Especializado
Profesional Universitario
Técnico
Gestor Comunitario
</t>
    </r>
    <r>
      <rPr>
        <b/>
        <sz val="10"/>
        <color theme="1"/>
        <rFont val="Arial Narrow"/>
        <family val="2"/>
      </rPr>
      <t xml:space="preserve">
Nota: Concepto en proceso de revisión por parte del Sector.</t>
    </r>
  </si>
  <si>
    <t xml:space="preserve">Por grupo étnico: 
Año
EQUIPO DE TALENTO HUMANO
- 3 profesionales universitarios (sociales, ambientales, agrónomos)
- 4 médicos ancestrales (gestores comunitarios)
- 1 técnico (sistemas, salud)
AFROS - RAIZALES PALENQUEROS
_Sabedoras y sabedores.
- Parteras
-Comadronas
-Médicos
tecnicos Gestores
Profesionales en enfermería.
Profesionales en ciencias sociales.
Poblacional DPSGTYT
Escuela de saberes
Red de partería
Saberes ancestrales de grupos étnicos
- Alistamiento
- Diálogo e identificación de saberes
- Desarrollo metodológico y modos de transmisión oral
- Equipo de docentes con pertenencia étnica
- Equipo de parteras y comadronas 
- Música para sanar
- Alimentos propios y gastronomía étnica
- Transporte 
- Ruta medicina ancestral
Liderado por sabedores de cada grupo poblacional
</t>
  </si>
  <si>
    <t xml:space="preserve">INSUMOS 
(500,000 x médico ancestral al mes)
</t>
  </si>
  <si>
    <t>ENCUENTROS Y SALIDAS PEDAGÓGICAS
-Ferias interculturales (1 al año)
-Solsticios y cambios deluna (3 al año)
-Pagamentos internos de cada comunidad
2 EVENTOS ANUALES POR GRUPO POBLACIONAL
Aporte Salud Pública:
12 rituales y 15 mingas (10,000,000 en un año)</t>
  </si>
  <si>
    <t>ÚLTIMA REVISIÓN: 28 DE AGOSTO DE 2020</t>
  </si>
  <si>
    <t>NOTA:  Los costos deben ser ajustados  según demanda, ajuste al  IPC  y según manual tarifario reglamentario (ejemplo SOAT, PIC )
fecha de primera remisión: 11-05-2020; alcance: 31-08-20</t>
  </si>
  <si>
    <t xml:space="preserve">ELABORÓ: EQUIPO GESTIÓN TERRITORIAL DE PROYECTOS  /EQUIPO SALUD PÚBLICA / PROVISIÓN DE SERVICIOS </t>
  </si>
  <si>
    <t>LÍNEA</t>
  </si>
  <si>
    <t>PROPÓSITO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</si>
</sst>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1" formatCode="_-* #,##0_-;\-* #,##0_-;_-* &quot;-&quot;_-;_-@_-"/>
    <numFmt numFmtId="44" formatCode="_-&quot;$&quot;* #,##0.00_-;\-&quot;$&quot;* #,##0.00_-;_-&quot;$&quot;* &quot;-&quot;??_-;_-@_-"/>
    <numFmt numFmtId="164" formatCode="_(* #,##0.00_);_(* \(#,##0.00\);_(* \-??_);_(@_)"/>
    <numFmt numFmtId="165" formatCode="_-&quot;$&quot;* #,##0_-;\-&quot;$&quot;* #,##0_-;_-&quot;$&quot;* &quot;-&quot;??_-;_-@_-"/>
    <numFmt numFmtId="166" formatCode="[$$-240A]#,##0"/>
  </numFmts>
  <fonts count="16" x14ac:knownFonts="1">
    <font>
      <sz val="11"/>
      <color theme="1"/>
      <name val="Calibri"/>
      <family val="2"/>
      <scheme val="minor"/>
    </font>
    <font>
      <sz val="11"/>
      <color theme="1"/>
      <name val="Calibri"/>
      <family val="2"/>
      <scheme val="minor"/>
    </font>
    <font>
      <b/>
      <sz val="10"/>
      <color theme="0"/>
      <name val="Arial Narrow"/>
      <family val="2"/>
    </font>
    <font>
      <sz val="10"/>
      <name val="Arial Narrow"/>
      <family val="2"/>
    </font>
    <font>
      <sz val="10"/>
      <color theme="1"/>
      <name val="Arial Narrow"/>
      <family val="2"/>
    </font>
    <font>
      <sz val="11"/>
      <color indexed="8"/>
      <name val="Calibri"/>
      <family val="2"/>
    </font>
    <font>
      <sz val="10"/>
      <color rgb="FFFF0000"/>
      <name val="Arial Narrow"/>
      <family val="2"/>
    </font>
    <font>
      <sz val="10"/>
      <color rgb="FF0000FF"/>
      <name val="Arial Narrow"/>
      <family val="2"/>
    </font>
    <font>
      <u/>
      <sz val="11"/>
      <color theme="10"/>
      <name val="Calibri"/>
      <family val="2"/>
      <scheme val="minor"/>
    </font>
    <font>
      <u/>
      <sz val="11"/>
      <color theme="11"/>
      <name val="Calibri"/>
      <family val="2"/>
      <scheme val="minor"/>
    </font>
    <font>
      <b/>
      <i/>
      <sz val="11"/>
      <color theme="1"/>
      <name val="Arial Narrow"/>
      <family val="2"/>
    </font>
    <font>
      <b/>
      <i/>
      <sz val="14"/>
      <color theme="1"/>
      <name val="Calibri"/>
      <family val="2"/>
      <scheme val="minor"/>
    </font>
    <font>
      <b/>
      <u/>
      <sz val="10"/>
      <color theme="1"/>
      <name val="Arial Narrow"/>
      <family val="2"/>
    </font>
    <font>
      <b/>
      <i/>
      <u/>
      <sz val="10"/>
      <color theme="1"/>
      <name val="Arial Narrow"/>
      <family val="2"/>
    </font>
    <font>
      <b/>
      <sz val="10"/>
      <color theme="1"/>
      <name val="Arial Narrow"/>
      <family val="2"/>
    </font>
    <font>
      <b/>
      <sz val="10"/>
      <name val="Arial Narrow"/>
      <family val="2"/>
    </font>
  </fonts>
  <fills count="12">
    <fill>
      <patternFill patternType="none"/>
    </fill>
    <fill>
      <patternFill patternType="gray125"/>
    </fill>
    <fill>
      <patternFill patternType="solid">
        <fgColor theme="5" tint="-0.49998474074526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6">
    <xf numFmtId="0" fontId="0" fillId="0" borderId="0"/>
    <xf numFmtId="0" fontId="5" fillId="0" borderId="0"/>
    <xf numFmtId="164" fontId="5" fillId="0" borderId="0" applyFill="0" applyBorder="0" applyAlignment="0" applyProtection="0"/>
    <xf numFmtId="41"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4" fillId="0" borderId="1" xfId="0" applyFont="1" applyFill="1" applyBorder="1" applyAlignment="1">
      <alignment horizontal="center" vertical="center" wrapText="1"/>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ill="1" applyBorder="1" applyAlignment="1">
      <alignment horizontal="center"/>
    </xf>
    <xf numFmtId="0" fontId="7" fillId="0" borderId="1" xfId="0" applyFont="1" applyFill="1" applyBorder="1" applyAlignment="1">
      <alignment horizontal="center" vertical="center"/>
    </xf>
    <xf numFmtId="0" fontId="0" fillId="0" borderId="0" xfId="0" applyFill="1" applyBorder="1" applyAlignment="1">
      <alignment vertical="center" wrapText="1"/>
    </xf>
    <xf numFmtId="0" fontId="0" fillId="0" borderId="0" xfId="0" applyAlignment="1">
      <alignment vertical="center"/>
    </xf>
    <xf numFmtId="0" fontId="0" fillId="0" borderId="0" xfId="0" applyAlignment="1">
      <alignment horizontal="left"/>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0" xfId="0"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2" fillId="3" borderId="1" xfId="0" applyFont="1" applyFill="1" applyBorder="1" applyAlignment="1">
      <alignment vertical="center" wrapText="1"/>
    </xf>
    <xf numFmtId="0" fontId="8" fillId="0" borderId="0" xfId="34" applyAlignment="1">
      <alignment vertical="center"/>
    </xf>
    <xf numFmtId="44" fontId="4" fillId="0" borderId="1" xfId="35" applyFont="1" applyFill="1" applyBorder="1" applyAlignment="1">
      <alignment vertical="center" wrapText="1"/>
    </xf>
    <xf numFmtId="42" fontId="4" fillId="0" borderId="1" xfId="35" applyNumberFormat="1" applyFont="1" applyFill="1" applyBorder="1" applyAlignment="1">
      <alignment vertical="center" wrapText="1"/>
    </xf>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4" borderId="1" xfId="0" applyFill="1" applyBorder="1"/>
    <xf numFmtId="0" fontId="0" fillId="6" borderId="1" xfId="0" applyFill="1" applyBorder="1"/>
    <xf numFmtId="0" fontId="0" fillId="7" borderId="1" xfId="0" applyFill="1" applyBorder="1"/>
    <xf numFmtId="0" fontId="0" fillId="8" borderId="1" xfId="0" applyFill="1" applyBorder="1"/>
    <xf numFmtId="0" fontId="0" fillId="5" borderId="1" xfId="0" applyFill="1" applyBorder="1"/>
    <xf numFmtId="0" fontId="0" fillId="4" borderId="0" xfId="0" applyFill="1" applyBorder="1"/>
    <xf numFmtId="0" fontId="0" fillId="6" borderId="0" xfId="0" applyFill="1" applyBorder="1"/>
    <xf numFmtId="0" fontId="0" fillId="8" borderId="0" xfId="0" applyFill="1" applyBorder="1"/>
    <xf numFmtId="0" fontId="0" fillId="5" borderId="0" xfId="0" applyFill="1" applyBorder="1"/>
    <xf numFmtId="0" fontId="0" fillId="0" borderId="1" xfId="0" applyBorder="1"/>
    <xf numFmtId="42" fontId="4" fillId="0" borderId="1" xfId="0" applyNumberFormat="1" applyFont="1" applyFill="1" applyBorder="1" applyAlignment="1">
      <alignment vertical="center" wrapText="1"/>
    </xf>
    <xf numFmtId="0" fontId="2" fillId="3" borderId="4" xfId="0" applyFont="1" applyFill="1" applyBorder="1" applyAlignment="1">
      <alignment horizontal="center" vertical="center" wrapText="1"/>
    </xf>
    <xf numFmtId="0" fontId="0" fillId="4" borderId="0" xfId="0" applyFill="1" applyAlignment="1">
      <alignment horizontal="right"/>
    </xf>
    <xf numFmtId="44" fontId="0" fillId="0" borderId="0" xfId="35" applyFont="1"/>
    <xf numFmtId="44" fontId="0" fillId="0" borderId="0" xfId="0" applyNumberFormat="1"/>
    <xf numFmtId="165" fontId="4" fillId="0" borderId="1" xfId="35" applyNumberFormat="1" applyFont="1" applyFill="1" applyBorder="1" applyAlignment="1">
      <alignment vertical="center" wrapText="1"/>
    </xf>
    <xf numFmtId="42" fontId="3" fillId="0" borderId="1" xfId="35" applyNumberFormat="1" applyFont="1" applyFill="1" applyBorder="1" applyAlignment="1">
      <alignment vertical="center" wrapText="1"/>
    </xf>
    <xf numFmtId="0" fontId="4" fillId="0" borderId="1" xfId="0" applyFont="1" applyFill="1" applyBorder="1" applyAlignment="1">
      <alignment horizontal="right" vertical="center" wrapText="1"/>
    </xf>
    <xf numFmtId="166" fontId="4" fillId="0" borderId="1" xfId="0" applyNumberFormat="1" applyFont="1" applyFill="1" applyBorder="1" applyAlignment="1">
      <alignment vertical="center" wrapText="1"/>
    </xf>
    <xf numFmtId="0" fontId="4" fillId="9" borderId="1" xfId="0" applyFont="1" applyFill="1" applyBorder="1" applyAlignment="1">
      <alignment vertical="center" wrapText="1"/>
    </xf>
    <xf numFmtId="0" fontId="2" fillId="3" borderId="4" xfId="0" applyFont="1" applyFill="1" applyBorder="1" applyAlignment="1">
      <alignment horizontal="center" vertical="center" wrapText="1"/>
    </xf>
    <xf numFmtId="165" fontId="4" fillId="9" borderId="1" xfId="35" applyNumberFormat="1" applyFont="1" applyFill="1" applyBorder="1" applyAlignment="1">
      <alignment vertical="center" wrapText="1"/>
    </xf>
    <xf numFmtId="3" fontId="4" fillId="0" borderId="1" xfId="0" applyNumberFormat="1" applyFont="1" applyFill="1" applyBorder="1" applyAlignment="1">
      <alignment vertical="center" wrapText="1"/>
    </xf>
    <xf numFmtId="3" fontId="0" fillId="0" borderId="0" xfId="0" applyNumberFormat="1" applyAlignment="1">
      <alignment vertical="center" wrapText="1"/>
    </xf>
    <xf numFmtId="0" fontId="4" fillId="11" borderId="1" xfId="0" applyFont="1" applyFill="1" applyBorder="1" applyAlignment="1">
      <alignment vertical="center" wrapText="1"/>
    </xf>
    <xf numFmtId="42" fontId="4" fillId="11" borderId="1" xfId="0" applyNumberFormat="1" applyFont="1" applyFill="1" applyBorder="1" applyAlignment="1">
      <alignment vertical="center" wrapText="1"/>
    </xf>
    <xf numFmtId="165" fontId="4" fillId="11" borderId="1" xfId="35" applyNumberFormat="1" applyFont="1" applyFill="1" applyBorder="1" applyAlignment="1">
      <alignment vertical="center" wrapText="1"/>
    </xf>
    <xf numFmtId="165" fontId="4" fillId="11" borderId="1" xfId="0" applyNumberFormat="1" applyFont="1" applyFill="1" applyBorder="1" applyAlignment="1">
      <alignment vertical="center" wrapText="1"/>
    </xf>
    <xf numFmtId="0" fontId="3" fillId="11" borderId="1" xfId="0" applyFont="1" applyFill="1" applyBorder="1" applyAlignment="1">
      <alignment vertical="center" wrapText="1"/>
    </xf>
    <xf numFmtId="165" fontId="3" fillId="0" borderId="1" xfId="35" applyNumberFormat="1" applyFont="1" applyFill="1" applyBorder="1" applyAlignment="1">
      <alignment vertical="center" wrapText="1"/>
    </xf>
    <xf numFmtId="165" fontId="4" fillId="0" borderId="1" xfId="0" applyNumberFormat="1" applyFont="1" applyFill="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5" xfId="0" applyFont="1" applyBorder="1" applyAlignment="1">
      <alignment horizontal="center" wrapText="1"/>
    </xf>
    <xf numFmtId="0" fontId="11" fillId="0" borderId="5" xfId="0" applyFont="1" applyBorder="1" applyAlignment="1">
      <alignment horizontal="center"/>
    </xf>
    <xf numFmtId="0" fontId="0" fillId="10" borderId="6" xfId="0" applyFill="1" applyBorder="1" applyAlignment="1">
      <alignment horizontal="center"/>
    </xf>
    <xf numFmtId="0" fontId="10" fillId="0" borderId="0" xfId="0" applyFont="1" applyBorder="1" applyAlignment="1">
      <alignment horizontal="center" vertical="center" wrapText="1"/>
    </xf>
  </cellXfs>
  <cellStyles count="3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Millares [0] 2" xfId="3"/>
    <cellStyle name="Millares 2" xfId="2"/>
    <cellStyle name="Moneda" xfId="35" builtinId="4"/>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nandez/Desktop/VISOR%20MUSI%2031%20DE%20MARZO%202019%2007%20DESBLOQUEA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heetName val="Promedio Sector"/>
      <sheetName val="Base de Datos MUSI 2017-2020"/>
      <sheetName val="Inf Ejec"/>
      <sheetName val="NomLocIE"/>
      <sheetName val="PMR"/>
      <sheetName val="NomLocPMR"/>
      <sheetName val="Dashboard"/>
      <sheetName val="INFORME INDICADOR SECTORIAL"/>
      <sheetName val="LINEA DE TIEMPO"/>
      <sheetName val="DBO1"/>
      <sheetName val="DB02"/>
      <sheetName val="DB03"/>
      <sheetName val="DB04"/>
      <sheetName val="DB05"/>
      <sheetName val="DB06"/>
      <sheetName val="DB07"/>
      <sheetName val="DB08"/>
      <sheetName val="DB09"/>
      <sheetName val="DB10"/>
      <sheetName val="DB11"/>
      <sheetName val="DB12"/>
      <sheetName val="AGREGACION"/>
      <sheetName val="AI1"/>
      <sheetName val="AI2"/>
      <sheetName val="ATotal"/>
      <sheetName val="AP1"/>
      <sheetName val="AP2"/>
      <sheetName val="AP3"/>
      <sheetName val="AE5"/>
      <sheetName val="AE6"/>
      <sheetName val="AE7"/>
      <sheetName val="IA03"/>
      <sheetName val="Entregables (2)"/>
      <sheetName val="Indicadores agregados"/>
      <sheetName val="listas"/>
      <sheetName val="Protocolo MU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16">
          <cell r="S216" t="str">
            <v>Jardines infantiles adecuados</v>
          </cell>
        </row>
        <row r="217">
          <cell r="S217" t="str">
            <v>Jardines infantiles dotados</v>
          </cell>
        </row>
        <row r="218">
          <cell r="S218" t="str">
            <v>Personas vinculadas a acciones de promoción del buen trato infantil</v>
          </cell>
        </row>
        <row r="219">
          <cell r="S219" t="str">
            <v>Personas con subsidio tipo C  beneficiadas</v>
          </cell>
        </row>
        <row r="220">
          <cell r="S220" t="str">
            <v xml:space="preserve"> Personas beneficiadas con ayudas técnicas no POS </v>
          </cell>
        </row>
        <row r="221">
          <cell r="S221" t="str">
            <v xml:space="preserve"> Obras de mitigación de riesgo realizadas  </v>
          </cell>
        </row>
        <row r="222">
          <cell r="S222" t="str">
            <v>IED dotados con material pedagógico</v>
          </cell>
        </row>
        <row r="223">
          <cell r="S223" t="str">
            <v>Eventos artísticos y culturales realizados</v>
          </cell>
        </row>
        <row r="224">
          <cell r="S224" t="str">
            <v>Eventos de recreación y deporte realizados</v>
          </cell>
        </row>
        <row r="225">
          <cell r="S225" t="str">
            <v>Personas vinculadas a procesos de  formación artística y cultural</v>
          </cell>
        </row>
        <row r="226">
          <cell r="S226" t="str">
            <v>Personas vinculadas a procesos de  formación deportiva</v>
          </cell>
        </row>
        <row r="227">
          <cell r="S227" t="str">
            <v xml:space="preserve">Demandas  de titulación predial presentadas </v>
          </cell>
        </row>
        <row r="228">
          <cell r="S228" t="str">
            <v xml:space="preserve">Estudios preliminares para la regularización urbanística (levantamiento topográficos y análisis de los mismos)  a asentamientos de origen informal previamente legalizados y priorizados en los territorios diagnosticados por la SDHT
</v>
          </cell>
        </row>
        <row r="229">
          <cell r="S229" t="str">
            <v>Parques vecinales y/o de bolsillo construidos</v>
          </cell>
        </row>
        <row r="230">
          <cell r="S230" t="str">
            <v>Parques vecinales y/o de bolsillo intervenidos</v>
          </cell>
        </row>
        <row r="231">
          <cell r="S231" t="str">
            <v xml:space="preserve"> Km/carril de malla vial rural construidos </v>
          </cell>
        </row>
        <row r="232">
          <cell r="S232" t="str">
            <v>Km/carril de malla vial local construido</v>
          </cell>
        </row>
        <row r="233">
          <cell r="S233" t="str">
            <v>Km/carril de malla vial local mantenido</v>
          </cell>
        </row>
        <row r="234">
          <cell r="S234" t="str">
            <v>Km/carril de malla vial rural mantenidos</v>
          </cell>
        </row>
        <row r="235">
          <cell r="S235" t="str">
            <v>m2 de espacio público construidos</v>
          </cell>
        </row>
        <row r="236">
          <cell r="S236" t="str">
            <v>m2 de espacio público mantenidos</v>
          </cell>
        </row>
        <row r="237">
          <cell r="S237" t="str">
            <v>Puentes vehiculares y/o peatonales, de escala local sobre cuerpos de agua intervenidos</v>
          </cell>
        </row>
        <row r="238">
          <cell r="S238" t="str">
            <v>Dotaciones para seguridad realizadas</v>
          </cell>
        </row>
        <row r="239">
          <cell r="S239" t="str">
            <v>Personas vinculadas a ejercicios de convivencia ciudadana</v>
          </cell>
        </row>
        <row r="240">
          <cell r="S240" t="str">
            <v>Líneas telefónicas satelitales instaladas y/o mantenidas</v>
          </cell>
        </row>
        <row r="241">
          <cell r="S241" t="str">
            <v>Portales interactivos con operación sostenible garantizada</v>
          </cell>
        </row>
        <row r="242">
          <cell r="S242" t="str">
            <v>Arboles sembrados o intervenidos</v>
          </cell>
        </row>
        <row r="243">
          <cell r="S243" t="str">
            <v>Hectáreas de espacio público intervenidas  con acciones de renaturalización y/o ecourbanismo</v>
          </cell>
        </row>
        <row r="244">
          <cell r="S244" t="str">
            <v>m2 de espacio público intervenidos con acciones de jardinería, muros verdes y/o paisajismo</v>
          </cell>
        </row>
        <row r="245">
          <cell r="S245" t="str">
            <v>Personas beneficiadas a través de emprendimientos rurales</v>
          </cell>
        </row>
        <row r="246">
          <cell r="S246" t="str">
            <v>Personas beneficiadas con acciones de asesoría técnica agropecuaria y/o asistencia en tecnologías ambientales sostenibles</v>
          </cell>
        </row>
        <row r="247">
          <cell r="S247" t="str">
            <v>Ediles con pago de honorarios cubierto</v>
          </cell>
        </row>
        <row r="248">
          <cell r="S248" t="str">
            <v>Estrategias de fortalecimiento institucional realizadas</v>
          </cell>
        </row>
        <row r="249">
          <cell r="S249" t="str">
            <v>Acciones de inspección, vigilancia y control realizadas</v>
          </cell>
        </row>
        <row r="250">
          <cell r="S250" t="str">
            <v>Organizaciones, instancias y expresiones sociales ciudadanas fortalecidas para la participación</v>
          </cell>
        </row>
        <row r="251">
          <cell r="S251" t="str">
            <v>Personas vinculadas a procesos de participación ciudadana y/o control social</v>
          </cell>
        </row>
        <row r="252">
          <cell r="S252" t="str">
            <v>Sede administrativa local adecuada</v>
          </cell>
        </row>
        <row r="253">
          <cell r="S253" t="str">
            <v>Camión de bomberos adquirido</v>
          </cell>
        </row>
        <row r="254">
          <cell r="S254" t="str">
            <v>Estrategias integrales para la prevención del riesgo natural y antrópico realizadas</v>
          </cell>
        </row>
        <row r="255">
          <cell r="S255" t="str">
            <v>Personas formadas en  hotelería y turismo y/o ecoturismo y/o comunicación y mercadeo y/o publicidad y/o administración e ingles</v>
          </cell>
        </row>
        <row r="256">
          <cell r="S256" t="str">
            <v>Personas vinculadas a procesos integrales en materia de paz y reconciliación</v>
          </cell>
        </row>
        <row r="257">
          <cell r="S257" t="str">
            <v>Casas de la participación ciudadana  local acondicionadas</v>
          </cell>
        </row>
        <row r="258">
          <cell r="S258" t="str">
            <v>Niños y niñas vinculados a estrategias orientadas a la atención nutricional y prevención de enfermedades prevalentes de la primera infancia</v>
          </cell>
        </row>
        <row r="259">
          <cell r="S259" t="str">
            <v>Construcciones de planteles educativos apoyadas</v>
          </cell>
        </row>
        <row r="260">
          <cell r="S260" t="str">
            <v>CAIs construidos y dotados</v>
          </cell>
        </row>
        <row r="261">
          <cell r="S261" t="str">
            <v>Personas vinculadas en acciones contra la violencia y discriminación de la mujer</v>
          </cell>
        </row>
        <row r="262">
          <cell r="S262" t="str">
            <v>Jóvenes con acciones de ampliación de oportunidades de generación de ingresos y de estabilidad económica beneficiados</v>
          </cell>
        </row>
        <row r="263">
          <cell r="S263" t="str">
            <v>Procesos de recolección y clasificación de residuos sólidos aprovechables implementados</v>
          </cell>
        </row>
        <row r="264">
          <cell r="S264" t="str">
            <v>Centros de Atención Inmediata 
adquiridos y/o construidos</v>
          </cell>
        </row>
        <row r="265">
          <cell r="S265" t="str">
            <v>Estrategias para el fortalecimiento de la apropiación de las TIC implementadas</v>
          </cell>
        </row>
        <row r="266">
          <cell r="S266" t="str">
            <v>Cupos de Educación Técnica, Tecnológica y profesional promovidos</v>
          </cell>
        </row>
        <row r="267">
          <cell r="S267" t="str">
            <v>Procesos de reconocimiento e identificación de necesidades  y acciones para la legalización y funcionamiento de acueductos veredales durante la vigencia  del Plan</v>
          </cell>
        </row>
        <row r="268">
          <cell r="S268" t="str">
            <v>Personas beneficiadas</v>
          </cell>
        </row>
        <row r="269">
          <cell r="S269" t="str">
            <v>Personas beneficiadas en estrategias para el cierre de brechas de género</v>
          </cell>
        </row>
        <row r="270">
          <cell r="S270" t="str">
            <v>Personas vinculadas en el proyecto estratégico ecoturístico de conservación ambiental</v>
          </cell>
        </row>
        <row r="271">
          <cell r="S271" t="str">
            <v>Acciones realizadas para el desarrollo de segmentos, actividades, productos y/o servicios turísticos</v>
          </cell>
        </row>
        <row r="272">
          <cell r="S272" t="str">
            <v>Acciones de protección animal realizadas</v>
          </cell>
        </row>
        <row r="273">
          <cell r="S273" t="str">
            <v>Estrategias  implementadas del plan de acción de la política de bienestar animal</v>
          </cell>
        </row>
        <row r="274">
          <cell r="S274" t="str">
            <v>Acciones de agricultura urbana implementadas</v>
          </cell>
        </row>
        <row r="275">
          <cell r="S275" t="str">
            <v>Salones comunales intervenidos</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espinosa@saludcapit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zoomScale="85" zoomScaleNormal="85" workbookViewId="0">
      <pane ySplit="2" topLeftCell="A3" activePane="bottomLeft" state="frozen"/>
      <selection pane="bottomLeft" activeCell="E9" sqref="E9"/>
    </sheetView>
  </sheetViews>
  <sheetFormatPr baseColWidth="10" defaultRowHeight="15" x14ac:dyDescent="0.25"/>
  <cols>
    <col min="1" max="1" width="30.7109375" style="2" bestFit="1" customWidth="1"/>
    <col min="2" max="2" width="32.85546875" style="18" customWidth="1"/>
    <col min="3" max="3" width="14.28515625" style="10" bestFit="1" customWidth="1"/>
    <col min="4" max="4" width="24.28515625" style="10" customWidth="1"/>
    <col min="5" max="5" width="24.7109375" style="16" customWidth="1"/>
    <col min="6" max="6" width="48.85546875" style="16" customWidth="1"/>
    <col min="7" max="7" width="21.85546875" style="8" customWidth="1"/>
    <col min="8" max="8" width="47.28515625" style="8" customWidth="1"/>
    <col min="9" max="9" width="12.5703125" style="8" bestFit="1" customWidth="1"/>
    <col min="10" max="10" width="14.5703125" style="8" customWidth="1"/>
    <col min="11" max="11" width="10.140625" style="8" customWidth="1"/>
    <col min="12" max="12" width="19.28515625" style="8" customWidth="1"/>
    <col min="13" max="13" width="10.85546875" style="8" customWidth="1"/>
    <col min="14" max="15" width="12.42578125" style="8" customWidth="1"/>
    <col min="16" max="17" width="14.28515625" style="8" customWidth="1"/>
    <col min="18" max="18" width="14.7109375" style="8" customWidth="1"/>
    <col min="19" max="19" width="19" style="8" customWidth="1"/>
    <col min="20" max="20" width="20" style="6" customWidth="1"/>
    <col min="21" max="21" width="33" hidden="1" customWidth="1"/>
    <col min="22" max="22" width="20.7109375" hidden="1" customWidth="1"/>
    <col min="23" max="23" width="60.42578125" hidden="1" customWidth="1"/>
    <col min="24" max="24" width="46.7109375" hidden="1" customWidth="1"/>
    <col min="25" max="25" width="48.42578125" hidden="1" customWidth="1"/>
    <col min="27" max="27" width="25.28515625" customWidth="1"/>
  </cols>
  <sheetData>
    <row r="1" spans="1:28" x14ac:dyDescent="0.25">
      <c r="A1" s="64" t="s">
        <v>93</v>
      </c>
      <c r="B1" s="64"/>
    </row>
    <row r="2" spans="1:28" ht="38.25" customHeight="1" x14ac:dyDescent="0.25">
      <c r="A2" s="11" t="s">
        <v>1</v>
      </c>
      <c r="B2" s="13" t="s">
        <v>97</v>
      </c>
      <c r="C2" s="12" t="s">
        <v>9</v>
      </c>
      <c r="D2" s="12" t="s">
        <v>96</v>
      </c>
      <c r="E2" s="13" t="s">
        <v>3</v>
      </c>
      <c r="F2" s="19" t="s">
        <v>18</v>
      </c>
      <c r="G2" s="19" t="s">
        <v>17</v>
      </c>
      <c r="H2" s="59" t="s">
        <v>72</v>
      </c>
      <c r="I2" s="60"/>
      <c r="J2" s="60"/>
      <c r="K2" s="60"/>
      <c r="L2" s="60"/>
      <c r="M2" s="60"/>
      <c r="N2" s="60"/>
      <c r="O2" s="61"/>
      <c r="P2" s="39"/>
      <c r="Q2" s="48"/>
      <c r="R2" s="19" t="s">
        <v>36</v>
      </c>
      <c r="S2" s="19" t="s">
        <v>52</v>
      </c>
      <c r="T2" s="11" t="s">
        <v>13</v>
      </c>
    </row>
    <row r="3" spans="1:28" s="9" customFormat="1" ht="204" x14ac:dyDescent="0.25">
      <c r="A3" s="1" t="s">
        <v>8</v>
      </c>
      <c r="B3" s="17" t="s">
        <v>11</v>
      </c>
      <c r="C3" s="3" t="s">
        <v>6</v>
      </c>
      <c r="D3" s="3" t="s">
        <v>10</v>
      </c>
      <c r="E3" s="14" t="s">
        <v>10</v>
      </c>
      <c r="F3" s="14" t="s">
        <v>87</v>
      </c>
      <c r="G3" s="15" t="s">
        <v>88</v>
      </c>
      <c r="H3" s="14" t="s">
        <v>89</v>
      </c>
      <c r="I3" s="43">
        <f>'PROMEDIOS '!P6+'PROMEDIOS '!P11+'PROMEDIOS '!P19+'PROMEDIOS '!P23</f>
        <v>323064.9375</v>
      </c>
      <c r="J3" s="15" t="s">
        <v>69</v>
      </c>
      <c r="K3" s="44">
        <f>'PROMEDIOS '!P6+'PROMEDIOS '!P11+'PROMEDIOS '!P19+'PROMEDIOS '!P23</f>
        <v>323064.9375</v>
      </c>
      <c r="L3" s="15" t="s">
        <v>70</v>
      </c>
      <c r="M3" s="44">
        <f>'PROMEDIOS '!N6+'PROMEDIOS '!N11+'PROMEDIOS '!N19+'PROMEDIOS '!N23</f>
        <v>215376.625</v>
      </c>
      <c r="N3" s="22" t="s">
        <v>48</v>
      </c>
      <c r="O3" s="22">
        <v>123968</v>
      </c>
      <c r="P3" s="58"/>
      <c r="Q3" s="58"/>
      <c r="R3" s="49">
        <v>985475</v>
      </c>
      <c r="S3" s="47" t="s">
        <v>71</v>
      </c>
      <c r="T3" s="7" t="s">
        <v>12</v>
      </c>
      <c r="U3" s="15" t="s">
        <v>65</v>
      </c>
      <c r="V3" s="43" t="s">
        <v>63</v>
      </c>
      <c r="W3" s="15" t="s">
        <v>64</v>
      </c>
    </row>
    <row r="4" spans="1:28" s="9" customFormat="1" ht="318.75" x14ac:dyDescent="0.25">
      <c r="A4" s="1" t="s">
        <v>8</v>
      </c>
      <c r="B4" s="17" t="s">
        <v>11</v>
      </c>
      <c r="C4" s="3" t="s">
        <v>6</v>
      </c>
      <c r="D4" s="3" t="s">
        <v>4</v>
      </c>
      <c r="E4" s="14" t="s">
        <v>5</v>
      </c>
      <c r="F4" s="14" t="s">
        <v>59</v>
      </c>
      <c r="G4" s="15" t="s">
        <v>27</v>
      </c>
      <c r="H4" s="14" t="s">
        <v>53</v>
      </c>
      <c r="I4" s="43">
        <f>'PROMEDIOS '!F6+'PROMEDIOS '!F11+'PROMEDIOS '!F19++'PROMEDIOS '!F23</f>
        <v>19814649.5</v>
      </c>
      <c r="J4" s="45" t="s">
        <v>54</v>
      </c>
      <c r="K4" s="43"/>
      <c r="L4" s="21"/>
      <c r="M4" s="14"/>
      <c r="N4" s="14"/>
      <c r="O4" s="14"/>
      <c r="P4" s="14"/>
      <c r="Q4" s="14"/>
      <c r="R4" s="54">
        <f>19814650/10</f>
        <v>1981465</v>
      </c>
      <c r="S4" s="52" t="s">
        <v>74</v>
      </c>
      <c r="T4" s="4" t="s">
        <v>0</v>
      </c>
      <c r="U4" s="43"/>
      <c r="W4" s="15" t="s">
        <v>26</v>
      </c>
    </row>
    <row r="5" spans="1:28" s="9" customFormat="1" ht="252" customHeight="1" x14ac:dyDescent="0.25">
      <c r="A5" s="1" t="s">
        <v>8</v>
      </c>
      <c r="B5" s="17" t="s">
        <v>11</v>
      </c>
      <c r="C5" s="3" t="s">
        <v>6</v>
      </c>
      <c r="D5" s="3" t="s">
        <v>4</v>
      </c>
      <c r="E5" s="14" t="s">
        <v>14</v>
      </c>
      <c r="F5" s="14" t="s">
        <v>29</v>
      </c>
      <c r="G5" s="15" t="s">
        <v>28</v>
      </c>
      <c r="H5" s="15" t="s">
        <v>73</v>
      </c>
      <c r="I5" s="44">
        <f>'PROMEDIOS '!P6+'PROMEDIOS '!P11+'PROMEDIOS '!P19+'PROMEDIOS '!P23</f>
        <v>323064.9375</v>
      </c>
      <c r="J5" s="15" t="s">
        <v>61</v>
      </c>
      <c r="K5" s="44">
        <v>546642</v>
      </c>
      <c r="L5" s="15" t="s">
        <v>55</v>
      </c>
      <c r="M5" s="44">
        <f>'PROMEDIOS '!P6+'PROMEDIOS '!P11+'PROMEDIOS '!P19+'PROMEDIOS '!P23</f>
        <v>323064.9375</v>
      </c>
      <c r="N5" s="15" t="s">
        <v>56</v>
      </c>
      <c r="O5" s="44">
        <f>'PROMEDIOS '!N6+'PROMEDIOS '!N11+'PROMEDIOS '!N19+'PROMEDIOS '!N23</f>
        <v>215376.625</v>
      </c>
      <c r="P5" s="44" t="s">
        <v>48</v>
      </c>
      <c r="Q5" s="22">
        <v>123968</v>
      </c>
      <c r="R5" s="53">
        <f>SUM(O5+M5+I5+Q5+K5)</f>
        <v>1532116.5</v>
      </c>
      <c r="S5" s="52" t="s">
        <v>75</v>
      </c>
      <c r="T5" s="1" t="s">
        <v>12</v>
      </c>
      <c r="W5" s="15" t="s">
        <v>19</v>
      </c>
      <c r="X5" s="14" t="s">
        <v>20</v>
      </c>
      <c r="Y5" s="14" t="s">
        <v>21</v>
      </c>
    </row>
    <row r="6" spans="1:28" s="9" customFormat="1" ht="344.25" x14ac:dyDescent="0.25">
      <c r="A6" s="1" t="s">
        <v>8</v>
      </c>
      <c r="B6" s="17" t="s">
        <v>11</v>
      </c>
      <c r="C6" s="3" t="s">
        <v>6</v>
      </c>
      <c r="D6" s="3" t="s">
        <v>4</v>
      </c>
      <c r="E6" s="14" t="s">
        <v>2</v>
      </c>
      <c r="F6" s="14" t="s">
        <v>30</v>
      </c>
      <c r="G6" s="15" t="s">
        <v>31</v>
      </c>
      <c r="H6" s="14" t="s">
        <v>79</v>
      </c>
      <c r="I6" s="22">
        <f>'PROMEDIOS '!F6+'PROMEDIOS '!F11+('PROMEDIOS '!F19*2)+'PROMEDIOS '!F23</f>
        <v>22837098.5</v>
      </c>
      <c r="J6" s="14" t="s">
        <v>80</v>
      </c>
      <c r="K6" s="22"/>
      <c r="L6" s="38"/>
      <c r="M6" s="50">
        <f>I6/25</f>
        <v>913483.94</v>
      </c>
      <c r="N6" s="50"/>
      <c r="O6" s="50"/>
      <c r="P6" s="46"/>
      <c r="Q6" s="46"/>
      <c r="R6" s="54">
        <v>913484</v>
      </c>
      <c r="S6" s="52" t="s">
        <v>81</v>
      </c>
      <c r="T6" s="1" t="s">
        <v>12</v>
      </c>
      <c r="U6" s="43"/>
      <c r="W6" s="15" t="s">
        <v>25</v>
      </c>
      <c r="Y6" s="16" t="s">
        <v>62</v>
      </c>
    </row>
    <row r="7" spans="1:28" s="9" customFormat="1" ht="183.75" customHeight="1" x14ac:dyDescent="0.25">
      <c r="A7" s="1" t="s">
        <v>8</v>
      </c>
      <c r="B7" s="17" t="s">
        <v>11</v>
      </c>
      <c r="C7" s="3" t="s">
        <v>6</v>
      </c>
      <c r="D7" s="3" t="s">
        <v>4</v>
      </c>
      <c r="E7" s="14" t="s">
        <v>15</v>
      </c>
      <c r="F7" s="14" t="s">
        <v>32</v>
      </c>
      <c r="G7" s="15" t="s">
        <v>33</v>
      </c>
      <c r="H7" s="14" t="s">
        <v>57</v>
      </c>
      <c r="I7" s="43">
        <v>2350000</v>
      </c>
      <c r="J7" s="14"/>
      <c r="K7" s="14"/>
      <c r="L7" s="14"/>
      <c r="M7" s="14"/>
      <c r="N7" s="14"/>
      <c r="O7" s="14"/>
      <c r="P7" s="14"/>
      <c r="Q7" s="14"/>
      <c r="R7" s="54">
        <v>2350000</v>
      </c>
      <c r="S7" s="52" t="s">
        <v>58</v>
      </c>
      <c r="T7" s="5" t="s">
        <v>12</v>
      </c>
    </row>
    <row r="8" spans="1:28" s="9" customFormat="1" ht="320.25" customHeight="1" x14ac:dyDescent="0.25">
      <c r="A8" s="1" t="s">
        <v>8</v>
      </c>
      <c r="B8" s="17" t="s">
        <v>11</v>
      </c>
      <c r="C8" s="3" t="s">
        <v>6</v>
      </c>
      <c r="D8" s="3" t="s">
        <v>4</v>
      </c>
      <c r="E8" s="14" t="s">
        <v>7</v>
      </c>
      <c r="F8" s="14" t="s">
        <v>60</v>
      </c>
      <c r="G8" s="15" t="s">
        <v>34</v>
      </c>
      <c r="H8" s="15" t="s">
        <v>77</v>
      </c>
      <c r="I8" s="44">
        <f>'PROMEDIOS '!P6+'PROMEDIOS '!P11+'PROMEDIOS '!P19+'PROMEDIOS '!P23</f>
        <v>323064.9375</v>
      </c>
      <c r="J8" s="15"/>
      <c r="K8" s="44"/>
      <c r="L8" s="15" t="s">
        <v>55</v>
      </c>
      <c r="M8" s="44">
        <f>'PROMEDIOS '!P6+'PROMEDIOS '!P11+'PROMEDIOS '!P19+'PROMEDIOS '!P23</f>
        <v>323064.9375</v>
      </c>
      <c r="N8" s="15" t="s">
        <v>56</v>
      </c>
      <c r="O8" s="44">
        <f>'PROMEDIOS '!N6+'PROMEDIOS '!N11+'PROMEDIOS '!N19+'PROMEDIOS '!N23</f>
        <v>215376.625</v>
      </c>
      <c r="P8" s="22" t="s">
        <v>48</v>
      </c>
      <c r="Q8" s="22">
        <v>123968</v>
      </c>
      <c r="R8" s="53">
        <f>SUM(O8+M8+I8+Q8)</f>
        <v>985474.5</v>
      </c>
      <c r="S8" s="53" t="s">
        <v>76</v>
      </c>
      <c r="T8" s="5" t="s">
        <v>12</v>
      </c>
      <c r="U8" s="38">
        <f>+R8*100</f>
        <v>98547450</v>
      </c>
      <c r="W8" s="15" t="s">
        <v>23</v>
      </c>
      <c r="X8" s="20" t="s">
        <v>24</v>
      </c>
    </row>
    <row r="9" spans="1:28" s="9" customFormat="1" ht="409.5" x14ac:dyDescent="0.25">
      <c r="A9" s="1" t="s">
        <v>8</v>
      </c>
      <c r="B9" s="17" t="s">
        <v>11</v>
      </c>
      <c r="C9" s="3" t="s">
        <v>6</v>
      </c>
      <c r="D9" s="3" t="s">
        <v>4</v>
      </c>
      <c r="E9" s="14" t="s">
        <v>16</v>
      </c>
      <c r="F9" s="14" t="s">
        <v>78</v>
      </c>
      <c r="G9" s="15" t="s">
        <v>35</v>
      </c>
      <c r="H9" s="15" t="s">
        <v>90</v>
      </c>
      <c r="I9" s="57">
        <f>(3*'PROMEDIOS '!F11)+(4*'PROMEDIOS '!F23)+('PROMEDIOS '!F19)*12</f>
        <v>63970947.5</v>
      </c>
      <c r="J9" s="15" t="s">
        <v>91</v>
      </c>
      <c r="K9" s="57">
        <f>500000*12</f>
        <v>6000000</v>
      </c>
      <c r="L9" s="15" t="s">
        <v>92</v>
      </c>
      <c r="M9" s="43">
        <v>10000000</v>
      </c>
      <c r="N9" s="14" t="s">
        <v>84</v>
      </c>
      <c r="O9" s="14" t="s">
        <v>85</v>
      </c>
      <c r="P9" s="14"/>
      <c r="Q9" s="14" t="s">
        <v>86</v>
      </c>
      <c r="R9" s="55">
        <v>1332849</v>
      </c>
      <c r="S9" s="56" t="s">
        <v>82</v>
      </c>
      <c r="T9" s="4" t="s">
        <v>0</v>
      </c>
      <c r="U9" s="1" t="s">
        <v>66</v>
      </c>
      <c r="W9" s="15" t="s">
        <v>22</v>
      </c>
      <c r="Z9"/>
      <c r="AA9" s="16" t="s">
        <v>83</v>
      </c>
      <c r="AB9" s="51"/>
    </row>
    <row r="10" spans="1:28" ht="66.75" customHeight="1" x14ac:dyDescent="0.3">
      <c r="A10" s="62" t="s">
        <v>94</v>
      </c>
      <c r="B10" s="63"/>
      <c r="C10" s="63"/>
      <c r="D10" s="63"/>
      <c r="E10" s="63"/>
      <c r="F10" s="63"/>
      <c r="G10" s="63"/>
    </row>
    <row r="11" spans="1:28" ht="16.5" customHeight="1" x14ac:dyDescent="0.25">
      <c r="A11" s="65" t="s">
        <v>95</v>
      </c>
      <c r="B11" s="65"/>
      <c r="C11" s="65"/>
      <c r="D11" s="65"/>
      <c r="E11" s="65"/>
      <c r="F11" s="65"/>
    </row>
  </sheetData>
  <autoFilter ref="A2:T9"/>
  <sortState ref="A2:N62">
    <sortCondition ref="A2:A62"/>
    <sortCondition ref="C2:C62"/>
  </sortState>
  <mergeCells count="4">
    <mergeCell ref="H2:O2"/>
    <mergeCell ref="A10:G10"/>
    <mergeCell ref="A1:B1"/>
    <mergeCell ref="A11:F11"/>
  </mergeCells>
  <dataValidations count="1">
    <dataValidation type="list" allowBlank="1" showInputMessage="1" showErrorMessage="1" sqref="G3:G9 D3:E9 T3:T9">
      <formula1>LINEA</formula1>
    </dataValidation>
  </dataValidations>
  <hyperlinks>
    <hyperlink ref="X8" r:id="rId1"/>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8"/>
  <sheetViews>
    <sheetView topLeftCell="A3" workbookViewId="0">
      <selection activeCell="A12" sqref="A12"/>
    </sheetView>
  </sheetViews>
  <sheetFormatPr baseColWidth="10" defaultRowHeight="15" x14ac:dyDescent="0.25"/>
  <cols>
    <col min="2" max="2" width="37.5703125" bestFit="1" customWidth="1"/>
    <col min="4" max="4" width="37.85546875" bestFit="1" customWidth="1"/>
    <col min="5" max="5" width="50.5703125" customWidth="1"/>
  </cols>
  <sheetData>
    <row r="2" spans="2:17" x14ac:dyDescent="0.25">
      <c r="I2">
        <f>'PROMEDIOS '!P6+'PROMEDIOS '!P13</f>
        <v>135659.11956521738</v>
      </c>
    </row>
    <row r="3" spans="2:17" x14ac:dyDescent="0.25">
      <c r="F3" t="s">
        <v>67</v>
      </c>
      <c r="J3" t="s">
        <v>68</v>
      </c>
    </row>
    <row r="4" spans="2:17" x14ac:dyDescent="0.25">
      <c r="B4" s="23" t="s">
        <v>37</v>
      </c>
      <c r="C4" s="23" t="s">
        <v>45</v>
      </c>
      <c r="D4" s="40" t="s">
        <v>46</v>
      </c>
      <c r="E4" s="40" t="s">
        <v>47</v>
      </c>
      <c r="F4" s="23"/>
      <c r="G4" s="23"/>
      <c r="H4" s="23"/>
      <c r="I4" s="23"/>
      <c r="J4" s="23"/>
      <c r="K4" s="23"/>
      <c r="L4" s="23"/>
      <c r="M4" s="23"/>
      <c r="N4" s="23"/>
      <c r="O4" s="23"/>
      <c r="P4" s="23"/>
    </row>
    <row r="5" spans="2:17" x14ac:dyDescent="0.25">
      <c r="B5" s="23">
        <v>2</v>
      </c>
      <c r="C5" s="23">
        <v>5574909</v>
      </c>
      <c r="D5" s="23">
        <v>7358880</v>
      </c>
      <c r="E5" s="23">
        <v>9198600</v>
      </c>
      <c r="F5" s="23">
        <v>184</v>
      </c>
      <c r="G5" s="23" t="s">
        <v>39</v>
      </c>
      <c r="H5" s="23">
        <v>1</v>
      </c>
      <c r="I5" s="23"/>
      <c r="J5" s="23"/>
      <c r="K5" s="23"/>
      <c r="L5" s="23"/>
      <c r="M5" s="23"/>
      <c r="N5" s="28">
        <v>2</v>
      </c>
      <c r="O5" s="28">
        <v>5</v>
      </c>
      <c r="P5" s="33">
        <v>3</v>
      </c>
    </row>
    <row r="6" spans="2:17" x14ac:dyDescent="0.25">
      <c r="B6" s="23">
        <v>3</v>
      </c>
      <c r="C6" s="23">
        <v>5091117</v>
      </c>
      <c r="D6" s="23">
        <v>6720275</v>
      </c>
      <c r="E6" s="23">
        <v>8400344</v>
      </c>
      <c r="F6" s="23">
        <f>AVERAGE(E5:E7)</f>
        <v>8320426</v>
      </c>
      <c r="G6" s="23" t="s">
        <v>40</v>
      </c>
      <c r="H6" s="23">
        <f>F6/184</f>
        <v>45219.706521739128</v>
      </c>
      <c r="I6" s="23"/>
      <c r="J6" s="23">
        <v>36500</v>
      </c>
      <c r="K6" s="23"/>
      <c r="L6" s="23"/>
      <c r="M6" s="23"/>
      <c r="N6" s="28">
        <f>H6*N5</f>
        <v>90439.413043478256</v>
      </c>
      <c r="O6" s="37">
        <f>H6*O5</f>
        <v>226098.53260869565</v>
      </c>
      <c r="P6">
        <f>H6*P5</f>
        <v>135659.11956521738</v>
      </c>
    </row>
    <row r="7" spans="2:17" x14ac:dyDescent="0.25">
      <c r="B7" s="23">
        <v>4</v>
      </c>
      <c r="C7" s="23">
        <v>4462020</v>
      </c>
      <c r="D7" s="23">
        <v>5889867</v>
      </c>
      <c r="E7" s="23">
        <v>7362334</v>
      </c>
      <c r="F7" s="23"/>
      <c r="G7" s="23"/>
      <c r="H7" s="23"/>
      <c r="I7" s="23"/>
      <c r="J7" s="23"/>
      <c r="K7" s="23"/>
      <c r="L7" s="23"/>
      <c r="M7" s="23"/>
      <c r="N7" s="23"/>
      <c r="O7" s="23"/>
      <c r="P7" s="23"/>
    </row>
    <row r="8" spans="2:17" ht="30.75" customHeight="1" x14ac:dyDescent="0.25"/>
    <row r="9" spans="2:17" x14ac:dyDescent="0.25">
      <c r="B9" s="25" t="s">
        <v>38</v>
      </c>
      <c r="C9" s="25"/>
      <c r="D9" s="25"/>
      <c r="E9" s="25"/>
      <c r="F9" s="25"/>
      <c r="G9" s="25"/>
      <c r="H9" s="25"/>
      <c r="I9" s="25"/>
      <c r="J9" s="25"/>
      <c r="K9" s="25"/>
      <c r="L9" s="25"/>
      <c r="M9" s="25"/>
      <c r="N9" s="25"/>
      <c r="O9" s="25"/>
      <c r="P9" s="25"/>
    </row>
    <row r="10" spans="2:17" x14ac:dyDescent="0.25">
      <c r="B10" s="25">
        <v>1</v>
      </c>
      <c r="C10" s="25">
        <v>4015978</v>
      </c>
      <c r="D10" s="25">
        <v>5301091</v>
      </c>
      <c r="E10" s="25">
        <v>6626364</v>
      </c>
      <c r="F10" s="25">
        <v>184</v>
      </c>
      <c r="G10" s="25" t="s">
        <v>39</v>
      </c>
      <c r="H10" s="25">
        <v>1</v>
      </c>
      <c r="I10" s="25"/>
      <c r="J10" s="25"/>
      <c r="K10" s="25"/>
      <c r="L10" s="25"/>
      <c r="M10" s="25"/>
      <c r="N10" s="29">
        <v>2</v>
      </c>
      <c r="O10" s="29">
        <v>5</v>
      </c>
      <c r="P10" s="34">
        <v>3</v>
      </c>
      <c r="Q10" s="34">
        <v>184</v>
      </c>
    </row>
    <row r="11" spans="2:17" x14ac:dyDescent="0.25">
      <c r="B11" s="25">
        <v>2</v>
      </c>
      <c r="C11" s="25">
        <v>3481644</v>
      </c>
      <c r="D11" s="25">
        <v>4575770</v>
      </c>
      <c r="E11" s="25">
        <v>5744713</v>
      </c>
      <c r="F11" s="25">
        <f>AVERAGE(E10:E11)</f>
        <v>6185538.5</v>
      </c>
      <c r="G11" s="25" t="s">
        <v>40</v>
      </c>
      <c r="H11" s="25">
        <f>F11/184</f>
        <v>33617.057065217392</v>
      </c>
      <c r="I11" s="25"/>
      <c r="J11" s="25">
        <v>33500</v>
      </c>
      <c r="K11" s="25"/>
      <c r="L11" s="25"/>
      <c r="M11" s="25"/>
      <c r="N11" s="29">
        <f>H11*N10</f>
        <v>67234.114130434784</v>
      </c>
      <c r="O11" s="37">
        <f>H11*O10</f>
        <v>168085.28532608697</v>
      </c>
      <c r="P11">
        <f>H11*P10</f>
        <v>100851.17119565218</v>
      </c>
    </row>
    <row r="12" spans="2:17" ht="54" customHeight="1" x14ac:dyDescent="0.25"/>
    <row r="13" spans="2:17" x14ac:dyDescent="0.25">
      <c r="B13" s="26" t="s">
        <v>41</v>
      </c>
      <c r="C13" s="26">
        <v>2303086</v>
      </c>
      <c r="D13" s="26">
        <v>3040073</v>
      </c>
      <c r="E13" s="26">
        <v>3800091</v>
      </c>
      <c r="F13" s="26">
        <v>184</v>
      </c>
      <c r="G13" s="26" t="s">
        <v>39</v>
      </c>
      <c r="H13" s="26">
        <v>1</v>
      </c>
      <c r="I13" s="26"/>
      <c r="J13" s="26"/>
      <c r="K13" s="26"/>
      <c r="L13" s="26"/>
      <c r="M13" s="26"/>
      <c r="N13" s="30">
        <v>2</v>
      </c>
      <c r="O13" s="30">
        <v>5</v>
      </c>
    </row>
    <row r="14" spans="2:17" x14ac:dyDescent="0.25">
      <c r="B14" s="26"/>
      <c r="C14" s="26"/>
      <c r="D14" s="26"/>
      <c r="E14" s="26"/>
      <c r="F14" s="26">
        <f>AVERAGE(E13)</f>
        <v>3800091</v>
      </c>
      <c r="G14" s="26" t="s">
        <v>40</v>
      </c>
      <c r="H14" s="26">
        <f>F14/184</f>
        <v>20652.668478260868</v>
      </c>
      <c r="I14" s="26"/>
      <c r="J14" s="26"/>
      <c r="K14" s="26"/>
      <c r="L14" s="26"/>
      <c r="M14" s="26"/>
      <c r="N14" s="30">
        <f>H14*N13</f>
        <v>41305.336956521736</v>
      </c>
      <c r="O14" s="37">
        <f>H14*O13</f>
        <v>103263.34239130434</v>
      </c>
    </row>
    <row r="15" spans="2:17" ht="48" customHeight="1" x14ac:dyDescent="0.25"/>
    <row r="16" spans="2:17" x14ac:dyDescent="0.25">
      <c r="B16" s="27" t="s">
        <v>42</v>
      </c>
      <c r="C16" s="27"/>
      <c r="D16" s="27"/>
      <c r="E16" s="27"/>
      <c r="F16" s="27"/>
      <c r="G16" s="27"/>
      <c r="H16" s="27"/>
      <c r="I16" s="27"/>
      <c r="J16" s="27"/>
      <c r="K16" s="27"/>
      <c r="L16" s="27"/>
      <c r="M16" s="27"/>
      <c r="N16" s="27"/>
    </row>
    <row r="17" spans="2:16" x14ac:dyDescent="0.25">
      <c r="B17" s="27">
        <v>1</v>
      </c>
      <c r="C17" s="27">
        <v>2070892</v>
      </c>
      <c r="D17" s="27">
        <v>2733578</v>
      </c>
      <c r="E17" s="27">
        <v>3416973</v>
      </c>
      <c r="F17" s="27"/>
      <c r="G17" s="27"/>
      <c r="H17" s="27"/>
      <c r="I17" s="27"/>
      <c r="J17" s="27"/>
      <c r="K17" s="27"/>
      <c r="L17" s="27"/>
      <c r="M17" s="27"/>
      <c r="N17" s="27"/>
      <c r="O17" s="27"/>
      <c r="P17" s="27"/>
    </row>
    <row r="18" spans="2:16" x14ac:dyDescent="0.25">
      <c r="B18" s="27">
        <v>2</v>
      </c>
      <c r="C18" s="27">
        <v>2070892</v>
      </c>
      <c r="D18" s="27">
        <v>2733578</v>
      </c>
      <c r="E18" s="27">
        <v>2627925</v>
      </c>
      <c r="F18" s="27">
        <v>184</v>
      </c>
      <c r="G18" s="27" t="s">
        <v>39</v>
      </c>
      <c r="H18" s="27">
        <v>1</v>
      </c>
      <c r="I18" s="27"/>
      <c r="J18" s="27">
        <v>17500</v>
      </c>
      <c r="K18" s="27"/>
      <c r="L18" s="27"/>
      <c r="M18" s="27"/>
      <c r="N18" s="31">
        <v>2</v>
      </c>
      <c r="O18" s="31">
        <v>5</v>
      </c>
      <c r="P18" s="35">
        <v>3</v>
      </c>
    </row>
    <row r="19" spans="2:16" x14ac:dyDescent="0.25">
      <c r="B19" s="27">
        <v>3</v>
      </c>
      <c r="C19" s="27">
        <v>1592682</v>
      </c>
      <c r="D19" s="27">
        <v>2102340</v>
      </c>
      <c r="E19" s="27"/>
      <c r="F19" s="27">
        <f>AVERAGE(E17:E18)</f>
        <v>3022449</v>
      </c>
      <c r="G19" s="27" t="s">
        <v>40</v>
      </c>
      <c r="H19" s="27">
        <f>F19/184</f>
        <v>16426.353260869564</v>
      </c>
      <c r="I19" s="27"/>
      <c r="J19" s="27"/>
      <c r="K19" s="27"/>
      <c r="L19" s="27"/>
      <c r="M19" s="27"/>
      <c r="N19" s="31">
        <f>H19*N18</f>
        <v>32852.706521739128</v>
      </c>
      <c r="O19" s="37">
        <f>H19*O18</f>
        <v>82131.766304347824</v>
      </c>
      <c r="P19">
        <f>H19*P18</f>
        <v>49279.059782608689</v>
      </c>
    </row>
    <row r="20" spans="2:16" ht="36.75" customHeight="1" x14ac:dyDescent="0.25"/>
    <row r="21" spans="2:16" x14ac:dyDescent="0.25">
      <c r="B21" s="24" t="s">
        <v>43</v>
      </c>
      <c r="C21" s="24">
        <v>1385598</v>
      </c>
      <c r="D21" s="24">
        <v>1828989</v>
      </c>
      <c r="E21" s="24">
        <v>2286236</v>
      </c>
      <c r="F21" s="24"/>
      <c r="G21" s="24"/>
      <c r="H21" s="24"/>
      <c r="I21" s="24"/>
      <c r="J21" s="24"/>
      <c r="K21" s="24"/>
      <c r="L21" s="24"/>
      <c r="M21" s="24"/>
      <c r="N21" s="24"/>
      <c r="O21" s="24"/>
      <c r="P21" s="24"/>
    </row>
    <row r="22" spans="2:16" x14ac:dyDescent="0.25">
      <c r="B22" s="24"/>
      <c r="C22" s="24"/>
      <c r="D22" s="24"/>
      <c r="E22" s="24"/>
      <c r="F22" s="24">
        <v>184</v>
      </c>
      <c r="G22" s="24" t="s">
        <v>39</v>
      </c>
      <c r="H22" s="24">
        <v>1</v>
      </c>
      <c r="I22" s="24"/>
      <c r="J22" s="24"/>
      <c r="K22" s="24"/>
      <c r="L22" s="24"/>
      <c r="M22" s="24"/>
      <c r="N22" s="32">
        <v>2</v>
      </c>
      <c r="O22" s="32">
        <v>5</v>
      </c>
      <c r="P22" s="36">
        <v>3</v>
      </c>
    </row>
    <row r="23" spans="2:16" x14ac:dyDescent="0.25">
      <c r="B23" s="24"/>
      <c r="C23" s="24"/>
      <c r="D23" s="24"/>
      <c r="E23" s="24"/>
      <c r="F23" s="24">
        <f>AVERAGE(E21)</f>
        <v>2286236</v>
      </c>
      <c r="G23" s="24" t="s">
        <v>40</v>
      </c>
      <c r="H23" s="24">
        <f>F23/184</f>
        <v>12425.195652173914</v>
      </c>
      <c r="I23" s="24"/>
      <c r="J23" s="24"/>
      <c r="K23" s="24"/>
      <c r="L23" s="24"/>
      <c r="M23" s="24"/>
      <c r="N23" s="32">
        <f>H23*N22</f>
        <v>24850.391304347828</v>
      </c>
      <c r="O23" s="37">
        <f>H23*O22</f>
        <v>62125.978260869568</v>
      </c>
      <c r="P23">
        <f>H23*P22</f>
        <v>37275.586956521744</v>
      </c>
    </row>
    <row r="27" spans="2:16" x14ac:dyDescent="0.25">
      <c r="E27">
        <v>42650506706</v>
      </c>
    </row>
    <row r="28" spans="2:16" x14ac:dyDescent="0.25">
      <c r="E28" s="41">
        <f>E27/20</f>
        <v>2132525335.3</v>
      </c>
      <c r="F28" t="s">
        <v>49</v>
      </c>
    </row>
    <row r="29" spans="2:16" x14ac:dyDescent="0.25">
      <c r="B29" t="s">
        <v>44</v>
      </c>
      <c r="C29">
        <v>6891277</v>
      </c>
      <c r="E29" s="42">
        <f>E28/9</f>
        <v>236947259.47777778</v>
      </c>
      <c r="F29" t="s">
        <v>50</v>
      </c>
    </row>
    <row r="30" spans="2:16" x14ac:dyDescent="0.25">
      <c r="E30" s="42">
        <f>E29*12</f>
        <v>2843367113.7333336</v>
      </c>
    </row>
    <row r="31" spans="2:16" x14ac:dyDescent="0.25">
      <c r="E31" s="42">
        <f>E30*4</f>
        <v>11373468454.933334</v>
      </c>
    </row>
    <row r="32" spans="2:16" x14ac:dyDescent="0.25">
      <c r="E32" s="42">
        <f>E31*0.4</f>
        <v>4549387381.9733343</v>
      </c>
      <c r="F32" t="s">
        <v>51</v>
      </c>
    </row>
    <row r="33" spans="5:6" x14ac:dyDescent="0.25">
      <c r="E33" s="42">
        <f>E32/4</f>
        <v>1137346845.4933336</v>
      </c>
    </row>
    <row r="36" spans="5:6" x14ac:dyDescent="0.25">
      <c r="E36" s="42">
        <v>176435514341</v>
      </c>
    </row>
    <row r="37" spans="5:6" x14ac:dyDescent="0.25">
      <c r="E37" s="42">
        <f>E36/20</f>
        <v>8821775717.0499992</v>
      </c>
      <c r="F37" t="s">
        <v>49</v>
      </c>
    </row>
    <row r="38" spans="5:6" x14ac:dyDescent="0.25">
      <c r="E38" s="42">
        <f>E37/9</f>
        <v>980197301.89444435</v>
      </c>
      <c r="F38"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PRODUCTOS</vt:lpstr>
      <vt:lpstr>PROMEDIOS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Luis Buelvas Ramirez</dc:creator>
  <cp:lastModifiedBy>Torres Agudelo, Adriana Patricia</cp:lastModifiedBy>
  <dcterms:created xsi:type="dcterms:W3CDTF">2019-12-26T20:17:32Z</dcterms:created>
  <dcterms:modified xsi:type="dcterms:W3CDTF">2020-10-15T17:42:27Z</dcterms:modified>
</cp:coreProperties>
</file>