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https://sdpgovco-my.sharepoint.com/personal/lfdiaz_sdp_gov_co/Documents/3_Inventario_Planes_Acción/4.Ultimos_ajustes_Plan_accion/12_Junio_20_25/"/>
    </mc:Choice>
  </mc:AlternateContent>
  <xr:revisionPtr revIDLastSave="9" documentId="8_{3798B537-3DF3-4916-8A1F-659DE57CC563}" xr6:coauthVersionLast="47" xr6:coauthVersionMax="47" xr10:uidLastSave="{5EC296B9-0B54-47E8-8749-816F43A9EEFA}"/>
  <bookViews>
    <workbookView xWindow="-120" yWindow="-120" windowWidth="20730" windowHeight="11160" tabRatio="887" firstSheet="1" activeTab="4" xr2:uid="{00000000-000D-0000-FFFF-FFFF00000000}"/>
  </bookViews>
  <sheets>
    <sheet name="Cálculo IR" sheetId="66" state="hidden" r:id="rId1"/>
    <sheet name=" Instructivo ficha técnica" sheetId="58" r:id="rId2"/>
    <sheet name="Instructivo Plan de Acción" sheetId="57" r:id="rId3"/>
    <sheet name="Plan de acción Actual" sheetId="1" state="hidden" r:id="rId4"/>
    <sheet name="Plan de acción" sheetId="77" r:id="rId5"/>
    <sheet name="IR1.1" sheetId="15" r:id="rId6"/>
    <sheet name="IP1.1.1" sheetId="16" r:id="rId7"/>
    <sheet name="IP1.1.2" sheetId="17" r:id="rId8"/>
    <sheet name="IP 1.1.3" sheetId="18" r:id="rId9"/>
    <sheet name="IP1.1.4" sheetId="11" r:id="rId10"/>
    <sheet name="IP1.1.5" sheetId="19" r:id="rId11"/>
    <sheet name="IP1.1.6" sheetId="60" r:id="rId12"/>
    <sheet name="IP 1.1.7" sheetId="78" r:id="rId13"/>
    <sheet name="IR 2.1" sheetId="20" r:id="rId14"/>
    <sheet name="IP 2.1.1" sheetId="21" r:id="rId15"/>
    <sheet name="IP 2.1.2" sheetId="22" r:id="rId16"/>
    <sheet name="IP 2.1.3" sheetId="23" r:id="rId17"/>
    <sheet name="IP 2.1.4" sheetId="62" r:id="rId18"/>
    <sheet name="IP 2.1.5 " sheetId="79" r:id="rId19"/>
    <sheet name="IP 2.1.6" sheetId="80" r:id="rId20"/>
    <sheet name="IR 3.1" sheetId="24" r:id="rId21"/>
    <sheet name="IP 3.1.1" sheetId="25" r:id="rId22"/>
    <sheet name="IP 3.1.2" sheetId="13" r:id="rId23"/>
    <sheet name="IP 3.1.3" sheetId="14" r:id="rId24"/>
    <sheet name="IP 3.1.4" sheetId="26" r:id="rId25"/>
    <sheet name="IP 3.1.5" sheetId="27" r:id="rId26"/>
    <sheet name="IP 3.1.6" sheetId="81" r:id="rId27"/>
    <sheet name="IP 3.1.7" sheetId="82" r:id="rId28"/>
    <sheet name="IP3.1.8" sheetId="10" r:id="rId29"/>
    <sheet name="IP 3.1.9" sheetId="37" r:id="rId30"/>
    <sheet name="IP 3.1.10" sheetId="75" r:id="rId31"/>
    <sheet name="IP 3.1.11" sheetId="83" r:id="rId32"/>
    <sheet name="IP 3.1.12" sheetId="84" r:id="rId33"/>
    <sheet name="IP 3.1.13" sheetId="85" r:id="rId34"/>
    <sheet name="IR 4.1" sheetId="31" r:id="rId35"/>
    <sheet name="IP 4.1.1" sheetId="33" r:id="rId36"/>
    <sheet name="IP 4.1.2" sheetId="34" r:id="rId37"/>
    <sheet name="IP 4.1.3" sheetId="35" r:id="rId38"/>
    <sheet name="IP 4.1.4" sheetId="36" r:id="rId39"/>
    <sheet name="IP 4.1.5 " sheetId="86" r:id="rId40"/>
    <sheet name="IR 5.1" sheetId="39" r:id="rId41"/>
    <sheet name="IP 5.1.1" sheetId="38" r:id="rId42"/>
    <sheet name="IP 5.1.2" sheetId="40" r:id="rId43"/>
    <sheet name="IP 5.1.3" sheetId="87" r:id="rId44"/>
    <sheet name="IR 6.1" sheetId="43" r:id="rId45"/>
    <sheet name="IP 6.1.1" sheetId="44" r:id="rId46"/>
    <sheet name="IP 6.1.2" sheetId="88" r:id="rId47"/>
    <sheet name="IP 6.1.3" sheetId="89" r:id="rId48"/>
    <sheet name="IP 6.1.4" sheetId="63" r:id="rId49"/>
    <sheet name="IP 6.1.5" sheetId="96" r:id="rId50"/>
    <sheet name="IP 6.1.6" sheetId="90" r:id="rId51"/>
    <sheet name="IP 6.1.7" sheetId="91" r:id="rId52"/>
    <sheet name="IR 7.1" sheetId="47" r:id="rId53"/>
    <sheet name="IP 7.1.1" sheetId="92" r:id="rId54"/>
    <sheet name="IP 7.1.2" sheetId="49" r:id="rId55"/>
    <sheet name="IP 7.1.3" sheetId="61" r:id="rId56"/>
    <sheet name="IP 7.1.4" sheetId="51" r:id="rId57"/>
    <sheet name="IP 7.1.5" sheetId="93" r:id="rId58"/>
    <sheet name="IP 7.1.6" sheetId="94" r:id="rId59"/>
    <sheet name="IP 7.1.7" sheetId="97" r:id="rId60"/>
    <sheet name="Criterios Espacio Idóneo" sheetId="67" state="hidden" r:id="rId61"/>
    <sheet name="Lista" sheetId="69" state="hidden" r:id="rId62"/>
    <sheet name="Desplegables" sheetId="2" state="hidden" r:id="rId63"/>
  </sheets>
  <definedNames>
    <definedName name="_xlnm._FilterDatabase" localSheetId="4" hidden="1">'Plan de acción'!$A$1:$CR$75</definedName>
    <definedName name="Ambiente">Desplegables!$F$29:$F$31</definedName>
    <definedName name="ANUALIZACIÓN" localSheetId="18">#REF!</definedName>
    <definedName name="ANUALIZACIÓN" localSheetId="19">#REF!</definedName>
    <definedName name="ANUALIZACIÓN" localSheetId="31">#REF!</definedName>
    <definedName name="ANUALIZACIÓN" localSheetId="32">#REF!</definedName>
    <definedName name="ANUALIZACIÓN" localSheetId="33">#REF!</definedName>
    <definedName name="ANUALIZACIÓN" localSheetId="39">#REF!</definedName>
    <definedName name="ANUALIZACIÓN" localSheetId="58">#REF!</definedName>
    <definedName name="ANUALIZACIÓN">#REF!</definedName>
    <definedName name="CulturaRecreaciónyDeporte">Desplegables!$F$24:$F$28</definedName>
    <definedName name="DesarrolloEconómicoIndustriayTurismo">Desplegables!$F$16:$F$18</definedName>
    <definedName name="Educación">Desplegables!$F$19:$F$20</definedName>
    <definedName name="GestiónJurídica">Desplegables!$F$11</definedName>
    <definedName name="GestiónPública">Desplegables!$F$3:$F$4</definedName>
    <definedName name="Gobierno">Desplegables!$F$5:$F$8</definedName>
    <definedName name="Hábitat">Desplegables!$F$37:$F$42</definedName>
    <definedName name="Hacienda">Desplegables!$F$12:$F$14</definedName>
    <definedName name="IntegraciónSocial">Desplegables!$F$23</definedName>
    <definedName name="Movilidad">Desplegables!$F$32:$F$36</definedName>
    <definedName name="Salud">Desplegables!$F$21:$F$22</definedName>
    <definedName name="SeguridadConvivenciayJusticia">Desplegables!$F$9:$F$10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5" i="77" l="1"/>
  <c r="CD33" i="77"/>
  <c r="CD61" i="77"/>
  <c r="CD62" i="77"/>
  <c r="CD65" i="77"/>
  <c r="CD45" i="77"/>
  <c r="C16" i="11"/>
  <c r="CD74" i="77"/>
  <c r="CD73" i="77"/>
  <c r="CD67" i="77"/>
  <c r="CD66" i="77"/>
  <c r="CD72" i="77"/>
  <c r="CD71" i="77"/>
  <c r="CD70" i="77"/>
  <c r="CD69" i="77"/>
  <c r="CD68" i="77"/>
  <c r="CD64" i="77"/>
  <c r="CD63" i="77"/>
  <c r="CD60" i="77"/>
  <c r="CD59" i="77"/>
  <c r="CD58" i="77"/>
  <c r="CD57" i="77"/>
  <c r="CD52" i="77"/>
  <c r="CD51" i="77"/>
  <c r="CD50" i="77"/>
  <c r="CD46" i="77"/>
  <c r="CD39" i="77"/>
  <c r="CD38" i="77"/>
  <c r="CD44" i="77" l="1"/>
  <c r="CD43" i="77"/>
  <c r="CD42" i="77"/>
  <c r="CD41" i="77"/>
  <c r="CD40" i="77"/>
  <c r="CD37" i="77"/>
  <c r="CD36" i="77"/>
  <c r="CD35" i="77"/>
  <c r="CD34" i="77"/>
  <c r="CD32" i="77"/>
  <c r="CD31" i="77"/>
  <c r="CD30" i="77"/>
  <c r="CD29" i="77"/>
  <c r="CD28" i="77"/>
  <c r="AY28" i="77"/>
  <c r="AX28" i="77"/>
  <c r="AW28" i="77"/>
  <c r="AV28" i="77"/>
  <c r="AU28" i="77"/>
  <c r="AT28" i="77"/>
  <c r="AS28" i="77"/>
  <c r="AR28" i="77"/>
  <c r="AQ28" i="77"/>
  <c r="AP28" i="77"/>
  <c r="AO28" i="77"/>
  <c r="AK28" i="77"/>
  <c r="CD27" i="77"/>
  <c r="AY27" i="77"/>
  <c r="AX27" i="77"/>
  <c r="AW27" i="77"/>
  <c r="AV27" i="77"/>
  <c r="AU27" i="77"/>
  <c r="AT27" i="77"/>
  <c r="AS27" i="77"/>
  <c r="AR27" i="77"/>
  <c r="AQ27" i="77"/>
  <c r="AP27" i="77"/>
  <c r="AO27" i="77"/>
  <c r="AK27" i="77"/>
  <c r="CC28" i="1"/>
  <c r="AP28" i="1"/>
  <c r="AQ28" i="1"/>
  <c r="AR28" i="1"/>
  <c r="AS28" i="1"/>
  <c r="AT28" i="1"/>
  <c r="AU28" i="1"/>
  <c r="AV28" i="1"/>
  <c r="AW28" i="1"/>
  <c r="AX28" i="1"/>
  <c r="AO28" i="1"/>
  <c r="AN28" i="1"/>
  <c r="C3" i="51" l="1"/>
  <c r="C3" i="61"/>
  <c r="C3" i="49"/>
  <c r="C3" i="63"/>
  <c r="C3" i="44"/>
  <c r="C3" i="40"/>
  <c r="C3" i="38"/>
  <c r="C3" i="36"/>
  <c r="C3" i="35"/>
  <c r="C3" i="34"/>
  <c r="C3" i="33"/>
  <c r="C3" i="75"/>
  <c r="C3" i="37"/>
  <c r="C3" i="10"/>
  <c r="C3" i="27"/>
  <c r="C3" i="26"/>
  <c r="C3" i="14"/>
  <c r="C3" i="13"/>
  <c r="C3" i="25"/>
  <c r="C3" i="62"/>
  <c r="C3" i="23"/>
  <c r="C3" i="22"/>
  <c r="C3" i="21"/>
  <c r="C3" i="60"/>
  <c r="C3" i="19"/>
  <c r="C13" i="63"/>
  <c r="C13" i="44"/>
  <c r="C16" i="75"/>
  <c r="C13" i="37"/>
  <c r="C13" i="10"/>
  <c r="C13" i="27"/>
  <c r="C23" i="26"/>
  <c r="C25" i="13"/>
  <c r="C13" i="25"/>
  <c r="C14" i="25"/>
  <c r="F14" i="25"/>
  <c r="C15" i="25"/>
  <c r="C16" i="25"/>
  <c r="C13" i="60"/>
  <c r="C13" i="19"/>
  <c r="C13" i="11"/>
  <c r="C27" i="18"/>
  <c r="C28" i="18"/>
  <c r="F28" i="18"/>
  <c r="C29" i="18"/>
  <c r="C30" i="18"/>
  <c r="C21" i="17"/>
  <c r="C25" i="16"/>
  <c r="C3" i="11"/>
  <c r="C3" i="18"/>
  <c r="C3" i="17"/>
  <c r="C3" i="16"/>
  <c r="C2" i="15"/>
  <c r="C2" i="16"/>
  <c r="CC29" i="1"/>
  <c r="CC30" i="1"/>
  <c r="CC31" i="1"/>
  <c r="CC32" i="1"/>
  <c r="CC33" i="1"/>
  <c r="CC34" i="1"/>
  <c r="CC35" i="1"/>
  <c r="CC36" i="1"/>
  <c r="CC37" i="1"/>
  <c r="CC38" i="1"/>
  <c r="CC39" i="1"/>
  <c r="CC40" i="1"/>
  <c r="CC41" i="1"/>
  <c r="CC42" i="1"/>
  <c r="F42" i="62"/>
  <c r="L38" i="62"/>
  <c r="J38" i="62"/>
  <c r="H38" i="62"/>
  <c r="F38" i="62"/>
  <c r="D38" i="62"/>
  <c r="L36" i="62"/>
  <c r="J36" i="62"/>
  <c r="H36" i="62"/>
  <c r="F36" i="62"/>
  <c r="D36" i="62"/>
  <c r="C19" i="75"/>
  <c r="F17" i="75"/>
  <c r="C17" i="75"/>
  <c r="C18" i="75"/>
  <c r="F14" i="51"/>
  <c r="C14" i="51"/>
  <c r="C15" i="51"/>
  <c r="F14" i="61"/>
  <c r="C14" i="61"/>
  <c r="C15" i="61"/>
  <c r="F14" i="49"/>
  <c r="C14" i="49"/>
  <c r="C15" i="49"/>
  <c r="F14" i="63"/>
  <c r="C14" i="63"/>
  <c r="C15" i="63"/>
  <c r="F14" i="44"/>
  <c r="C14" i="44"/>
  <c r="C15" i="44"/>
  <c r="F14" i="40"/>
  <c r="C14" i="40"/>
  <c r="C15" i="40"/>
  <c r="F22" i="38"/>
  <c r="C22" i="38"/>
  <c r="C23" i="38"/>
  <c r="F14" i="36"/>
  <c r="C14" i="36"/>
  <c r="C15" i="36"/>
  <c r="F14" i="35"/>
  <c r="C14" i="35"/>
  <c r="C15" i="35"/>
  <c r="F14" i="34"/>
  <c r="C14" i="34"/>
  <c r="C15" i="34"/>
  <c r="F14" i="33"/>
  <c r="C14" i="33"/>
  <c r="C15" i="33"/>
  <c r="F14" i="37"/>
  <c r="C14" i="37"/>
  <c r="C15" i="37"/>
  <c r="F14" i="10"/>
  <c r="C14" i="10"/>
  <c r="C15" i="10"/>
  <c r="F14" i="27"/>
  <c r="C14" i="27"/>
  <c r="C15" i="27"/>
  <c r="F24" i="26"/>
  <c r="C24" i="26"/>
  <c r="C25" i="26"/>
  <c r="F14" i="14"/>
  <c r="C14" i="14"/>
  <c r="C15" i="14"/>
  <c r="F26" i="13"/>
  <c r="C26" i="13"/>
  <c r="C27" i="13"/>
  <c r="F14" i="62"/>
  <c r="C14" i="62"/>
  <c r="C15" i="62"/>
  <c r="F20" i="23"/>
  <c r="C20" i="23"/>
  <c r="C21" i="23"/>
  <c r="F14" i="22"/>
  <c r="C14" i="22"/>
  <c r="C15" i="22"/>
  <c r="F14" i="21"/>
  <c r="C14" i="21"/>
  <c r="C15" i="21"/>
  <c r="F14" i="60"/>
  <c r="C14" i="60"/>
  <c r="C15" i="60"/>
  <c r="F14" i="19"/>
  <c r="C14" i="19"/>
  <c r="C15" i="19"/>
  <c r="F14" i="11"/>
  <c r="C14" i="11"/>
  <c r="C15" i="11"/>
  <c r="F22" i="17"/>
  <c r="C22" i="17"/>
  <c r="C23" i="17"/>
  <c r="F26" i="16"/>
  <c r="C26" i="16"/>
  <c r="C27" i="16"/>
  <c r="C12" i="47"/>
  <c r="C12" i="43"/>
  <c r="C20" i="39"/>
  <c r="C12" i="31"/>
  <c r="C26" i="24"/>
  <c r="C18" i="20"/>
  <c r="C26" i="15"/>
  <c r="CC27" i="1"/>
  <c r="AJ27" i="1"/>
  <c r="AN27" i="1"/>
  <c r="AA59" i="1"/>
  <c r="AA60" i="1"/>
  <c r="AA61" i="1"/>
  <c r="AA62" i="1"/>
  <c r="AA63" i="1"/>
  <c r="AA28" i="1"/>
  <c r="AA29" i="1"/>
  <c r="AA30" i="1"/>
  <c r="D30" i="1" s="1"/>
  <c r="AA31" i="1"/>
  <c r="D31" i="1" s="1"/>
  <c r="AA32" i="1"/>
  <c r="AA33" i="1"/>
  <c r="AA34" i="1"/>
  <c r="AA35" i="1"/>
  <c r="D35" i="1" s="1"/>
  <c r="AA36" i="1"/>
  <c r="AA37" i="1"/>
  <c r="AA38" i="1"/>
  <c r="D45" i="1" s="1"/>
  <c r="AA39" i="1"/>
  <c r="B38" i="1" s="1"/>
  <c r="AA40" i="1"/>
  <c r="AA41" i="1"/>
  <c r="AA42" i="1"/>
  <c r="AA43" i="1"/>
  <c r="AA44" i="1"/>
  <c r="AA45" i="1"/>
  <c r="AA46" i="1"/>
  <c r="AA47" i="1"/>
  <c r="AA48" i="1"/>
  <c r="AA49" i="1"/>
  <c r="AA50" i="1"/>
  <c r="D49" i="1" s="1"/>
  <c r="AA51" i="1"/>
  <c r="AA52" i="1"/>
  <c r="AA53" i="1"/>
  <c r="D53" i="1" s="1"/>
  <c r="AA54" i="1"/>
  <c r="AA55" i="1"/>
  <c r="AA56" i="1"/>
  <c r="AA57" i="1"/>
  <c r="AA58" i="1"/>
  <c r="AA27" i="1"/>
  <c r="D55" i="1"/>
  <c r="E33" i="67"/>
  <c r="F33" i="67"/>
  <c r="G33" i="67"/>
  <c r="H33" i="67"/>
  <c r="I33" i="67"/>
  <c r="J33" i="67"/>
  <c r="K33" i="67"/>
  <c r="L33" i="67"/>
  <c r="M33" i="67"/>
  <c r="N33" i="67"/>
  <c r="O33" i="67"/>
  <c r="P33" i="67"/>
  <c r="Q33" i="67"/>
  <c r="R33" i="67"/>
  <c r="R34" i="67" s="1"/>
  <c r="S33" i="67"/>
  <c r="T33" i="67"/>
  <c r="U33" i="67"/>
  <c r="V33" i="67"/>
  <c r="W33" i="67"/>
  <c r="X33" i="67"/>
  <c r="F32" i="67"/>
  <c r="G32" i="67"/>
  <c r="G34" i="67" s="1"/>
  <c r="H32" i="67"/>
  <c r="I32" i="67"/>
  <c r="J32" i="67"/>
  <c r="K32" i="67"/>
  <c r="L32" i="67"/>
  <c r="M32" i="67"/>
  <c r="N32" i="67"/>
  <c r="O32" i="67"/>
  <c r="O34" i="67" s="1"/>
  <c r="P32" i="67"/>
  <c r="P34" i="67" s="1"/>
  <c r="Q32" i="67"/>
  <c r="R32" i="67"/>
  <c r="S32" i="67"/>
  <c r="T32" i="67"/>
  <c r="U32" i="67"/>
  <c r="V32" i="67"/>
  <c r="V34" i="67" s="1"/>
  <c r="W32" i="67"/>
  <c r="X32" i="67"/>
  <c r="X34" i="67" s="1"/>
  <c r="E32" i="67"/>
  <c r="F31" i="67"/>
  <c r="G31" i="67"/>
  <c r="H31" i="67"/>
  <c r="H34" i="67" s="1"/>
  <c r="I31" i="67"/>
  <c r="I34" i="67" s="1"/>
  <c r="J31" i="67"/>
  <c r="J34" i="67" s="1"/>
  <c r="K31" i="67"/>
  <c r="K34" i="67" s="1"/>
  <c r="L31" i="67"/>
  <c r="M31" i="67"/>
  <c r="N31" i="67"/>
  <c r="O31" i="67"/>
  <c r="P31" i="67"/>
  <c r="Q31" i="67"/>
  <c r="Q34" i="67" s="1"/>
  <c r="R31" i="67"/>
  <c r="S31" i="67"/>
  <c r="S34" i="67" s="1"/>
  <c r="T31" i="67"/>
  <c r="T34" i="67" s="1"/>
  <c r="U31" i="67"/>
  <c r="V31" i="67"/>
  <c r="W31" i="67"/>
  <c r="X31" i="67"/>
  <c r="E31" i="67"/>
  <c r="E34" i="67" s="1"/>
  <c r="F52" i="24"/>
  <c r="L48" i="24"/>
  <c r="J48" i="24"/>
  <c r="H48" i="24"/>
  <c r="F48" i="24"/>
  <c r="D48" i="24"/>
  <c r="L46" i="24"/>
  <c r="J46" i="24"/>
  <c r="H46" i="24"/>
  <c r="F46" i="24"/>
  <c r="D46" i="24"/>
  <c r="D39" i="24"/>
  <c r="F50" i="17"/>
  <c r="L46" i="17"/>
  <c r="J46" i="17"/>
  <c r="H46" i="17"/>
  <c r="F46" i="17"/>
  <c r="D46" i="17"/>
  <c r="L44" i="17"/>
  <c r="J44" i="17"/>
  <c r="H44" i="17"/>
  <c r="F44" i="17"/>
  <c r="D44" i="17"/>
  <c r="AJ28" i="1"/>
  <c r="D37" i="17" s="1"/>
  <c r="AX27" i="1"/>
  <c r="F54" i="16" s="1"/>
  <c r="AW27" i="1"/>
  <c r="L50" i="16" s="1"/>
  <c r="AV27" i="1"/>
  <c r="J50" i="16" s="1"/>
  <c r="AU27" i="1"/>
  <c r="H50" i="16" s="1"/>
  <c r="AT27" i="1"/>
  <c r="F50" i="16" s="1"/>
  <c r="AS27" i="1"/>
  <c r="D50" i="16" s="1"/>
  <c r="AR27" i="1"/>
  <c r="L48" i="16" s="1"/>
  <c r="AQ27" i="1"/>
  <c r="J48" i="16" s="1"/>
  <c r="AP27" i="1"/>
  <c r="H48" i="16" s="1"/>
  <c r="AO27" i="1"/>
  <c r="F48" i="16" s="1"/>
  <c r="D48" i="16"/>
  <c r="D41" i="16"/>
  <c r="D36" i="1"/>
  <c r="D51" i="1"/>
  <c r="W34" i="67"/>
  <c r="N34" i="67"/>
  <c r="L34" i="67"/>
  <c r="F34" i="67"/>
  <c r="N55" i="66"/>
  <c r="M55" i="66"/>
  <c r="L55" i="66"/>
  <c r="K55" i="66"/>
  <c r="J55" i="66"/>
  <c r="I55" i="66"/>
  <c r="N51" i="66"/>
  <c r="M51" i="66"/>
  <c r="L51" i="66"/>
  <c r="K51" i="66"/>
  <c r="J51" i="66"/>
  <c r="I51" i="66"/>
  <c r="N36" i="66"/>
  <c r="M36" i="66"/>
  <c r="L36" i="66"/>
  <c r="K36" i="66"/>
  <c r="J36" i="66"/>
  <c r="I36" i="66"/>
  <c r="N24" i="66"/>
  <c r="M24" i="66"/>
  <c r="L24" i="66"/>
  <c r="K24" i="66"/>
  <c r="J24" i="66"/>
  <c r="I24" i="66"/>
  <c r="N21" i="66"/>
  <c r="M21" i="66"/>
  <c r="L21" i="66"/>
  <c r="K21" i="66"/>
  <c r="J21" i="66"/>
  <c r="I21" i="66"/>
  <c r="N18" i="66"/>
  <c r="M18" i="66"/>
  <c r="L18" i="66"/>
  <c r="K18" i="66"/>
  <c r="J18" i="66"/>
  <c r="I18" i="66"/>
  <c r="N3" i="66"/>
  <c r="M3" i="66"/>
  <c r="L3" i="66"/>
  <c r="K3" i="66"/>
  <c r="J3" i="66"/>
  <c r="I3" i="66"/>
  <c r="C16" i="63"/>
  <c r="C2" i="63"/>
  <c r="C16" i="62"/>
  <c r="C2" i="62"/>
  <c r="B33" i="1"/>
  <c r="C16" i="51"/>
  <c r="C2" i="51"/>
  <c r="C16" i="61"/>
  <c r="C2" i="61"/>
  <c r="C16" i="49"/>
  <c r="C2" i="49"/>
  <c r="C2" i="47"/>
  <c r="C16" i="44"/>
  <c r="C2" i="44"/>
  <c r="C2" i="43"/>
  <c r="C16" i="40"/>
  <c r="C2" i="40"/>
  <c r="C24" i="38"/>
  <c r="C2" i="38"/>
  <c r="C21" i="39"/>
  <c r="C2" i="39"/>
  <c r="C16" i="37"/>
  <c r="C2" i="37"/>
  <c r="C16" i="36"/>
  <c r="C16" i="35"/>
  <c r="C2" i="35"/>
  <c r="C16" i="34"/>
  <c r="C2" i="34"/>
  <c r="C16" i="33"/>
  <c r="C2" i="33"/>
  <c r="C2" i="31"/>
  <c r="C16" i="27"/>
  <c r="C2" i="27"/>
  <c r="C26" i="26"/>
  <c r="C2" i="26"/>
  <c r="C16" i="14"/>
  <c r="C2" i="14"/>
  <c r="C28" i="13"/>
  <c r="C2" i="13"/>
  <c r="C2" i="25"/>
  <c r="C2" i="20"/>
  <c r="C2" i="24"/>
  <c r="C22" i="23"/>
  <c r="C2" i="23"/>
  <c r="C16" i="22"/>
  <c r="C2" i="22"/>
  <c r="C16" i="21"/>
  <c r="C2" i="21"/>
  <c r="C16" i="60"/>
  <c r="C2" i="60"/>
  <c r="C16" i="19"/>
  <c r="C2" i="19"/>
  <c r="C2" i="11"/>
  <c r="C16" i="10"/>
  <c r="C2" i="10"/>
  <c r="C2" i="18"/>
  <c r="C2" i="17"/>
  <c r="C24" i="17"/>
  <c r="C28" i="16"/>
  <c r="B48" i="1"/>
  <c r="B49" i="1"/>
  <c r="D47" i="1" l="1"/>
  <c r="D33" i="1"/>
  <c r="B52" i="1"/>
  <c r="D48" i="1"/>
  <c r="U34" i="67"/>
  <c r="M34" i="67"/>
  <c r="E35" i="67" s="1"/>
  <c r="D59" i="1"/>
  <c r="B63" i="1"/>
  <c r="B39" i="1"/>
  <c r="B27" i="1"/>
  <c r="B43" i="1"/>
  <c r="B53" i="1"/>
  <c r="D52" i="1"/>
  <c r="D43" i="1"/>
  <c r="D29" i="1"/>
  <c r="B61" i="1"/>
  <c r="D56" i="1"/>
  <c r="B37" i="1"/>
  <c r="B30" i="1"/>
  <c r="B36" i="1"/>
  <c r="B55" i="1"/>
  <c r="B35" i="1"/>
  <c r="B32" i="1"/>
  <c r="D27" i="1"/>
  <c r="D34" i="1"/>
  <c r="D32" i="1"/>
  <c r="D50" i="1"/>
  <c r="D38" i="1"/>
  <c r="D63" i="1"/>
  <c r="B44" i="1"/>
  <c r="B60" i="1"/>
  <c r="D41" i="1"/>
  <c r="B54" i="1"/>
  <c r="D39" i="1"/>
  <c r="B58" i="1"/>
  <c r="B47" i="1"/>
  <c r="B50" i="1"/>
  <c r="B28" i="1"/>
  <c r="B29" i="1"/>
  <c r="B31" i="1"/>
  <c r="B51" i="1"/>
  <c r="B34" i="1"/>
  <c r="D28" i="1"/>
  <c r="D40" i="1"/>
  <c r="D57" i="1"/>
  <c r="B56" i="1"/>
  <c r="D61" i="1"/>
  <c r="D46" i="1"/>
  <c r="B41" i="1"/>
  <c r="B42" i="1"/>
  <c r="B62" i="1"/>
  <c r="D42" i="1"/>
  <c r="B45" i="1"/>
  <c r="D44" i="1"/>
  <c r="D60" i="1"/>
  <c r="B46" i="1"/>
  <c r="B40" i="1"/>
  <c r="D62" i="1"/>
  <c r="D37" i="1"/>
  <c r="D58" i="1"/>
  <c r="B59" i="1"/>
  <c r="D54" i="1"/>
  <c r="B57" i="1"/>
</calcChain>
</file>

<file path=xl/sharedStrings.xml><?xml version="1.0" encoding="utf-8"?>
<sst xmlns="http://schemas.openxmlformats.org/spreadsheetml/2006/main" count="9635" uniqueCount="1184">
  <si>
    <t>Usando escala 9-10 "Alto"</t>
  </si>
  <si>
    <t>Usando escala 6-10 "Medio-Alto" "Indiferente - De acuerdo"</t>
  </si>
  <si>
    <t>Objetivo</t>
  </si>
  <si>
    <t>Pregunta Encuesta</t>
  </si>
  <si>
    <t>Indicador</t>
  </si>
  <si>
    <t>Indicador 2015</t>
  </si>
  <si>
    <t>Indicador 2016</t>
  </si>
  <si>
    <t>Indicador 2018</t>
  </si>
  <si>
    <t>¿Qué tan útil es realizar trámites y serviccios a través de …?</t>
  </si>
  <si>
    <t>Canal Presencial</t>
  </si>
  <si>
    <t>Bajo</t>
  </si>
  <si>
    <t>Diferencia en la percepción ciudadana respecto a utilidad de realizar trámites y servicios en el canal presencial frente a otros canales</t>
  </si>
  <si>
    <t>Medio</t>
  </si>
  <si>
    <t>Alto</t>
  </si>
  <si>
    <t>Llamada telefónica</t>
  </si>
  <si>
    <t>Internet computador</t>
  </si>
  <si>
    <t>Internet dispositivos móviles</t>
  </si>
  <si>
    <t>Correspondencia</t>
  </si>
  <si>
    <t>Recibo la misma información de todos los funcionarios a los que contacto en relación con mi solicitud y a través de cualquier canal.</t>
  </si>
  <si>
    <t>Porcentaje de ciudadanos que considera recibir la misma información de todos los funcionarios sin importar el canal</t>
  </si>
  <si>
    <t>Califique la frase</t>
  </si>
  <si>
    <t>Las entidades públicas se coordinan y cooperan entre ellas para brindarme un mejor servicio.</t>
  </si>
  <si>
    <t>Porcentaje de ciudadanos que consideran que las entidades públicas se coordinan y cooperan entre ellas para ofrecer un mejor servicio</t>
  </si>
  <si>
    <t>Las entidades entienden las necesidades de los ciudadanos y ponen a su servicio mecanismos que le permitan interactuar fácilmente con éstas</t>
  </si>
  <si>
    <t>Porcentaje de ciudadanos que considera que las entidades distritales entienden sus necesidades</t>
  </si>
  <si>
    <t>La Administración Pública tiene en cuenta mis opiniones para mejorar el servicio que ofrece</t>
  </si>
  <si>
    <t>La información que publican las entidades públicas a través de los diferentes canales es de fácil acceso para todas las personas, sin importar su condición.</t>
  </si>
  <si>
    <t>El servicio que ofrecen las entidades de la Administración Pública se ajusta a mis necesidades y expectativas</t>
  </si>
  <si>
    <t>Calificación de</t>
  </si>
  <si>
    <t xml:space="preserve">Amabilidad de la persona que lo atiende   </t>
  </si>
  <si>
    <t>Porcentaje de ciudadanos con percepción positiva respecto a la idoneidad de los servidores públicos distritales</t>
  </si>
  <si>
    <t>Calidad de la asesoría recibida</t>
  </si>
  <si>
    <t>El lenguaje utilizado para ofrecerle información sobre trámites y servicios es claro y comprensible</t>
  </si>
  <si>
    <t>Conocimiento de la persona que lo atiende sobre los trámites y servicios que ofrecen</t>
  </si>
  <si>
    <t>Presentación personal de la persona que lo atiende</t>
  </si>
  <si>
    <t>Las entidades públicas garantizan la accesibilidad de sus  espacios físicos de atención y servicio al ciudadano</t>
  </si>
  <si>
    <t>Porcentaje de ciudadanos que considera que las entidades públicas garantizan la accesibilidad de los espacios públicos de atención</t>
  </si>
  <si>
    <t>Número de ciudadanos con conocimiento 360</t>
  </si>
  <si>
    <t>Sencillez de los procesos para acceder a tramites, servicios o información</t>
  </si>
  <si>
    <t>Porcentaje de ciudadanos con percepción positiva respecto a la pertinencia, calidad, sencillez y claridad de los trámites, procesos y la información ofrecida por la Administración Distrital a través de sus canales de atención</t>
  </si>
  <si>
    <t>Claridad de los procesos para acceder a tramites, servicios o información</t>
  </si>
  <si>
    <t>Información disponible, clara, completa y actualizada sobre requisitos y documentos necesarios</t>
  </si>
  <si>
    <t>Usando escala 9-10 "Alto" "De acuerdo"</t>
  </si>
  <si>
    <t>Porcentaje de ciudadanos que considera que las entidades públicas garantizan la idoneidad de los espacios públicos de atención</t>
  </si>
  <si>
    <t>Instrucciones para el diligenciamiento de la ficha técnica de los indicadores de resultado y producto</t>
  </si>
  <si>
    <t>Se debe diligenciar una ficha técnica por cada indicador de resultado y de producto.</t>
  </si>
  <si>
    <t>Secciones</t>
  </si>
  <si>
    <t>Descripción</t>
  </si>
  <si>
    <t>Información General</t>
  </si>
  <si>
    <r>
      <rPr>
        <b/>
        <sz val="12"/>
        <rFont val="Arial Narrow"/>
        <family val="2"/>
      </rPr>
      <t xml:space="preserve">a. Nombre del indicador: </t>
    </r>
    <r>
      <rPr>
        <sz val="12"/>
        <rFont val="Arial Narrow"/>
        <family val="2"/>
      </rPr>
      <t xml:space="preserve">
- Escribir el nombre del indicador, el cual debe ser corto y dar cuenta de lo que está midiendo.
</t>
    </r>
  </si>
  <si>
    <r>
      <t xml:space="preserve">b. Relación entre el indicador de resultado e indicadores de producto:
</t>
    </r>
    <r>
      <rPr>
        <sz val="12"/>
        <rFont val="Arial Narrow"/>
        <family val="2"/>
      </rPr>
      <t>-Indicar de cuáles indicadores de producto depende este indicador de resultado o con cuales indicadores de producto se relación. 
- Para la ficha técnica de los indicadores de producto colocar el indicador de producto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</si>
  <si>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</si>
  <si>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</si>
  <si>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</si>
  <si>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t>
    </r>
    <r>
      <rPr>
        <sz val="12"/>
        <rFont val="Arial Narrow"/>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
Se debe exponer la importancia del producto y su objetivo principal. </t>
    </r>
  </si>
  <si>
    <r>
      <rPr>
        <b/>
        <sz val="12"/>
        <rFont val="Arial Narrow"/>
        <family val="2"/>
      </rPr>
      <t xml:space="preserve">g. Meta(s) de resultado a la que el producto aporta mediante su implementación: </t>
    </r>
    <r>
      <rPr>
        <sz val="12"/>
        <rFont val="Arial Narrow"/>
        <family val="2"/>
      </rPr>
      <t>Se identifica la o las meta de resultado a la que el producto aporta mediante su implementación.</t>
    </r>
  </si>
  <si>
    <r>
      <t>h. Aspectos a considerar para el desarrollo del producto:</t>
    </r>
    <r>
      <rPr>
        <sz val="12"/>
        <rFont val="Arial Narrow"/>
        <family val="2"/>
      </rPr>
      <t xml:space="preserve"> Se resaltan las recomendaciones y elementos que se deben tener presentes en la elaboración del producto (actividades, lineamientos, indicaciones, elementos que no se pueden desconocer).</t>
    </r>
  </si>
  <si>
    <t>Medición</t>
  </si>
  <si>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</si>
  <si>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</si>
  <si>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</si>
  <si>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</si>
  <si>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</si>
  <si>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</si>
  <si>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Describa el proceso técnico para poder reportar el indicador; es decir, el proceso que se sigue para obtener los datos y realizar los cálculos necesarios.</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</si>
  <si>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</si>
  <si>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</si>
  <si>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medición.</t>
    </r>
  </si>
  <si>
    <r>
      <rPr>
        <b/>
        <sz val="12"/>
        <rFont val="Arial Narrow"/>
        <family val="2"/>
      </rPr>
      <t>j. Serie disponible:</t>
    </r>
    <r>
      <rPr>
        <sz val="12"/>
        <rFont val="Arial Narrow"/>
        <family val="2"/>
      </rPr>
      <t xml:space="preserve"> Indique la fecha desde la cuál es posible tener acceso a la serie de datos del indicador. </t>
    </r>
  </si>
  <si>
    <r>
      <rPr>
        <b/>
        <sz val="12"/>
        <rFont val="Arial Narrow"/>
        <family val="2"/>
      </rPr>
      <t xml:space="preserve">k. Aspectos a considerar: </t>
    </r>
    <r>
      <rPr>
        <sz val="12"/>
        <rFont val="Arial Narrow"/>
        <family val="2"/>
      </rPr>
      <t>Se proponen lineamientos o elementos que se deben tener presentes en la elaboración del producto (actividades, lineamientos, indicaciones, elementos que no se pueden desconocer).</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</si>
  <si>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</si>
  <si>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</si>
  <si>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</si>
  <si>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</si>
  <si>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</si>
  <si>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</si>
  <si>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</si>
  <si>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</si>
  <si>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r>
      <rPr>
        <b/>
        <sz val="12"/>
        <rFont val="Arial Narrow"/>
        <family val="2"/>
      </rPr>
      <t xml:space="preserve">a. Nombre de la política pública: </t>
    </r>
    <r>
      <rPr>
        <sz val="12"/>
        <rFont val="Arial Narrow"/>
        <family val="2"/>
      </rPr>
      <t xml:space="preserve">
- Escribir el nombre de la política pública.
</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</si>
  <si>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</si>
  <si>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</si>
  <si>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</si>
  <si>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</si>
  <si>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</si>
  <si>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</si>
  <si>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</si>
  <si>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h.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</si>
  <si>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i.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</si>
  <si>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j.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</si>
  <si>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</si>
  <si>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</si>
  <si>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</si>
  <si>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</si>
  <si>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</si>
  <si>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 Línea de seguimiento del resultado y del producto. </t>
    </r>
    <r>
      <rPr>
        <sz val="12"/>
        <rFont val="Arial Narrow"/>
        <family val="2"/>
      </rPr>
      <t xml:space="preserve">Clasifique los indicadores de acuerdo a:
</t>
    </r>
    <r>
      <rPr>
        <b/>
        <sz val="12"/>
        <rFont val="Arial Narrow"/>
        <family val="2"/>
      </rPr>
      <t xml:space="preserve">Línea de poblaciones: </t>
    </r>
    <r>
      <rPr>
        <sz val="12"/>
        <rFont val="Arial Narrow"/>
        <family val="2"/>
      </rPr>
      <t xml:space="preserve">se agruparán aquellos indicadores que respondan al cumplimiento de acciones orientadas a la atención directa a poblaciones y las acciones diferenciales y afirmativas.
</t>
    </r>
    <r>
      <rPr>
        <b/>
        <sz val="12"/>
        <rFont val="Arial Narrow"/>
        <family val="2"/>
      </rPr>
      <t xml:space="preserve">Línea de territorios: </t>
    </r>
    <r>
      <rPr>
        <sz val="12"/>
        <rFont val="Arial Narrow"/>
        <family val="2"/>
      </rPr>
      <t xml:space="preserve">se clasificarán los indicadores que permitan medir las acciones realizadas sobre espacios físicos, y sobre relaciones con el entorno.
</t>
    </r>
    <r>
      <rPr>
        <b/>
        <sz val="12"/>
        <rFont val="Arial Narrow"/>
        <family val="2"/>
      </rPr>
      <t xml:space="preserve">Línea ambiental: </t>
    </r>
    <r>
      <rPr>
        <sz val="12"/>
        <rFont val="Arial Narrow"/>
        <family val="2"/>
      </rPr>
      <t xml:space="preserve">se identificarán las acciones orientadas a abordar los impactos ambientales deseados (aquellos que se buscan objetivamente en la ejecución de la política) y emergentes (aquellos que resultan de la ejecución de la política y que no fueron contemplados en su formulación).
</t>
    </r>
    <r>
      <rPr>
        <b/>
        <sz val="12"/>
        <rFont val="Arial Narrow"/>
        <family val="2"/>
      </rPr>
      <t>Línea de economía:</t>
    </r>
    <r>
      <rPr>
        <sz val="12"/>
        <rFont val="Arial Narrow"/>
        <family val="2"/>
      </rPr>
      <t xml:space="preserve"> se clasificarán los indicadores que permitan medir las acciones realizadas sobre la movilidad social por factores económicos, que hagan sostenible el desarrollo de las capacidades individuales y colectivas de la población, para el mejoramiento de la calidad de vida del núcleo familiar y comunitario.
</t>
    </r>
    <r>
      <rPr>
        <b/>
        <sz val="12"/>
        <rFont val="Arial Narrow"/>
        <family val="2"/>
      </rPr>
      <t xml:space="preserve">Línea de procesos de información: </t>
    </r>
    <r>
      <rPr>
        <sz val="12"/>
        <rFont val="Arial Narrow"/>
        <family val="2"/>
      </rPr>
      <t>se definirán las acciones de la política orientadas a disponer de un mayor conocimiento y mejor gestión de la información relacionada con la política.
Para cada indicador, ya sea de producto o resultado, se deberá determinar una única línea de seguimiento, que corresponde directamente con el indicador. Un indicador de resultado tendrá asociados varios productos que no necesariamente responden a la misma línea, la identificación se hace por indicador y el sentido al que cada uno corresponde es la línea que prevalece.</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</si>
  <si>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 Se relacionan los tipos de anualización utilizados en el Segplan: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</si>
  <si>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t>
    </r>
  </si>
  <si>
    <r>
      <rPr>
        <b/>
        <sz val="12"/>
        <rFont val="Arial Narrow"/>
        <family val="2"/>
      </rPr>
      <t>f.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t>
    </r>
  </si>
  <si>
    <r>
      <rPr>
        <b/>
        <sz val="12"/>
        <rFont val="Arial Narrow"/>
        <family val="2"/>
      </rPr>
      <t>g. Tiempos de ejecución:</t>
    </r>
    <r>
      <rPr>
        <sz val="12"/>
        <rFont val="Arial Narrow"/>
        <family val="2"/>
      </rPr>
      <t xml:space="preserve"> ¿En cuánto tiempo se alcanzará la meta? Es decir, el período que tomará lograr el resultado.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</si>
  <si>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h.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</si>
  <si>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y recursos disponibles</t>
  </si>
  <si>
    <r>
      <rPr>
        <b/>
        <sz val="12"/>
        <rFont val="Arial Narrow"/>
        <family val="2"/>
      </rPr>
      <t xml:space="preserve">i. Costos: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</si>
  <si>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j. Recursos disponibles:</t>
    </r>
    <r>
      <rPr>
        <sz val="12"/>
        <rFont val="Arial Narrow"/>
        <family val="2"/>
      </rPr>
      <t xml:space="preserve"> Corresponden al valor destinado para el cumplimiento del producto y es el recurso con el que se cuenta para su avance y cumplimiento.</t>
    </r>
  </si>
  <si>
    <r>
      <t>k. Fuente de financiación:</t>
    </r>
    <r>
      <rPr>
        <sz val="12"/>
        <rFont val="Arial Narrow"/>
        <family val="2"/>
      </rPr>
      <t xml:space="preserve"> Esta puede ser por funcionamiento, inversión, crédito, cooperación, donación, sector privado, entre otras.</t>
    </r>
  </si>
  <si>
    <t>Responsable de la ejecución</t>
  </si>
  <si>
    <t>a. Corresponde a la información de la persona de contacto en la que se relaciona el sector,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</si>
  <si>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</si>
  <si>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 Ej. Sector Gobierno; Sector Cultura; Sector Planeación, así para cada celda de entidad, teléfono, correo electrónico.</t>
  </si>
  <si>
    <t>FORMATO DE PLAN DE ACCION</t>
  </si>
  <si>
    <t>Política Pública Distrital de Servicio a la Ciudadanía</t>
  </si>
  <si>
    <t>Documento CONPES Distrital No: 3</t>
  </si>
  <si>
    <t>Fecha de aprobación:</t>
  </si>
  <si>
    <t>Fecha de actualización:</t>
  </si>
  <si>
    <t>2-2023-39977</t>
  </si>
  <si>
    <t>Fecha de corte de seguimiento:</t>
  </si>
  <si>
    <t>Sector líder:</t>
  </si>
  <si>
    <t>Gestión Pública</t>
  </si>
  <si>
    <t>Entidad líder:</t>
  </si>
  <si>
    <t>Secretaría General de la Alcaldía Mayor de Bogotá</t>
  </si>
  <si>
    <t>Sector corresponsable 1:</t>
  </si>
  <si>
    <t>Entidad 1:</t>
  </si>
  <si>
    <t>Entidad 16:</t>
  </si>
  <si>
    <t>Departamento Administrativo del Servicio Civil Distrital - DASCD</t>
  </si>
  <si>
    <t>Sector corresponsable 2:</t>
  </si>
  <si>
    <t>Gobierno</t>
  </si>
  <si>
    <t>Entidad 2:</t>
  </si>
  <si>
    <t>Secretaría Distrital de Gobierno</t>
  </si>
  <si>
    <t>Entidad 17:</t>
  </si>
  <si>
    <t>Departamento Administrativo de la Defensoría del Espacio Público - DADEP</t>
  </si>
  <si>
    <t>Sector corresponsable 3</t>
  </si>
  <si>
    <t>Hacienda</t>
  </si>
  <si>
    <t>Entidad 3:</t>
  </si>
  <si>
    <t>Secretaría Distrital de Hacienda</t>
  </si>
  <si>
    <t>Entidad 18:</t>
  </si>
  <si>
    <t>Fondo de Prestaciones Económicas, Cesantías y Pensiones</t>
  </si>
  <si>
    <t>Entidad 26:</t>
  </si>
  <si>
    <t>Unidad Administrativa Especial de Catastro Distrital - UAECD</t>
  </si>
  <si>
    <t>Sector corresponsable 4:</t>
  </si>
  <si>
    <t>Planeación</t>
  </si>
  <si>
    <t>Entidad 4:</t>
  </si>
  <si>
    <t>Secretaría Distrital de Planeación</t>
  </si>
  <si>
    <t>Sector corresponsable 5:</t>
  </si>
  <si>
    <t>Desarrollo Económico, Industria y Turismo</t>
  </si>
  <si>
    <t>Entidad 5:</t>
  </si>
  <si>
    <t>Secretaría Distrital de Desarrollo Económico</t>
  </si>
  <si>
    <t>Entidad 19:</t>
  </si>
  <si>
    <t>Instituto para la Economía Social - IPES</t>
  </si>
  <si>
    <t>Sector corresponsable 6:</t>
  </si>
  <si>
    <t>Educación</t>
  </si>
  <si>
    <t>Entidad 6:</t>
  </si>
  <si>
    <t>Secretaría Educación Distrital</t>
  </si>
  <si>
    <t>Entidad 20:</t>
  </si>
  <si>
    <t>Instituto Distrital para la Investigación Educativa y el Desarrollo Pedagógico - IDEP</t>
  </si>
  <si>
    <t>Sector corresponsable 7:</t>
  </si>
  <si>
    <t>Salud</t>
  </si>
  <si>
    <t>Entidad 7:</t>
  </si>
  <si>
    <t>Secretaría Distrital de Salud</t>
  </si>
  <si>
    <t>Sector corresponsable 8:</t>
  </si>
  <si>
    <t>Integración Social</t>
  </si>
  <si>
    <t>Entidad 8:</t>
  </si>
  <si>
    <t>Secretaría Distrital de Integración Social</t>
  </si>
  <si>
    <t>Entidad 21:</t>
  </si>
  <si>
    <t>Instituto Distrital para la Protección de la Niñez y la Juventud - IDIPRON</t>
  </si>
  <si>
    <t>Sector corresponsable 9:</t>
  </si>
  <si>
    <t>Cultura, Recreación y Deporte</t>
  </si>
  <si>
    <t>Entidad 9:</t>
  </si>
  <si>
    <t>Secretaría Distrital de Cultura, Recreación y Deporte</t>
  </si>
  <si>
    <t>Entidad 22:</t>
  </si>
  <si>
    <t>Instituto Distrital de Recreación y Deporte - IDRD</t>
  </si>
  <si>
    <t>Entidad 27:</t>
  </si>
  <si>
    <t>Instituto Distrital de Patrimonio Cultural</t>
  </si>
  <si>
    <t>Entidad 29:</t>
  </si>
  <si>
    <t>Instituto Distrital de las Artes - IDARTES</t>
  </si>
  <si>
    <t>Entidad 31:</t>
  </si>
  <si>
    <t>Fundación Gilberto Alzate Avendaño - FUGA</t>
  </si>
  <si>
    <t>Sector corresponsable 10:</t>
  </si>
  <si>
    <t>Ambiente</t>
  </si>
  <si>
    <t>Entidad 10:</t>
  </si>
  <si>
    <t>Secretaría Distrital de Ambiente</t>
  </si>
  <si>
    <t>Entidad 23:</t>
  </si>
  <si>
    <t>Instituto Distrital de Gestión de Riesgos y Cambio Climático - IDIGER</t>
  </si>
  <si>
    <t>Sector corresponsable 11:</t>
  </si>
  <si>
    <t>Movilidad</t>
  </si>
  <si>
    <t>Entidad 11:</t>
  </si>
  <si>
    <t>Secretaría Distrital de Movilidad</t>
  </si>
  <si>
    <t>Entidad 24:</t>
  </si>
  <si>
    <t>Unidad Administrativa Especial de Rehabilitación y Mantenimiento Vial - UAERMV</t>
  </si>
  <si>
    <t>Entidad 28:</t>
  </si>
  <si>
    <t>Instituto de Desarrollo Urbano - IDU</t>
  </si>
  <si>
    <t>Entidad 30:</t>
  </si>
  <si>
    <t>Empresa de Transporte del Tercer Milenio Transmilenio S.A.</t>
  </si>
  <si>
    <t>Sector corresponsable 12:</t>
  </si>
  <si>
    <t>Hábitat</t>
  </si>
  <si>
    <t>Entidad 12:</t>
  </si>
  <si>
    <t>Secretaría Distrital de Hábitat</t>
  </si>
  <si>
    <t>Entidad 25:</t>
  </si>
  <si>
    <t>Unidad Administrativa Especial de Servicios Públicos - UAESP</t>
  </si>
  <si>
    <t>Sector corresponsable 13:</t>
  </si>
  <si>
    <t>Mujeres</t>
  </si>
  <si>
    <t>Entidad 13:</t>
  </si>
  <si>
    <t>Secretaría Distrital de la Mujer</t>
  </si>
  <si>
    <t>Sector corresponsable 14:</t>
  </si>
  <si>
    <t>Seguridad, Convivencia y Justicia</t>
  </si>
  <si>
    <t>Entidad 14:</t>
  </si>
  <si>
    <t>Secretaría Distrital de Seguridad, Convivencia y Justicia</t>
  </si>
  <si>
    <t>Sector corresponsable 15:</t>
  </si>
  <si>
    <t>Gestión Jurídica</t>
  </si>
  <si>
    <t>Entidad 15:</t>
  </si>
  <si>
    <t>Secretaría Jurídica Distrital</t>
  </si>
  <si>
    <t>Objetivo General de la Política Pública: Garantizar el derecho de la ciudadanía a recibir de las entidades públicas distritales un servicio digno, efectivo, de calidad, oportuno, cálido y confiable, bajo los principios de transparencia, prevención y lucha contra la corrupción, que permita satisfacer sus necesidades y mejorar la calidad de vida.</t>
  </si>
  <si>
    <t>Objetivo específico</t>
  </si>
  <si>
    <t>Importancia relativa  del objetivo especifico
(%)</t>
  </si>
  <si>
    <t>Indicadores de resultado</t>
  </si>
  <si>
    <t>Indicadores de producto</t>
  </si>
  <si>
    <t>Tiempos de ejecución</t>
  </si>
  <si>
    <t>Meta de producto Final</t>
  </si>
  <si>
    <t>Corresponsables de la ejecución</t>
  </si>
  <si>
    <t>Resultado esperado</t>
  </si>
  <si>
    <t>Importancia relativa  del indicador de resultado
(%)</t>
  </si>
  <si>
    <t>Nombre del indicador de resultado</t>
  </si>
  <si>
    <t>Fórmula del indicador de resultado</t>
  </si>
  <si>
    <t>Enfoque</t>
  </si>
  <si>
    <t>Tipo de anualización</t>
  </si>
  <si>
    <t>Indicador del PDD</t>
  </si>
  <si>
    <t>Código Meta PDD</t>
  </si>
  <si>
    <t>Línea base</t>
  </si>
  <si>
    <t>Meta de resultado Final</t>
  </si>
  <si>
    <t>Producto esperado</t>
  </si>
  <si>
    <t>Ponderación relativa del producto
(%)</t>
  </si>
  <si>
    <t xml:space="preserve">Nombre indicador de producto </t>
  </si>
  <si>
    <t>Fórmula del indicador de producto</t>
  </si>
  <si>
    <t>ODS</t>
  </si>
  <si>
    <t>Meta ODS</t>
  </si>
  <si>
    <t>Fecha de inicio</t>
  </si>
  <si>
    <t>Fecha de finalización</t>
  </si>
  <si>
    <t>Costo total</t>
  </si>
  <si>
    <t xml:space="preserve">Sector </t>
  </si>
  <si>
    <t>Entidad</t>
  </si>
  <si>
    <t>Dirección/Subdirección/Grupo/Unidad</t>
  </si>
  <si>
    <t>Persona de contacto</t>
  </si>
  <si>
    <t>Teléfono</t>
  </si>
  <si>
    <t>Correo electrónico</t>
  </si>
  <si>
    <t>Valor</t>
  </si>
  <si>
    <t>Año</t>
  </si>
  <si>
    <t>Meta 2019</t>
  </si>
  <si>
    <t>Meta 2020</t>
  </si>
  <si>
    <t>Meta 2021</t>
  </si>
  <si>
    <t>Meta 2022</t>
  </si>
  <si>
    <t>Meta 2023</t>
  </si>
  <si>
    <t>Meta 2024</t>
  </si>
  <si>
    <t>Meta 2025</t>
  </si>
  <si>
    <t>Meta 2026</t>
  </si>
  <si>
    <t>Meta 2027</t>
  </si>
  <si>
    <t>Meta 2028</t>
  </si>
  <si>
    <t>Costo</t>
  </si>
  <si>
    <t>Recurso disponible</t>
  </si>
  <si>
    <t>Fuente de financiación</t>
  </si>
  <si>
    <t>1. Estandarizar la oferta de servicios y su calidad entre canales, entidades y servidores(as)</t>
  </si>
  <si>
    <t>1.1 Aumento en el porcentaje de ciudadanos que consideran positiva (6 a 10) la utilidad de realizar trámites y servicios en el canal presencial frente a canales no presenciales, en la ciudad de Bogotá D.C.</t>
  </si>
  <si>
    <t>Ciudadanos que consideran positiva (6 a 10) la utilidad de realizar trámites y servicios en el canal presencial frente a canales no presenciales</t>
  </si>
  <si>
    <t>[(Sumatoria de ciudadanos encuestados en Bogotá que califican la utilidad de realizar trámites y servicios a través del canal presencial en el rango 6-10, en una escala de 1 a 10/Total ciudadanos que responden la pregunta)*100] - [(Sumatoria de ciudadanos encuestados en Bogotá que califican la utilidad de realizar trámites y servicios a través de canales no presenciales en el rango 6-10, en una escala de 1 a 10/Total ciudadanos que responden la pregunta)*100]</t>
  </si>
  <si>
    <t xml:space="preserve">
Derechos Humanos;
Género;
Poblacional;
Diferencial;
Ambiental
</t>
  </si>
  <si>
    <t>Decreciente</t>
  </si>
  <si>
    <t>NA</t>
  </si>
  <si>
    <t>1.1.1 Entidades distritales con al menos un objetivo específico de su plataforma estratégica orientado al mejoramiento del servicio a la ciudadanía, alineado a la PPDSC</t>
  </si>
  <si>
    <t>Entidades distritales con al menos un objetivo específico de su plataforma estratégica orientado al mejoramiento del servicio a la ciudadanía</t>
  </si>
  <si>
    <t>[Sumatoria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t>
  </si>
  <si>
    <t>16. Paz, Justicia e Instituciones Sólidas</t>
  </si>
  <si>
    <t>16.7 Garantizar la adopción en todos los niveles de decisiones inclusivas, participativas y representativas que respondan a las necesidades</t>
  </si>
  <si>
    <t>No Aplica</t>
  </si>
  <si>
    <t>Creciente</t>
  </si>
  <si>
    <t>Inversión y funcionamiento</t>
  </si>
  <si>
    <t>Secretaría General</t>
  </si>
  <si>
    <t>Subsecretaría de Servicio a la Ciudadanía</t>
  </si>
  <si>
    <t>Subsecretario de Servicio a la Ciudadanía</t>
  </si>
  <si>
    <t>3813000 ext. 1300</t>
  </si>
  <si>
    <t>fjestupinan@alcaldiabogota.gov.co</t>
  </si>
  <si>
    <t>1.1.1.1 Hacienda
1.1.1.2 Planeación
1.1.1.3 Desarrollo Económico, Industria y Turismo
1.1.1.4 Educación
1.1.1.5 Salud
1.1.1.6 Integración Social
1.1.1.7 Ambiente
1.1.1.8 Movilidad
1.1.1.9 Hábitat
1.1.1.10 Mujeres
1.1.1.11 Seguridad, Convivencia y Justicia
1.1.1.12 Gestión Jurídica
1.1.1.13 Gestión Pública
1.1.1.14 Gobierno
1.1.1.15 Cultura, Recreación y Deporte
1.1.1.16 Ambiente
1.1.1.17 Desarrollo Económico, Industria y Turismo
1.1.1.18 Educación
1.1.1.19 Cultura, Recreación y Deporte
1.1.1.20 Integración Social
1.1.1.21 Cultura, Recreación y Deporte
1.1.1.22 Cultura, Recreación y Deporte
1.1.1.23 Hábitat
1.1.1.24 Hacienda
1.1.1.25 Movilidad</t>
  </si>
  <si>
    <t>1.1.1.1 Secretaría Distrital de Hacienda
1.1.1.2 Secretaría Distrital de Planeación
1.1.1.3 Secretaría Distrital de Desarrollo Económico
1.1.1.4 Secretaría de Educación del Distrito
1.1.1.5 Secretaría Distrital de Salud
1.1.1.6 Secretaría Distrital de Integración Social
1.1.1.7 Secretaría Distrital de Ambiente
1.1.1.8 Secretaría Distrital de Movilidad
1.1.1.9 Secretaría Distrital de Hábitat
1.1.1.10 Secretaría Distrital de la Mujer
1.1.1.11 Secretaría Distrital de Seguridad, Convivencia y Justicia
1.1.1.12 Secretaría Jurídica Distrital
1.1.1.13 DASCD
1.1.1.14 DADEP
1.1.1.15 IDARTES
1.1.1.16 IDIGER
1.1.1.17 IPES
1.1.1.18 IDEP
1.1.1.19 IDPC
1.1.1.20 IDIPRON
1.1.1.21 IDRD
1.1.1.22 FUGA
1.1.1.23 UAESP
1.1.1.24 UAECD
1.1.1.25 Transmilenio</t>
  </si>
  <si>
    <t>1.1.1.1 Subsecretaría General / Oficina de Atención al Ciudadano y Oficina Asesora de Planeación
1.1.1.2 Subsecretaría de Información y Estudios Estratégicos / Dirección de Servicio al Ciudadano
1.1.1.3 Dirección de Gestión Corporativa
1.1.1.4 Subsecretaría de Gestión Institucional / Oficina de Servicio al Ciudadano
1.1.1.5 Subsecretaría de Gestión Territorial, Participación y Servicio a la Ciudadanía / Dirección de Servicio a la Ciudadanía
1.1.1.6 Subsecretaría
1.1.1.7 Subsecretaría General y de Control Disciplinario
1.1.1.8 Subsecretaría de Servicios de Movilidad / Dirección de Servicio al Ciudadano
1.1.1.9 Subsecretaría de Gestión Corporativa y Control Interno Disciplinario / Subdirección Administrativa
1.1.1.10 Subsecretaría de Gestión Corporativa
1.1.1.11 Subsecretaría de Gestión Institucional
1.1.1.12 Dirección de Gestión Corporativa
1.1.1.13 Subdirección de Gestión Corporativa y Control Disciplinario
1.1.1.14 Subdirección Administrativa, Financiera y de Control Disciplinario
1.1.1.15 Subdirección Administrativa y Financiera
1.1.1.16 Subdirección Corporativa y de Asuntos Disciplinarios
1.1.1.17 Subdirección Administrativa y Financiera
1.1.1.18 Subdirección Administrativa, Financiera y de Control Disciplinario y Oficina Asesora de Planeación
1.1.1.19 Subdirección de Gestión Corporativa
1.1.1.20 Subdirección Técnica, Administrativa y Financiera
1.1.1.21 Secretaría General
1.1.1.22 Subdirección Administrativa
1.1.1.23 Subdirección Administrativa y Financiera
1.1.1.24 Gerencia Comercial y de Atención al Usuario
1.1.1.25 Subgerencia de Atención al Usuario y Comunicaciones</t>
  </si>
  <si>
    <t>1.1.1.1 Subsecretario General (Héctor Mauricio Escobar) / Jefe Oficina de Atención al Ciudadano (Clara Esperanza Salazar) y Jefe de Oficina Asesora de Planeación (Nelson Andrés Pardo Figuera)
1.1.1.2 Subsecretario de Información y Estudios Estratégicos (Antonio José Avendaño) / Directora de Servicio al Ciudadano (Astrid Bracho) / Profesional Martha Stella Guevara
1.1.1.3 Director de Gestión Corportaiva (Felipe Andrés Plazas) / Profesional Diego Alejandro Constaín
1.1.1.4 Subsecretaria de Gestión Institucional (Karina Ricaurte) / Jefe Oficina de Atención al Ciudadano (Diana Carolina Restrepo Vélez) / Profesional Edson Martínez Baena
1.1.1.5 Subsecretario de Gestión Territorial, Participación y Servicio a la Ciudadanía (Gilberto Álvarez Uribe) / Directora de Servicio a la Ciudadanía (Beatríz Guerrero Africani) / Profesional Luzmila Buitrago
1.1.1.6 Subsecretaria (Carine Pening) / Profesional Claudia Jasbleidi Mojica
1.1.1.7 Subsecretario General y de Control Disciplinario (Oscar Ferney López Espitita) / Jefe de Servicio al Ciudadano (Ana Milena Gual Díaz) / Profesional Francisco Castro
1.1.1.8 Subsecretaria de Servicios de Movilidad (Diana Vidal Caicedo) / Directora de Servicio al Ciudadano Laura Sofía Carvajal / Profesional José Rafael Suarez Rubio / Profesional Gloria Andrea Calderón
1.1.1.9 Subsecretario de Gestión Corporativa y Control Interno Disciplinario (Giovanni Salgado Rubiano) / Subdirectora Administrativa (Bedsy Mabel Marichal) / Profesional Yesika Paola Hernández Durango
1.1.1.10 Subsecretaria de Gestión Corporativa (Olga Liliana Pineda Buitrago) / Profesional Ángela Adriana Mendoza
1.1.1.11 Subsecretario de Gestión Institucional (Gian Carlo Suescun Sanabria) / Profesional Claudia Ximena Hormaza / Profesional Iván Zapata
1.1.1.12 Directora de Gestión Corporativa (Ethel Vásquez Rojas) / Profesional Martha Ligia Castellanos Rodríguez / Profesional Adriana Castro Muñoz
1.1.1.13 Subdirector de Gestión Corporativa y Control Disciplinario (David Joseph Yave Rozo) / Profesional Gabriel Francisco Álvarez Mora
1.1.1.14 Subdirectora Administrativa, Financiera y de Control Disciplinario (Halma Fernández Gómez) / Profesional Sandra Liliana Bautista López
1.1.1.15 Subdirectora Administrativa y Financiera (Liliana Valencia Mejía) / Profesional Viviana Ortiz Bernal
1.1.1.16 Subdirectora Corporativa y de Asuntos Disciplinarios (Mónica Rubio) / Profesional David Fernando Suárez
1.1.1.17 Subdirectora Administrativa y Financiera (Vivian Lilibeth Bernal Izquierdo) / Profesional Linderman Galindo Zorro
1.1.1.18 Subdirector Administrativo, Financiero y de Control Disciplinario (Carlos German Plazas Bonilla) y Jefe de Oficina Asesora de Planeación (Olga Lucía Sánchez Mendieta)
1.1.1.19 Subdirector de Gestión Corporativa (Juan Fernando Acosta Mirkow) / Profesional Marcela Ramírez Castillos
1.1.1.20 Subdirector Técnico, Administrativo y Financiero (Mauricio Díaz Lozano) / Profesinal Rodolfo Carrillo
1.1.1.21 Secretaria General (Luz Patricia Camelo Urrego) / Profesional Héctor Hugo Redondo Melo
1.1.1.22 Subdirectora Administrativa (María Cecilia Quiasua Rincón) / Profesional Juan Alfonso Uribe
1.1.1.23 Subdirectora Administratica y Financiera (Martha Carreño Lizarazo) / Profesional Ligia Castañeda
1.1.1.24 Gerente Comercial y de Atención al Usuario (Ligia Elvira González Martínez) / Profesional Ada Cristina Melo
1.1.1.25 Subgerente de Atención al Usuario y Comunicaciones (Yolima Pérez Ariza) / Profesional Diana Marcela González Giraldo / Profesional Cristina Sandoval</t>
  </si>
  <si>
    <t xml:space="preserve">1.1.1.1 3385958
1.1.1.2 3358000 Ext 8237
1.1.1.3 3693777 Ext 272
1.1.1.4
1.1.1.5 3649090 Ext 9690
1.1.1.6 3279797 Ext 1112
1.1.1.7 3778807
1.1.1.8 3649400 Ext 7408
1.1.1.9 3581600 Ext 3008
1.1.1.10 3169001
1.1.1.11 3779595 Ext 1085
1.1.1.12 3813000 Ext 1561
1.1.1.13 3680039 Ext 1428
1.1.1.14 3822510 Ext 1055
1.1.1.15 3795750 Ext 4500
1.1.1.16 4282800 Ext 2318
1.1.1.17 2976030 Ext 320
1.1.1.18 2630603 Ext 104
1.1.1.19 3550800
1.1.1.20 3779997 Ext 1040 /2112287
1.1.1.21 6605400 Ext 2004
1.1.1.22 4320410 Ext 401-402
1.1.1.23 3580400
1.1.1.24 2347600 Ext 7500
1.1.1.25 2203000 Ext 19-17
</t>
  </si>
  <si>
    <t>1.1.1.1 npardo@shd.gov.co / hescobar@shd.gov.co / csalazar@shd.gov.co
1.1.1.2 aavendano@sdp.gov.co / abracho@sdp.gov.co
1.1.1.3 fplazas@desarrolloeconomico.gov.co / dconstain@desarrolloeconomico.gov.co
1.1.1.4 dcrestrepo@educacionbogota.gov.co / emartinezb@educacionbogota.gov.co
1.1.1.5 bhguerrero@saludcapital.gov.co / lbuitrago@saludcapital.gov.co
1.1.1.6 cjasbleydy@sdis.gov.co
1.1.1.7 ana.gual@ambientebogota.gov.co / fracisco.castro@ambientebogota.gov.co
1.1.1.8 lcarvajar@movilidadbogota.gov.co / jsuarez@movilidadbogota.gov.co / gcalderon@movilidadbogota.gov.co
1.1.1.9 giovanni.salgado@habitatbogota.gov.co / bedsy.marichal@habitatbogota.gov.co / yesika.hernandez@habitatbogota.gov.co
1.1.1.10 opineda@sdmujer.gov.co / aamendoza@sdmujer.gov.co
1.1.1.11 giancarlo.suescun@scj.gov.co / claudia.hormaza@scj.gov.co / ivan.zapata@scj.gov.co
1.1.1.12 evasquezr@secretariajuridica.gov.co / mlcastellanos@secretariajuridica.gov.co / acastrom@secretariajuridica.gov.co
1.1.1.13 drozo@serviciocivil.gov.co / galvarez@serviciocivil.gov.co
1.1.1.14 hfernandez@hfernandez@dadep.gov.co / lbautista@dadep.gov.co.gov.co / lbautista@hfernandez@dadep.gov.co / lbautista@dadep.gov.co.gov.co
1.1.1.15 liliana.valencia@liliana.valencia@idartes.gov.co / viviana.ortiz@idartes.gov.co.gov.co / viviana.ortiz@liliana.valencia@idartes.gov.co / viviana.ortiz@idartes.gov.co.gov.co
1.1.1.16 mrubio@ mrubio@idiger.gov.co / dsuarez@idiger.gov.co.gov.co / dsuarez@ mrubio@idiger.gov.co / dsuarez@idiger.gov.co.gov.co
1.1.1.17 vlbernali@ipes.gov.co / lgalindoz@ipes.gov.co
1.1.1.18 cplazas@idep.edu.co / olsanchez@idep.gov.co
1.1.1.19 juan.acosta@juan.acosta@idpc.gov.co / marcela.ramirez@idpc.gov.co.gov.co / marcela.ramirez@juan.acosta@idpc.gov.co / marcela.ramirez@idpc.gov.co.gov.co
1.1.1.20 mauriciod@idipron.gov.co / subfinanciera@idipron.gov.co / atencionciudadano@idipron.gov.co / rodolfoc@idipron.gov.co
1.1.1.21 patricia.camelo@patricia.camelo@idrd.gov.co / hector.redondo@idrd.gov.co.gov.co / hector.redondo@patricia.camelo@idrd.gov.co / hector.redondo@idrd.gov.co.gov.co
1.1.1.22 mquiasua@mquiasua@fuga.gov.co / juribe@fuga.gov.co.gov.co / juribe@mquiasua@fuga.gov.co / juribe@fuga.gov.co.gov.co
1.1.1.23 mcarreno@mcarreno@uaesp.gov.co / rcastaneda@uaesp.gov.co.gov.co / rcastaneda@mcarreno@uaesp.gov.co / rcastaneda@uaesp.gov.co.gov.co
1.1.1.24 lgonzalez@catastrobogota.gov.co / amelo@catastrobogota.gov.co
1.1.1.25 yoima.perez@yoima.perez@transmilenio.gov.co / diana.gonzalez@transmilenio.gov.co / cristina.sandoval@transmilenio.gov.co.gov.co / diana.gonzalez@yoima.perez@transmilenio.gov.co / diana.gonzalez@transmilenio.gov.co / cristina.sandoval@transmilenio.gov.co.gov.co / cristina.sandoval@yoima.perez@transmilenio.gov.co / diana.gonzalez@transmilenio.gov.co / cristina.sandoval@transmilenio.gov.co.gov.co</t>
  </si>
  <si>
    <t>1.1.2 Entidades Distritales con acuerdo de nivel de servicios para su participaciòn en el SuperCADE Virtual</t>
  </si>
  <si>
    <t>Entidades Distritales con acuerdo de nivel de servicios para su participación en el SuperCADE Virtual</t>
  </si>
  <si>
    <t>[Sumatoria de entidades distritales con un acuerdo de nivel de servicios vigente para su participación en el SuperCADE Virtual / Sumatoria de entidades distritales que conforman la Estructura General del Distrito Capital] * 100</t>
  </si>
  <si>
    <t>16.6 Crear a todos los niveles instituciones eficaces y transparentes que rindan cuentas.</t>
  </si>
  <si>
    <t>1.1.2.1 Gestión Pública
1.1.2.2 Hacienda
1.1.2.3 Planeación
1.1.2.4 Gobierno
1.1.2.5 Educación
1.1.2.6 Salud
1.1.2.7 Hábitat
1.1.2.8 Ambiente
1.1.2.9 Movilidad
1.1.2.10 Seguridad, Convivencia y Justicia
1.1.2.11 Gestión Jurídica
1.1.2.12 Gestión Pública
1.1.2.13 Gobierno
1.1.2.14 Hacienda
1.1.2.15 Cultura, Recreación y Deporte
1.1.2.16 Cultura, Recreación y Deporte
1.1.2.17 Ambiente
1.1.2.18 Cultura, Recreación y Deporte
1.1.2.19 Hábitat</t>
  </si>
  <si>
    <t>1.1.2.1 Secretaría General
1.1.2.2 Secretaría Distrital de Hacienda
1.1.2.3 Secretaría Distrital de Planeación
1.1.2.4 Secretaría Distrital de Gobierno
1.1.2.5 Secretaría de Educación del Distrito
1.1.2.6 Secretaría Distrital de Salud
1.1.2.7 Secretaría Distrital de Hábitat
1.1.2.8 Secretaría Distrital de Ambiente
1.1.2.9 Secretaría Distrital de Movilidad
1.1.2.10 Secretaría Distrital de Seguridad, Convivencia y Justicia
1.1.2.11 Secretaría Jurídica Distrital
1.1.2.12 DASCD
1.1.2.13 DADEP
1.1.2.14 UAECD
1.1.2.15 IDPC
1.1.2.16 IDARTES
1.1.2.17 IDIGER
1.1.2.18 IDRD
1.1.2.19 UAESP</t>
  </si>
  <si>
    <t>1.1.2.1 Oficina Alta Consejería para los Derechos de las Víctimas, la Paz y la Reconciliación.
1.1.2.2 Subsecretaría General / Oficina de Atención al Ciudadano y Dirección de Informática y Tecnología
1.1.2.3  Subsecretaría de Información y Estudios Estratégicos / Dirección de Servicio al Ciudadano
1.1.2.4 Subsecretaría de Gestión Institucional
1.1.2.5 Subsecretaría de Gestión Institucional / Oficina de Servicio al Ciudadano
1.1.2.6 Subsecretaría de Gestión Territorial, Participación y Servicio a la Ciudadanía / Dirección de Servicio a la Ciudadanía
1.1.2.7 Subsecretaría de Gestión Corporativa y Control Interno Disciplinario / Subdirección Administrativa
1.1.2.8 Subsecretaría General y de Control Disciplinario
1.1.2.9 Subsecretaría de Servicios de Movilidad / Dirección de Servicio al Ciudadano
1.1.2.10 Subsecretaría de Gestión Institucional
1.1.2.11 Dirección de Gestión Corporativa
1.1.2.12 Subdirección de Gestión Corporativa y Control Disciplinario
1.1.2.13 Subdirección Administrativa, Financiera y de Control Disciplinario
1.1.2.14 Gerencia Comercial y de Atención al Usuario
1.1.2.15 Subdirección de Gestión Corporativa
1.1.2.16 Subdirección Administrativa y Financiera
1.1.2.17 Subdirección Corporativa y de Asuntos Disciplinarios
1.1.2.18 Secretaría General
1.1.2.19 Subdirección Administrativa y Financiera</t>
  </si>
  <si>
    <t>1.1.2.1 Alto Consejero para los Derechos de las Víctimas, la Paz y la Reconciliación (Gustavo Alberto Quintero Ardila) / Profesional Juan Pablo Jaramillo / Profesional Rodrigo Antonio Rojas Tolosa / Profesional Laura Nathalia Cardenas Jimenez
1.1.2.2 Subsecretario General (Héctor Mauricio Escobar) / Jefe Oficina de Atención al Ciudadano (Clara Esperanza Salazar) y Director de Informática y Tecnología (Luis Felipe Rivera)
1.1.2.3 Subsecretario de Información y Estudios Estratégicos (Antonio José Avendaño) / Directora de Servicio al Ciudadano (Astrid Bracho) / Profesional Martha Stella Guevara
1.1.2.4 Subsecretario de Gestión Institucional (Lúbar Andrés Chaparro Cabra)
1.1.2.5 Subsecretaria de Gestión Institucional (Karina Ricaurte) / Jefe Oficina de Atención al Ciudadano (Diana Carolina Restrepo Vélez) / Profesional Edson Martínez Baena
1.1.2.6 Subsecretario de Gestión Territorial, Participación y Servicio a la Ciudadanía (Gilberto Álvarez Uribe) / Directora de Servicio a la Ciudadanía (Beatríz Guerrero Africani) / Profesional Luzmila Buitrago
1.1.2.7 Subsecretario de Gestión Corporativa y Control Interno Disciplinario (Giovanni Salgado Rubiano) / Subdirectora Administrativa (Bedsy Mabel Marichal) / Profesional Yesika Paola Hernández Durango
1.1.2.8 Subsecretario General y de Control Disciplinario (Oscar Ferney López Espitita) / Jefe de Servicio al Ciudadano (Ana Milena Gual Díaz) / Profesional Francisco Castro
1.1.2.9 Subsecretaria de Servicios de Movilidad (Diana Vidal Caicedo) / Directora de Servicio al Ciudadano Laura Sofía Carvajal / Profesional José Rafael Suarez Rubio / Profesional Gloria Andrea Calderón
1.1.2.10 Subsecretario de Gestión Institucional (Gian Carlo Suescun Sanabria) / Profesional Claudia Ximena Hormaza / Profesional Iván Zapata
1.1.2.11 Directora de Gestión Corporativa (Ethel Vásquez Rojas) / Profesional Martha Ligia Castellanos Rodríguez / Profesional Adriana Castro Muñoz
1.1.2.12 Subdirector de Gestión Corporativa y Control Disciplinario (David Joseph Yave Rozo) / Profesional Gabriel Francisco Álvarez Mora
1.1.2.13 Subdirectora Administrativa, Financiera y de Control Disciplinario (Halma Fernández Gómez) / Profesional Sandra Liliana Bautista López
1.1.2.14 Gerente Comercial y de Atención al Usuario (Ligia Elvira González Martínez) / Profesional Ada Cristina Melo
1.1.2.15 Subdirector de Gestión Corporativa (Juan Fernando Acosta Mirkow) / Profesional Marcela Ramírez Castillos
1.1.2.16 Subdirectora Administrativa y Financiera (Liliana Valencia Mejía) / Profesional Viviana Ortiz Bernal
1.1.2.17 Subdirectora Corporativa y de Asuntos Disciplinarios (Mónica Rubio) / Profesional David Fernando Suárez
1.1.2.18 Secretaria General (Luz Patricia Camelo Urrego) / Profesional Héctor Hugo Redondo Melo
1.1.2.19 Subdirectora Administratica y Financiera (Martha Carreño Lizarazo) / Profesional Ligia Castañeda</t>
  </si>
  <si>
    <t>1.1.2.1 3813000 ext 2600, 3032, 2616
1.1.2.2 3358000 Ext 8237
1.1.2.3 3358000 Ext 8237
1.1.2.4 3387000 Ext 6110-6111
1.1.2.5
1.1.2.6 3649090 Ext 9690
1.1.2.7 3581600 Ext 3008
1.1.2.8 3778807
1.1.2.9 3649400 Ext 7408
1.1.2.10 3779595 Ext 1085
1.1.2.11 3813000 Ext 1561
1.1.2.12 3680039 Ext 1428
1.1.2.13  3822510 Ext 1055
1.1.2.14 2347600 Ext 7500
1.1.2.15 3550800
1.1.2.16 3795750 Ext 4500
1.1.2.17 4282800 Ext 2318
1.1.2.18 6605400 Ext 2004
1.1.2.19 3580400</t>
  </si>
  <si>
    <t>1.1.2.1 gaquintero@alcaldiabogota.gov.co / jpjaramillo@alcaldiabogota.gov.co / lncardenas@alcaldiabogota.gov.co / rarojas@alcaldiabogota.gov.co
1.1.2.2 hescobar@shd.gov.co / csalazar@shd.gov.co / lrivera@shd.gov.co
1.1.2.3 aavendano@sdp.gov.co / abracho@sdp.gov.co
1.1.2.4 lubar.chaparro@gobiernobogota.gov.co
1.1.2.5 dcrestrepo@educacionbogota.gov.co / emartinezb@educacionbogota.gov.co
1.1.2.6 bhguerrero@saludcapital.gov.co / lbuitrago@saludcapital.gov.co
1.1.2.7 giovanni.salgado@habitatbogota.gov.co / bedsy.marichal@habitatbogota.gov.co / yesika.hernandez@habitatbogota.gov.co
1.1.2.8 ana.gual@ambientebogota.gov.co / fracisco.castro@ambientebogota.gov.co
1.1.2.9 giovanni.salgado@habitatbogota.gov.co / bedsy.marichal@habitatbogota.gov.co / yesika.hernandez@habitatbogota.gov.co
1.1.2.10 giancarlo.suescun@scj.gov.co / claudia.hormaza@scj.gov.co / ivan.zapata@scj.gov.co
1.1.2.11 evasquezr@secretariajuridica.gov.co / mlcastellanos@secretariajuridica.gov.co / 
1.1.2.12 drozo@serviciocivil.gov.co / galvarez@serviciocivil.gov.co
1.1.2.13 hfernandez@hfernandez@dadep.gov.co / lbautista@dadep.gov.co.gov.co / lbautista@hfernandez@dadep.gov.co / lbautista@dadep.gov.co.gov.co
1.1.2.14 lgonzalez@catastrobogota.gov.co / amelo@catastrobogota.gov.co
1.1.2.15 juan.acosta@juan.acosta@idpc.gov.co / marcela.ramirez@idpc.gov.co.gov.co / marcela.ramirez@juan.acosta@idpc.gov.co / marcela.ramirez@idpc.gov.co.gov.co
1.1.2.16 liliana.valencia@liliana.valencia@idartes.gov.co / viviana.ortiz@idartes.gov.co.gov.co / viviana.ortiz@liliana.valencia@idartes.gov.co / viviana.ortiz@idartes.gov.co.gov.co
1.1.2.17 mrubio@ mrubio@idiger.gov.co / dsuarez@idiger.gov.co.gov.co / dsuarez@ mrubio@idiger.gov.co / dsuarez@idiger.gov.co.gov.co
1.1.2.18 patricia.camelo@patricia.camelo@idrd.gov.co / hector.redondo@idrd.gov.co.gov.co / hector.redondo@patricia.camelo@idrd.gov.co / hector.redondo@idrd.gov.co.gov.co
1.1.2.19 mcarreno@mcarreno@uaesp.gov.co / rcastaneda@uaesp.gov.co.gov.co / rcastaneda@mcarreno@uaesp.gov.co / rcastaneda@uaesp.gov.co.gov.co</t>
  </si>
  <si>
    <t>1.1.3 Entidades distritales que adoptan e implementan el Manual de Servicio a la Ciudadanía vigente expedido por la Secretaría General</t>
  </si>
  <si>
    <t>Entidades que adoptan e implementan el manual de servicio a la ciudadanía, con enfoque diferencial, vigente</t>
  </si>
  <si>
    <t>Sumatoria de entidades distritales que adoptan e implementan el Manual de Servicio a la Ciudadanía vigente expedido por la Secretaría General</t>
  </si>
  <si>
    <t>5. Igualdad de género
10. Reducción de las desigualdades</t>
  </si>
  <si>
    <t>5.1  Poner fin a todas las formas de discriminación contra todas las mujeres y las niñas en todo el mundo
10.2 De aquí a 2030, potenciar y promover la inclusión social, económica y política de todas las personas, independientemente de su edad, sexo, discapacidad, raza, etnia, origen, religión o situación económica u otra condición</t>
  </si>
  <si>
    <t>Derechos Humanos;
Género;
Poblacional;
Diferencial;
Ambiental</t>
  </si>
  <si>
    <t>1.1.4.1 Gestión Pública
1.1.4.2 Gobierno
1.1.4.3 Hacienda
1.1.4.4 Planeación
1.1.4.5 Desarrollo Económico, Industria y Turismo
1.1.4.6 Educación
1.1.4.7 Salud
1.1.4.8 Integración Social
1.1.4.9 Ambiente
1.1.4.10 Movilidad
1.1.4.11Hábitat
1.1.4.12 Mujeres
1.1.4.13 Seguridad, Convivencia y Justicia
1.1.4.14 Gestión Jurídica
1.1.4.15 Gestión Pública
1.1.4.16 Gobierno
1.1.4.17 Cultura, Recreación y Deporte
1.1.4.18 Ambiente
1.1.4.19 Desarrollo Económico, Industria y Turismo
1.1.4.20 Educación
1.1.4.21 Cultura, Recreación y Deporte
1.1.4.22 Integración Social
1.1.4.23 Cultura, Recreación y Deporte
1.1.4.24 Cultura, Recreación y Deporte
1.1.4.25 Hábitat
1.1.4.26 Hacienda
1.1.4.27 Movilidad
1.1.4.28 Movilidad
1.1.4.29 Hacienda</t>
  </si>
  <si>
    <t>1.1.4.1 Secretaría General
1.1.4.2 Secretaría Distrital de Gobierno
1.1.4.3 Secretaría Distrital de Hacienda
1.1.4.4 Secretaría Distrital de Planeación
1.1.4.5 Secretaría Distrital de Desarrollo Económico
1.1.4.6 Secretaría de Educación del Distrito
1.1.4.7 Secretaría Distrital de Salud
1.1.4.8 Secretaría Distrital de Integración Social
1.1.4.9 Secretaría Distrital de Ambiente
1.1.4.10 Secretaría Distrital de Movilidad
1.1.4.11Secretaría Distrital de Hábitat
1.1.4.12 Secretaría Distrital de la Mujer
1.1.4.13 Secretaría Distrital de Seguridad, Convivencia y Justicia
1.1.4.14 Secretaría Jurídica Distrital
1.1.4.15 DASCD
1.1.4.16 DADEP
1.1.4.17 IDARTES
1.1.4.18 IDIGER
1.1.4.19 IPES
1.1.4.20 IDEP
1.1.4.21 IDPC
1.1.4.22 IDIPRON
1.1.4.23 IDRD
1.1.4.24 FUGA
1.1.4.25 UAESP
1.1.4.26 UAECD
1.1.4.27 Transmilenio
1.1.4.28 UAERMV
1.1.4.29 FONCEP</t>
  </si>
  <si>
    <t>1.1.4.1 Oficina Alta Consejería para los Derechos de las Víctimas, la Paz y la Reconciliación.
1.1.4.2 Subsecretaría de Gestión Institucional
1.1.4.3 Subsecretaría General / Oficina de Atención al Ciudadano
1.1.4.4 Subsecretaría de Información y Estudios Estratégicos / Dirección de Servicio al Ciudadano
1.1.4.5 Dirección de Gestión Corporativa
1.1.4.6 Subsecretaría de Gestión Institucional / Oficina de Servicio al Ciudadano
1.1.4.7 Subsecretaría de Gestión Territorial, Participación y Servicio a la Ciudadanía / Dirección de Servicio a la Ciudadanía
1.1.4.8 Subsecretaría
1.1.4.9 Subsecretaría General y de Control Disciplinario
1.1.4.10 Subsecretaría de Servicios de Movilidad / Dirección de Servicio al Ciudadano
1.1.4.11 Subsecretaría de Gestión Corporativa y Control Interno Disciplinario / Subdirección Administrativa
1.1.4.12 Subsecretaría de Gestión Corporativa
1.1.4.13 Subsecretaría de Gestión Institucional
1.1.4.14 Dirección de Gestión Corporativa
1.1.4.15 Subdirección de Gestión Corporativa y Control Disciplinario
1.1.4.16 Subdirección Administrativa, Financiera y de Control Disciplinario
1.1.4.17 Subdirección Administrativa y Financiera
1.1.4.18 Subdirección Corporativa y de Asuntos Disciplinarios
1.1.4.19 Subdirección Administrativa y Financiera
1.1.4.20 Subdirección Administrativa, Financiera y de Control Disciplinario y Oficina Asesora de Planeación
1.1.4.21 Subdirección de Gestión Corporativa
1.1.4.22 Subdirección Técnica, Administrativa y Financiera
1.1.4.23 Secretaría General
1.1.4.24 Subdirección Administrativa
1.1.4.25 Subdirección Administrativa y Financiera
1.1.4.26 Gerencia Comercial y de Atención al Usuario
1.1.4.27 Subgerencia de Atención al Usuario y Comunicaciones
1.1.4.28 Secretaría General
1.1.4.29</t>
  </si>
  <si>
    <t>1.1.4.1 Alto Consejero para los Derechos de las Víctimas, la Paz y la Reconciliación (Gustavo Alberto Quintero Ardila) / Profesional Juan Pablo Jaramillo / Profesional Rodrigo Antonio Rojas Tolosa / Profesional Laura Nathalia Cardenas Jimenez
1.1.4.2 Subsecretario de Gestión Institucional (Lúbar Andrés Chaparro Cabra)
1.1.4.3 Subsecretario General (Héctor Mauricio Escobar) / Jefe Oficina de Atención al Ciudadano (Clara Esperanza Salazar) y Jefe de Oficina Asesora de Planeación (Nelson Andrés Pardo Figuera)
1.1.4.4 Subsecretario de Información y Estudios Estratégicos (Antonio José Avendaño) / Directora de Servicio al Ciudadano (Astrid Bracho) / Profesional Martha Stella Guevara
1.1.4.5 Director de Gestión Corportaiva (Felipe Andrés Plazas) / Profesional Diego Alejandro Constaín
1.1.4.6 Subsecretaria de Gestión Institucional (Karina Ricaurte) / Jefe Oficina de Atención al Ciudadano (Diana Carolina Restrepo Vélez) / Profesional Edson Martínez Baena
1.1.4.7 Subsecretario de Gestión Territorial, Participación y Servicio a la Ciudadanía (Gilberto Álvarez Uribe) / Directora de Servicio a la Ciudadanía (Beatríz Guerrero Africani) / Profesional Luzmila Buitrago
1.1.4.8 Subsecretaria (Carine Pening) / Profesional Claudia Jasbleidi Mojica
1.1.4.9 Subsecretario General y de Control Disciplinario (Oscar Ferney López Espitita) / Jefe de Servicio al Ciudadano (Ana Milena Gual Díaz) / Profesional Francisco Castro
1.1.4.10 Subsecretaria de Servicios de Movilidad (Diana Vidal Caicedo) / Directora de Servicio al Ciudadano Laura Sofía Carvajal / Profesional José Rafael Suarez Rubio / Profesional Gloria Andrea Calderón
1.1.4.11 Subsecretario de Gestión Corporativa y Control Interno Disciplinario (Giovanni Salgado Rubiano) / Subdirectora Administrativa (Bedsy Mabel Marichal) / Profesional Yesika Paola Hernández Durango
1.1.4.12 Subsecretaria de Gestión Corporativa (Olga Liliana Pineda Buitrago) / Profesional Ángela Adriana Mendoza
1.1.4.13 Subsecretario de Gestión Institucional (Gian Carlo Suescun Sanabria) / Profesional Claudia Ximena Hormaza / Profesional Iván Zapata
1.1.4.14 Directora de Gestión Corporativa (Ethel Vásquez Rojas) / Profesional Martha Ligia Castellanos Rodríguez / Profesional Adriana Castro Muñoz
1.1.4.15 Subdirector de Gestión Corporativa y Control Disciplinario (David Joseph Yave Rozo) / Profesional Gabriel Francisco Álvarez Mora
1.1.4.16 Subdirectora Administrativa, Financiera y de Control Disciplinario (Halma Fernández Gómez) / Profesional Sandra Liliana Bautista López
1.1.4.17 Subdirectora Administrativa y Financiera (Liliana Valencia Mejía) / Profesional Viviana Ortiz Bernal
1.1.4.18 Subdirectora Corporativa y de Asuntos Disciplinarios (Mónica Rubio) / Profesional David Fernando Suárez
1.1.4.19 Subdirectora Administrativa y Financiera (Vivian Lilibeth Bernal Izquierdo) / Profesional Linderman Galindo Zorro
1.1.4.20 Subdirector Administrativo, Financiero y de Control Disciplinario (Carlos German Plazas Bonilla) y Jefe de Oficina Asesora de Planeación (Olga Lucía Sánchez Mendieta)
1.1.4.21 Subdirector de Gestión Corporativa (Juan Fernando Acosta Mirkow) / Profesional Marcela Ramírez Castillos
1.1.4.22 Subdirector Técnico, Administrativo y Financiero (Mauricio Díaz Lozano) / Profesinal Rodolfo Carrillo
1.1.4.23 Secretaria General (Luz Patricia Camelo Urrego) / Profesional Héctor Hugo Redondo Melo
1.1.4.24 Subdirectora Administrativa (María Cecilia Quiasua Rincón) / Profesional Juan Alfonso Uribe
1.1.4.25 Subdirectora Administratica y Financiera (Martha Carreño Lizarazo) / Profesional Ligia Castañeda
1.1.4.26 Gerente Comercial y de Atención al Usuario (Ligia Elvira González Martínez) / Profesional Ada Cristina Melo
1.1.4.27 Subgerente de Atención al Usuario y Comunicaciones (Yolima Pérez Ariza) / Profesional Diana Marcela González Giraldo / Profesional Cristina Sandoval
1.1.4.28 Secretaria General (Marcela Rocío Márquez Arenas) / Profesional Vanessa Yadira Soto Jauregui
1.1.4.29</t>
  </si>
  <si>
    <t xml:space="preserve">1.1.4.1 3813000 ext 2600, 3032, 2616
1.1.4.2 3387000 Ext 6110-6111
1.1.4.3 3385958
1.1.4.4 3358000 Ext 8237
1.1.4.5 3693777 Ext 272
1.1.4.6
1.1.4.7 3649090 Ext 9690
1.1.4.8 3279797 Ext 1112
1.1.4.9 3778807
1.1.4.10 3649400 Ext 7408
1.1.4.11 3581600 Ext 3008
1.1.4.12 3169001
1.1.4.13 3779595 Ext 1085
1.1.4.14 3813000 Ext 1561
1.1.4.15 3680039 Ext 1428
1.1.4.16 3822510 Ext 1055
1.1.4.17 3795750 Ext 4500
1.1.4.18 4282800 Ext 2318
1.1.4.19 2976030 Ext 320
1.1.4.20 2630603 Ext 104
1.1.4.21 3550800
1.1.4.22 3779997 Ext 1040 /2112287
1.1.4.23 6605400 Ext 2004
1.1.4.24 4320410 Ext 401-402
1.1.4.25 3580400
1.1.4.26 2347600 Ext 7500
1.1.4.27 2203000 Ext 19-17
1.1.4.28 3779555
1.1.4.29
</t>
  </si>
  <si>
    <t>1.1.4.1 gaquintero@alcaldiabogota.gov.co / jpjaramillo@alcaldiabogota.gov.co / lncardenas@alcaldiabogota.gov.co / rarojas@alcaldiabogota.gov.co
1.1.4.2 lubar.chaparro@gobiernobogota.gov.co
1.1.4.3 hescobar@shd.gov.co / csalazar@shd.gov.co
1.1.4.4 aavendano@sdp.gov.co / abracho@sdp.gov.co
1.1.4.5 fplazas@desarrolloeconomico.gov.co / dconstain@desarrolloeconomico.gov.co
1.1.4.6 dcrestrepo@educacionbogota.gov.co / emartinezb@educacionbogota.gov.co
1.1.4.7 bhguerrero@saludcapital.gov.co / lbuitrago@saludcapital.gov.co
1.1.4.8 cjasbleydy@sdis.gov.co
1.1.4.9 ana.gual@ambientebogota.gov.co / fracisco.castro@ambientebogota.gov.co
1.1.4.10 lcarvajar@movilidadbogota.gov.co / jsuarez@movilidadbogota.gov.co / gcalderon@movilidadbogota.gov.co
1.1.4.11 giovanni.salgado@habitatbogota.gov.co / bedsy.marichal@habitatbogota.gov.co / yesika.hernandez@habitatbogota.gov.co
1.1.4.12 opineda@sdmujer.gov.co / aamendoza@sdmujer.gov.co
1.1.4.13 giancarlo.suescun@scj.gov.co / claudia.hormaza@scj.gov.co / ivan.zapata@scj.gov.co
1.1.4.14 evasquezr@secretariajuridica.gov.co / mlcastellanos@secretariajuridica.gov.co / acastrom@secretariajuridica.gov.co
1.1.4.15 drozo@serviciocivil.gov.co / galvarez@serviciocivil.gov.co
1.1.4.16 hfernandez@hfernandez@dadep.gov.co / lbautista@dadep.gov.co.gov.co / lbautista@hfernandez@dadep.gov.co / lbautista@dadep.gov.co.gov.co
1.1.4.17 liliana.valencia@liliana.valencia@idartes.gov.co / viviana.ortiz@idartes.gov.co.gov.co / viviana.ortiz@liliana.valencia@idartes.gov.co / viviana.ortiz@idartes.gov.co.gov.co
1.1.4.18 mrubio@ mrubio@idiger.gov.co / dsuarez@idiger.gov.co.gov.co / dsuarez@ mrubio@idiger.gov.co / dsuarez@idiger.gov.co.gov.co
1.1.4.19 vlbernali@vlbernali@ipes.gov.co / lgalindoz@ipes.gov.co.gov.co / lgalindoz@vlbernali@ipes.gov.co / lgalindoz@ipes.gov.co.gov.co
1.1.4.20 cplazas@idep.edu.co / olsanchez@idep.gov.co
1.1.4.21 juan.acosta@juan.acosta@idpc.gov.co / marcela.ramirez@idpc.gov.co.gov.co / marcela.ramirez@juan.acosta@idpc.gov.co / marcela.ramirez@idpc.gov.co.gov.co
1.1.4.22 mauriciod@idipron.gov.co / subfinanciera@idipron.gov.co / atencionciudadano@idipron.gov.co / rodolfoc@idipron.gov.co
1.1.4.23 patricia.camelo@patricia.camelo@idrd.gov.co / hector.redondo@idrd.gov.co.gov.co / hector.redondo@patricia.camelo@idrd.gov.co / hector.redondo@idrd.gov.co.gov.co
1.1.4.24 mquiasua@mquiasua@fuga.gov.co / juribe@fuga.gov.co.gov.co / juribe@mquiasua@fuga.gov.co / juribe@fuga.gov.co.gov.co
1.1.4.25 mcarreno@mcarreno@uaesp.gov.co / rcastaneda@uaesp.gov.co.gov.co / rcastaneda@mcarreno@uaesp.gov.co / rcastaneda@uaesp.gov.co.gov.co
1.1.4.26 lgonzalez@catastrobogota.gov.co / amelo@catastrobogota.gov.co
1.1.4.27 yoima.perez@yoima.perez@transmilenio.gov.co / diana.gonzalez@transmilenio.gov.co / cristina.sandoval@transmilenio.gov.co.gov.co / diana.gonzalez@yoima.perez@transmilenio.gov.co / diana.gonzalez@transmilenio.gov.co / cristina.sandoval@transmilenio.gov.co.gov.co / cristina.sandoval@yoima.perez@transmilenio.gov.co / diana.gonzalez@transmilenio.gov.co / cristina.sandoval@transmilenio.gov.co.gov.co
1.1.4.28 marcela.marquez@umv.gov.co / vanessa.soto@umv.gov.co</t>
  </si>
  <si>
    <t>1.1.4 Entidades distritales presentes en la Red CADE con acuerdo de nivel de servicios</t>
  </si>
  <si>
    <t>Porcentaje de entidades en la Red CADE con acuerdo de nivel de servicio vigente</t>
  </si>
  <si>
    <t>[Sumatoria de entidades presentes en la Red CADE con acuerdo de nivel de servicio vigente / Sumatoria de entidades presentes en la Red CADE] x 100</t>
  </si>
  <si>
    <t>16.6 Crear a todos los niveles instituciones eficaces y transparentes que rindan cuentas</t>
  </si>
  <si>
    <t>Subsecretaría de Servicio a la Ciudadanía / Dirección del Sistema Distrital de Servicio a la Ciudadanía</t>
  </si>
  <si>
    <t>Director del Sistema Distrital de Servicio a la Ciudadanía</t>
  </si>
  <si>
    <t>laromero@alcaldiabogota.gov.co</t>
  </si>
  <si>
    <t>1.1.5 Estándar del servicio ofrecido en las Alcaldías Locales</t>
  </si>
  <si>
    <t>Puntaje de ciclo de servicio ofrecido por las Alcaldías Locales</t>
  </si>
  <si>
    <t>[(Puntaje del ciclo de servicio de Alcaldía Local 1 + … + Puntaje del ciclo del ciclo del servicio de Alcaldía local N) / Número de Alcaldías Locales monitoreadas]x100</t>
  </si>
  <si>
    <t>ND</t>
  </si>
  <si>
    <t>Gestión Pública
Gobierno</t>
  </si>
  <si>
    <t>Subsecretaría de Servicio a la Ciudadanía / Dirección Distrital de Calidad del Servicio</t>
  </si>
  <si>
    <t>Director Distrital de Calidad del Servicio</t>
  </si>
  <si>
    <t>daospina@alcaldiabogota.gov.co</t>
  </si>
  <si>
    <t>1.1.7.1 Gobierno</t>
  </si>
  <si>
    <t>1.1.7.1 Secretaría Distrital de Gobierno</t>
  </si>
  <si>
    <t>1.1.7.1 Subsecretaría de Gestión Institucional</t>
  </si>
  <si>
    <t>1.1.7.1 Subsecretario de Gestión Institucional (Lubar Andrés Chaparro Cabra)</t>
  </si>
  <si>
    <t>1.1.7.1 3387000 Ext 6110-6111</t>
  </si>
  <si>
    <t>1.1.7.1 lubar.chaparro@gobiernobogota.gov.co</t>
  </si>
  <si>
    <t>1.1.6 Entidades Distritales presentes en los Centros Locales de Atención a Víctimas (CLAV) con acuerdo de nivel de servicios</t>
  </si>
  <si>
    <t>Porcentaje de entidades en los Centros Locales de Atención a Víctimas (CLAV) con acuerdo de nivel de servicios vigente</t>
  </si>
  <si>
    <t>[Sumatoria de entidades presentes en los CLAV con acuerdo de nivel de servicio vigente/Sumatoria de entidades  presentes en los CLAV programadas para tener acuerdo de nivel de servicio]*100</t>
  </si>
  <si>
    <t>Constante</t>
  </si>
  <si>
    <t>Oficina Alta Consejería para los Derechos de las Víctimas, la Paz y la Reconciliación</t>
  </si>
  <si>
    <t>Alto Consejero para los Derechos de las Víctimas, la Paz y la Reconciliación</t>
  </si>
  <si>
    <t>3813000 ext 2600, 2618</t>
  </si>
  <si>
    <t>gaquintero@alcaldiabogota.gov.co
jpjaramillo@alcaldiabogota.gov.co</t>
  </si>
  <si>
    <t>2. Mejorar la articulación y coordinación entre las entidades</t>
  </si>
  <si>
    <t>2.1 Aumento en el porcentaje de ciudadanos en Bogotá que considera que las entidades públicas se coordinan y cooperan entre ellas para ofrecer un mejor servicio.</t>
  </si>
  <si>
    <t>Porcentaje de ciudadanos encuestados que considera que las entidades públicas se coordinan y cooperan entre ellas para ofrecer un mejor servicio, en la ciudad de Bogotá D.C.</t>
  </si>
  <si>
    <t>[(Sumatoria de ciudadanos encuestados en Bogotá que califican la frase "Las entidades públicas se coordinan y cooperan entre ellas para brindarme un mejor servicio" en el rango 9-10, en una escala de 1 a 10) / Sumatoria de ciudadanos encuestados en Bogotá]x100</t>
  </si>
  <si>
    <t>Derechos Humanos;
Poblacional;
Diferencial;
Género</t>
  </si>
  <si>
    <t>2.1.1 Decreto para regulación de aspectos institucionales de servicio a la ciudadanía</t>
  </si>
  <si>
    <t>Porcentaje de avance en la creación y expedición de Decreto para regular aspectos institucionales de servicio a la ciudadanía</t>
  </si>
  <si>
    <t>(Sumatoria de fases de creación y expedición del Decreto para regular aspectos institucionales de Servicio a la Ciudadanía completadas / Sumatoria de fases de creación y expedición del Decreto para regular aspectos institucionales de Servicio a la Ciudadanía planeadas) x 100</t>
  </si>
  <si>
    <t>Diferencial;
Género</t>
  </si>
  <si>
    <t>2.1.2 Lineamiento para el ejercicio del rol de defensor de la ciudadanía</t>
  </si>
  <si>
    <t>Porcentaje de avance en la creación de documento de lineamientos para el ejercicio del rol de defensor de la ciudadanía</t>
  </si>
  <si>
    <t>(Sumatoria de fases de creación de documento de lineamientos para el ejercicio del rol de defensor de la ciudadanía completadas / Sumatoria de fases de creación y socialización de documento de lineamientos para el ejercicio del rol de defensor de la ciudadanía planeadas) x 100</t>
  </si>
  <si>
    <t>Derechos Humanos;
Diferencial;
Género</t>
  </si>
  <si>
    <t>Suma</t>
  </si>
  <si>
    <t>2.1.3 Entidades que reportan tener un sistema de asignación de turnos en los puntos de atención definidos</t>
  </si>
  <si>
    <t>Entidades que reportan tener un sistema de asignación de turnos en los puntos de atención definidos</t>
  </si>
  <si>
    <t>Sumatoria de entidades que reportan tener un sistema de asignación de turnos en los puntos de atención definidos</t>
  </si>
  <si>
    <t>2.1.3.1 Gestión Pública
2.1.3.2 Gobierno
2.1.3.3 Hábitat
2.1.3.4 Planeación
2.1.3.5 Desarrollo Económico
2.1.3.6 Educación
2.1.3.7 Salud
2.1.3.8 Integración Social
2.1.3.9 Seguridad, Convivencia y Justicia
2.1.3.10 Ambiente
2.1.3.11 Desarrollo Económico, Industria y Turismo
2.1.3.12 Ambiente
2.1.3.13 Hacienda
2.1.3.14 Cultura, Recreación y Deporte
2.1.3.15 Movilidad
2.1.3.16 Gobierno</t>
  </si>
  <si>
    <t>2.1.3.1 Secretaría General
2.1.3.2 Secretaría Distrital de Gobierno
2.1.3.3 Secretaría Distital de Hábitat
2.1.3.4 Secretaría Distrital de Planeación
2.1.3.5 Secretaría Distrital de Desarrollo Económico
2.1.3.6 Secretaría de Educación del Distrito
2.1.3.7 Secretaría Distrital de Salud
2.1.3.8 Secretaría Distrital de Integración Social
2.1.3.9 Secretaría Distrital de Seguridad, Convivencia y Justicia
2.1.3.10 Secretaría Distrital de Ambiente
2.1.3.11 IPES
2.1.3.12 IDIGER
2.1.3.13 UAECD
2.1.3.14 IDRD
2.1.3.15 IDU
2.1.3.16 DADEP</t>
  </si>
  <si>
    <t>2.1.3.1 Oficina Alta Consejería para los Derechos de las Víctimas, la Paz y la Reconciliación.
2.1.3.2 Subsecretaría de Gestión Institucional
2.1.3.3 Subsecretaría de Gestión Corporativa y Control Interno Disciplinario / Subdirección Administrativa
2.1.3.4 Subsecretaría de Información y Estudios Estratégicos / Dirección de Servicio al Ciudadano
2.1.3.5 Dirección de Gestión Corporativa
2.1.3.6 Subsecretaría de Gestión Institucional / Oficina de Servicio al Ciudadano
2.1.3.7 Subsecretaría de Gestión Territorial, Participación y Servicio a la Ciudadanía / Dirección de Servicio a la Ciudadanía
2.1.3.8 Subsecretaría
2.1.3.9 Subsecretaría de Gestión Institucional
2.1.3.10 Subsecretaría General y de Control Disciplinario
2.1.3.11 Subdirección Administrativa y Financiera
2.1.3.12 Subdirección Corporativa y de Asuntos Disciplinarios
2.1.3.13 Gerencia Comercial y de Atención al Usuario
2.1.3.14 Secretaría General
2.1.3.15 Oficina de Atención al Ciudadano
2.1.3.16 Subdirección Administrativa, Financiera y de Control Disciplinario</t>
  </si>
  <si>
    <t>2.1.3.1 Alto Consejero para los Derechos de las Víctimas, la Paz y la Reconciliación (Gustavo Alberto Quintero Ardila) / Profesional Juan Pablo Jaramillo / Profesional Rodrigo Antonio Rojas Tolosa / Profesional Laura Nathalia Cardenas Jimenez.
2.1.3.2 Subsecretario de Gestión Institucional (Lúbar Andrés Chaparro Cabra)
2.1.3.3 Subsecretario de Gestión Corporativa y Control Interno Disciplinario (Giovanni Salgado Rubiano) / Subdirectora Administrativa (Bedsy Mabel Marichal) / Profesional Yesika Paola Hernández Durango
2.1.3.4 Subsecretario de Información y Estudios Estratégicos (Antonio José Avendaño) / Directora de Servicio al Ciudadano (Astrid Bracho) / Profesional Martha Stella Guevara
2.1.3.5 Director de Gestión Corportaiva (Felipe Andrés Plazas) / Profesional Diego Alejandro Constaín
2.1.3.6 Subsecretaria de Gestión Institucional (Karina Ricaurte) / Jefe Oficina de Atención al Ciudadano (Diana Carolina Restrepo Vélez) / Profesional Edson Martínez Baena
2.1.3.7 Subsecretario de Gestión Territorial, Participación y Servicio a la Ciudadanía (Gilberto Álvarez Uribe) / Directora de Servicio a la Ciudadanía (Beatríz Guerrero Africani) / Profesional Luzmila Buitrago
2.1.3.8 Subsecretaria (Carine Pening) / Profesional Claudia Jasbleidi Mojica
2.1.3.9 Subsecretario de Gestión Institucional (Gian Carlo Suescun Sanabria) / Profesional Claudia Ximena Hormaza / Profesional Iván Zapata
2.1.3.10 Subsecretario General y de Control Disciplinario (Oscar Ferney López Espitita) / Jefe de Servicio al Ciudadano (Ana Milena Gual Díaz) / Profesional Francisco Castro
2.1.3.11 Subdirectora Administrativa y Financiera (Vivian Lilibeth Bernal Izquierdo) / Profesional Linderman Galindo Zorro
2.1.3.12 Subdirectora Corporativa y de Asuntos Disciplinarios (Mónica Rubio) / Profesional David Fernando Suárez
2.1.3.13 Gerente Comercial y de Atención al Usuario (Ligia Elvira González Martínez) / Profesional Ada Cristina Melo
2.1.3.14 Secretaria General (Luz Patricia Camelo Urrego) / Profesional Héctor Hugo Redondo Melo
2.1.3.15 Jefe de Oficina de Atención al Ciudadano (Lucy Molano Rodríguez)
2.1.3.16 Subdirectora Administrativa, Financiera y de Control Disciplinario (Halma Fernández Gómez) / Profesional Sandra Liliana Bautista López</t>
  </si>
  <si>
    <t>2.1.3.1 3813000 ext 2600, 3032, 2616
2.1.3.2 3387000 Ext 6110-6111
2.1.3.3 3581600 Ext 3008
2.1.3.4 3358000 Ext 8237
2.1.3.5 3693777 Ext 272
2.1.3.6 
2.1.3.7 3649090 Ext 9690
2.1.3.8 3279797 Ext 1112
2.1.3.9 3779595 Ext 1085
2.1.3.10 3778807
2.1.3.11 2976030 Ext 320
2.1.3.12 4282800 Ext 2318
2.1.3.13 2347600 Ext 7500
2.1.3.14  6605400 Ext 2004
2.1.3.15 3386660 Ext 1306
2.1.3.16 3822510 Ext 1055</t>
  </si>
  <si>
    <t>2.1.3.1 gaquintero@alcaldiabogota.gov.co / jpjaramillo@alcaldiabogota.gov.co / lncardenas@alcaldiabogota.gov.co / rarojas@alcaldiabogota.gov.co
2.1.3.2 lubar.chaparro@gobiernobogota.gov.co
2.1.3.3 giovanni.salgado@habitatbogota.gov.co / bedsy.marichal@habitatbogota.gov.co / yesika.hernandez@habitatbogota.gov.co
2.1.3.4 aavendano@sdp.gov.co / abracho@sdp.gov.co
2.1.3.5 fplazas@desarrolloeconomico.gov.co / dconstain@desarrolloeconomico.gov.co
2.1.3.6 dcrestrepo@educacionbogota.gov.co / emartinezb@educacionbogota.gov.co
2.1.3.7 bhguerrero@saludcapital.gov.co / lbuitrago@saludcapital.gov.co
2.1.3.8 cjasbleydy@sdis.gov.co
2.1.3.9 giancarlo.suescun@scj.gov.co / claudia.hormaza@scj.gov.co / ivan.zapata@scj.gov.co
2.1.3.10 ana.gual@ambientebogota.gov.co / fracisco.castro@ambientebogota.gov.co
2.1.3.11 vlbernali@ipes.gov.co / lgalindoz@ipes.gov.co
2.1.3.12  mrubio@idiger.gov.co / dsuarez@idiger.gov.co
2.1.3.13 lgonzalez@catastrobogota.gov.co / amelo@catastrobogota.gov.co
2.1.3.14 patricia.camelo@idrd.gov.co / hector.redondo@idrd.gov.co
2.1.3.15 lucy.molano@lucy.molano@idu.gov.co.gov.co
2.1.3.16 hfernandez@dadep.gov.co / lbautista@dadep.gov.co</t>
  </si>
  <si>
    <t>2.1.4 Entidades Distritales que implementan los lineamientos establecidos por la Red Distrital de Quejas y Reclamos</t>
  </si>
  <si>
    <t>Porcentaje de entidades que implementan los lineamientos establecidos por la Red Distrital de Quejas y Reclamos.</t>
  </si>
  <si>
    <t>[Sumatoria de entidades que implementan los lineamientos establecidos por la Red Distrital de Quejas y Reclamos/ Sumatoria de entidades de la Administración Distrital] x 100</t>
  </si>
  <si>
    <t>Funcionamiento</t>
  </si>
  <si>
    <t>Órganos de Control</t>
  </si>
  <si>
    <t>Veeduría Distrital</t>
  </si>
  <si>
    <t>Veeduría Delegada para la Atención de Quejas y Reclamos</t>
  </si>
  <si>
    <t>Veedor Delegado</t>
  </si>
  <si>
    <t>3407666 ext. 401</t>
  </si>
  <si>
    <t>jrodriguez@veeduriadistrital.gov.co</t>
  </si>
  <si>
    <t>Todos los sectores del Distrito</t>
  </si>
  <si>
    <t>Todas las entidades del Distrito</t>
  </si>
  <si>
    <t>Lideres de las oficinas de servicio al ciudadano de las entidades del Distrito</t>
  </si>
  <si>
    <t>3. Aumentar los niveles de interacción entre el ciudadano y la Administración Distrital</t>
  </si>
  <si>
    <t>3.1 Aumento en el porcentaje de ciudadanos que consideran estar satisfechos con los trámites y servicios brindados por las entidades distritales, en la ciudad de Bogotá D.C.</t>
  </si>
  <si>
    <t>Porcentaje de ciudadanos encuestados que consideran estar satisfechos con los trámites y servicios brindados por las entidades distritales, en la ciudad de Bogotá D.C.</t>
  </si>
  <si>
    <t>Sumatoria de ciudadanos encuestados en Bogotá que califican la frase "estoy satisfecho con los trámites y servicios brindados por las entidade públicas" en el rango 9-10, en una escala de 1-10 / Sumatoria de ciudadanos encuestados en Bogotá</t>
  </si>
  <si>
    <t>Poblacional;
Diferencial;
Género;
Derechos Humanos</t>
  </si>
  <si>
    <t>3.1.1 Lineamientos para la gestión de peticiones ciudadanas</t>
  </si>
  <si>
    <t>Porcentaje de avance en la creación y expedición de acto administrativo para la gestión de peticiones ciudadanas</t>
  </si>
  <si>
    <t>(Sumatoria de fases de creación y expedición de acto administrativo para la gestión de peticiones ciudadanas completadas / Sumatoria de fases de creación y expedición de acto administrativo para la gestión de peticiones ciudadanas planeadas) x 100</t>
  </si>
  <si>
    <t>3.1.2 Respuestas de entidades distritales a peticiones ciudadanas con cumplimiento de los criterios de calidad, calidez y manejo del sistema</t>
  </si>
  <si>
    <t>Porcentaje de peticiones evaluadas con cumplimiento de los criterios de calidad, calidez y manejo del sistema</t>
  </si>
  <si>
    <t>[Sumatoria de respuestas de las Entidades Distritales a peticiones ciudadanas evaluadas, con cumplimiento de los criterios de calidad, calidez y manejo del sistema / Sumatoria de peticiones evaluadas] x 100</t>
  </si>
  <si>
    <t>Poblacional;
Derechos Humanos;
Género;
Diferencial;
Territorial</t>
  </si>
  <si>
    <t>3.1.2.1 Cultura, Recreación y Deporte
3.1.2.2 Gobierno
3.1.2.3 Hacienda
3.1.2.4 Planeación
3.1.2.5 Desarrollo Económico, Industria y Turismo
3.1.2.6 Educación
3.1.2.7 Salud
3.1.2.8 Integración Social
3.1.2.9 Ambiente
3.1.2.10 Movilidad
3.1.2.11Hábitat
3.1.2.12 Mujeres
3.1.2.13 Seguridad, Convivencia y Justicia
3.1.2.14 Gestión Jurídica
3.1.2.15 Gestión Pública
3.1.2.16 Gobierno
3.1.2.17 Cultura, Recreación y Deporte
3.1.2.18 Ambiente
3.1.2.19 Desarrollo Económico, Industria y Turismo
3.1.2.20 IDEP
3.1.2.21 Cultura, Recreación y Deporte
3.1.2.22 Cultura, Recreación y Deporte
3.1.2.23 Cultura, Recreación y Deporte
3.1.2.24 Hacienda
3.1.2.25 Movilidad
3.1.2.26 Movilidad
3.1.2.27 Hacienda</t>
  </si>
  <si>
    <t>3.1.2.1 Secretaría Distrital de Cultura, Recreación y Deporte
3.1.2.2 Secretaría Distrital de Gobierno
3.1.2.3 Secretaría Distrital de Hacienda
3.1.2.4 Secretaría Distrital de Planeación
3.1.2.5 Secretaría Distrital de Desarrollo Económico
3.1.2.6 Secretaría de Educación del Distrito
3.1.2.7 Secretaría Distrital de Salud
3.1.2.8 Secretaría Distrital de Integración Social
3.1.2.9 Secretaría Distrital de Ambiente
3.1.2.10 Secretaría Distrital de Movilidad
3.1.2.11Secretaría Distrital de Hábitat
3.1.2.12 Secretaría Distrital de la Mujer
3.1.2.13 Secretaría Distrital de Seguridad, Convivencia y Justicia
3.1.2.14 Secretaría Jurídica Distrital
3.1.2.15 DASCD
3.1.2.16 DADEP
3.1.2.17 IDARTES
3.1.2.18 IDIGER
3.1.2.19 IPES
3.1.2.20 IDEP
3.1.2.21 IDPC
3.1.2.22 IDRD
3.1.2.23 FUGA
3.1.2.24 UAECD
3.1.2.25 Transmilenio
3.1.2.26 UAERMV
3.1.2.27 FONCEP
3.1.2.28 IDU</t>
  </si>
  <si>
    <t>3.1.2.1 Dirección de Gestión Corporativa
3.1.2.2 Subsecretaría de Gestión Institucional
3.1.2.3 Subsecretaría General / Oficina de Atención al Ciudadano
3.1.2.4 Subsecretaría de Información y Estudios Estratégicos / Dirección de Servicio al Ciudadano
3.1.2.5 Dirección de Gestión Corporativa
3.1.2.6 Subsecretaría de Gestión Institucional / Oficina de Servicio al Ciudadano
3.1.2.7 Subsecretaría de Gestión Territorial, Participación y Servicio a la Ciudadanía / Dirección de Servicio a la Ciudadanía
3.1.2.8 Subsecretaría
3.1.2.9 Subsecretaría General y de Control Disciplinario
3.1.2.10 Subsecretaría de Servicios de Movilidad / Dirección de Servicio al Ciudadano
3.1.2.11Subsecretaría de Gestión Corporativa y Control Interno Disciplinario / Subdirección Administrativa
3.1.2.12 Subsecretaría de Gestión Corporativa
3.1.2.13 Subsecretaría de Gestión Institucional
3.1.2.14 Dirección de Gestión Corporativa
3.1.2.15 Subdirección de Gestión Corporativa y Control Disciplinario
3.1.2.16 Subdirección Administrativa, Financiera y de Control Disciplinario
3.1.2.17 Subdirección Administrativa y Financiera
3.1.2.18 Subdirección Corporativa y de Asuntos Disciplinarios
3.1.2.19 Subdirección Administrativa y Financiera
3.1.2.20 IDEP
3.1.2.21 Subdirección de Gestión Corporativa
3.1.2.22 Secretaría General
3.1.2.23 Subdirección Administrativa
3.1.2.24 Gerencia Comercial y de Atención al Usuario
3.1.2.25 Subgerencia de Atención al Usuario y Comunicaciones
3.1.2.26 Secretaría General
3.1.2.27 Subdirección Financiera y Administrativa / Oficina Asesora de Comunicaciones y Atención al Ciudadano</t>
  </si>
  <si>
    <t>3.1.2.1 Directora de Gestión Corpoativa (Martha Cardona) / Profesional Estefanie Natalia Paz Castillo
3.1.2.2 Subsecretario de Gestión Institucional (Lúbar Andrés Chaparro Cabra)
3.1.2.3 Subsecretario General (Héctor Mauricio Escobar) / Jefe Oficina de Atención al Ciudadano (Clara Esperanza Salazar)
3.1.2.4 Subsecretario de Información y Estudios Estratégicos (Antonio José Avendaño) / Directora de Servicio al Ciudadano (Astrid Bracho) / Profesional Martha Stella Guevara
3.1.2.5 Director de Gestión Corportaiva (Felipe Andrés Plazas) / Profesional Diego Alejandro Constaín
3.1.2.6 Subsecretaria de Gestión Institucional (Karina Ricaurte) / Jefe Oficina de Atención al Ciudadano (Diana Carolina Restrepo Vélez) / Profesional Edson Martínez Baena
3.1.2.7 Subsecretario de Gestión Territorial, Participación y Servicio a la Ciudadanía (Gilberto Álvarez Uribe) / Directora de Servicio a la Ciudadanía (Beatríz Guerrero Africani) / Profesional Luzmila Buitrago
3.1.2.8 Subsecretaria (Carine Pening) / Profesional Claudia Jasbleidi Mojica
3.1.2.9 Subsecretario General y de Control Disciplinario (Oscar Ferney López Espitita) / Jefe de Servicio al Ciudadano (Ana Milena Gual Díaz) / Profesional Francisco Castro
3.1.2.10 Subsecretaria de Servicios de Movilidad (Diana Vidal Caicedo) / Directora de Servicio al Ciudadano Laura Sofía Carvajal / Profesional José Rafael Suarez Rubio / Profesional Gloria Andrea Calderón
3.1.2.11Subsecretario de Gestión Corporativa y Control Interno Disciplinario (Giovanni Salgado Rubiano) / Subdirectora Administrativa (Bedsy Mabel Marichal) / Profesional Yesika Paola Hernández Durango
3.1.2.12 Subsecretaria de Gestión Corporativa (Olga Liliana Pineda Buitrago) / Profesional Ángela Adriana Mendoza
3.1.2.13 Subsecretario de Gestión Institucional (Gian Carlo Suescun Sanabria) / Profesional Claudia Ximena Hormaza / Profesional Iván Zapata
3.1.2.14 Directora de Gestión Corporativa (Ethel Vásquez Rojas) / Profesional Martha Ligia Castellanos Rodríguez / Profesional Adriana Castro Muñoz
3.1.2.15 Subdirector de Gestión Corporativa y Control Disciplinario (David Joseph Yave Rozo) / Profesional Gabriel Francisco Álvarez Mora
3.1.2.16 Subdirectora Administrativa, Financiera y de Control Disciplinario (Halma Fernández Gómez) / Profesional Sandra Liliana Bautista López
3.1.2.17 Subdirectora Administrativa y Financiera (Liliana Valencia Mejía) / Profesional Viviana Ortiz Bernal
3.1.2.18 Subdirectora Corporativa y de Asuntos Disciplinarios (Mónica Rubio) / Profesional David Fernando Suárez
3.1.2.19 Subdirectora Administrativa y Financiera (Vivian Lilibeth Bernal Izquierdo) / Profesional Linderman Galindo Zorro
3.1.2.20 IDEP
3.1.2.21 Subdirector de Gestión Corporativa (Juan Fernando Acosta Mirkow) / Profesional Marcela Ramírez Castillos
3.1.2.22 Secretaria General (Luz Patricia Camelo Urrego) / Profesional Héctor Hugo Redondo Melo
3.1.2.23 Subdirectora Administrativa (María Cecilia Quiasua Rincón) / Profesional Juan Alfonso Uribe
3.1.2.24 Gerente Comercial y de Atención al Usuario (Ligia Elvira González Martínez) / Profesional Ada Cristina Melo
3.1.2.25 Subgerente de Atención al Usuario y Comunicaciones (Yolima Pérez Ariza) / Profesional Diana Marcela González Giraldo / Profesional Cristina Sandoval
3.1.2.26 Secretaria General (Marcela Rocío Márquez Arenas) / Profesional Vanessa Yadira Soto Jauregui
3.1.2.27 Subdirectora Financiera y Administrativa / Beatriz Helena Zamora González / Asesora de Comunicaciones y Atención al Ciudadano (Diana Cristina Orjuela Bahamón / Profesional Tania Fernanda Alfonso Martínez</t>
  </si>
  <si>
    <t>3.1.2.1 Directora de Gestión Corpoativa (Martha Cardona) / Profesional Estefanie Natalia Paz Castillo
3.1.2.2 3358000 Ext 8237
3.1.2.3 3385958
3.1.2.4 3358000 Ext 8237
3.1.2.5 3693777 Ext 272
3.1.2.6 
3.1.2.7 3649090 Ext 9690
3.1.2.8 3279797 Ext 1112
3.1.2.9 3778807
3.1.2.10 3649400 Ext 7408
3.1.2.113581600 Ext 3008
3.1.2.12 3169001
3.1.2.13 3779595 Ext 1085
3.1.2.14 Directora de Gestión Corporativa (Ethel Vásquez Rojas) / Profesional Martha Ligia Castellanos Rodríguez / Profesional Adriana Castro Muñoz3813000 Ext 1561
3.1.2.15 Subdirector de Gestión Corporativa y Control Disciplinario (David Joseph Yave Rozo) / Profesional Gabriel Francisco Álvarez Mora3680039 Ext 1428
3.1.2.16 3822510 Ext 1055
3.1.2.17 3795750 Ext 4500
3.1.2.18 4282800 Ext 2318
3.1.2.19 2976030 Ext 320
3.1.2.20 IDEP
3.1.2.21 3550800
3.1.2.22  6605400 Ext 2004
3.1.2.23 4320410 Ext 401-402
3.1.2.24 2347600 Ext 7500
3.1.2.25 2203000 Ext 19-17
3.1.2.26 3779555
3.1.2.27 3076200 Ext 713</t>
  </si>
  <si>
    <t>3.1.2.1 Directora de Gestión Corpoativa (Martha Cardona) / Profesional Estefanie Natalia Paz Castillo
3.1.2.2 lubar.chaparro@gobiernobogota.gov.co
3.1.2.3 hescobar@shd.gov.co / csalazar@shd.gov.co
3.1.2.4 aavendano@sdp.gov.co / abracho@sdp.gov.co
3.1.2.5 fplazas@desarrolloeconomico.gov.co / dconstain@desarrolloeconomico.gov.co
3.1.2.6 dcrestrepo@educacionbogota.gov.co / emartinezb@educacionbogota.gov.co
3.1.2.7 bhguerrero@saludcapital.gov.co / lbuitrago@saludcapital.gov.co
3.1.2.8 cjasbleydy@sdis.gov.co
3.1.2.9 ana.gual@ambientebogota.gov.co / fracisco.castro@ambientebogota.gov.co
3.1.2.10 lcarvajar@movilidadbogota.gov.co / jsuarez@movilidadbogota.gov.co / gcalderon@movilidadbogota.gov.co
3.1.2.11giovanni.salgado@habitatbogota.gov.co / bedsy.marichal@habitatbogota.gov.co / yesika.hernandez@habitatbogota.gov.co
3.1.2.12 opineda@sdmujer.gov.co / aamendoza@sdmujer.gov.co
3.1.2.13 giancarlo.suescun@scj.gov.co / claudia.hormaza@scj.gov.co / ivan.zapata@scj.gov.co
3.1.2.14 evasquezr@secretariajuridica.gov.co / mlcastellanos@secretariajuridica.gov.co / acastrom@secretariajuridica.gov.co
3.1.2.15 drozo@serviciocivil.gov.co / galvarez@serviciocivil.gov.co
3.1.2.16 hfernandez@dadep.gov.co / lbautista@dadep.gov.co
3.1.2.17 liliana.valencia@idartes.gov.co / viviana.ortiz@idartes.gov.co
3.1.2.18  mrubio@idiger.gov.co / dsuarez@idiger.gov.co
3.1.2.19 vlbernali@ipes.gov.co / lgalindoz@ipes.gov.co
3.1.2.20 IDEP
3.1.2.21 juan.acosta@idpc.gov.co / marcela.ramirez@idpc.gov.co
3.1.2.22 patricia.camelo@idrd.gov.co / hector.redondo@idrd.gov.co
3.1.2.23 mquiasua@fuga.gov.co / juribe@fuga.gov.co
3.1.2.24 lgonzalez@catastrobogota.gov.co / amelo@catastrobogota.gov.co
3.1.2.25 yoima.perez@transmilenio.gov.co / diana.gonzalez@transmilenio.gov.co / cristina.sandoval@transmilenio.gov.co
3.1.2.26 marcela.marquez@umv.gov.co / vanessa.soto@umv.gov.co
3.1.2.27 dcorjuela@foncep.gov.co / tfalfonso@foncep.gov.co</t>
  </si>
  <si>
    <t>3.1.3 Evaluación de respuestas de peticiones de las entidades distritales en Bogotá Te Escucha - SDQS</t>
  </si>
  <si>
    <t>Respuestas a peticiones evaluadas de las Entidades Distritales en Bogotá Te Escucha - SDQS</t>
  </si>
  <si>
    <t>Sumatoria de respuestas a peticiones de las Entidades Distritales evaluadas en Bogotá Te Escucha - SDQS.</t>
  </si>
  <si>
    <t>Inversión
(Proyecto 1126)
y Funcionamiento</t>
  </si>
  <si>
    <t>"Inversión
(Proyecto 1126)
y Funcionamiento"</t>
  </si>
  <si>
    <t>3.1.4 Sistemas de Gestión Documental conectados a la plataforma Bogotá Te Escucha - SDQS</t>
  </si>
  <si>
    <t>Entidades con Sistemas de Gestión Documental conectados a la plataforma Bogotá Te Escucha - SDQS</t>
  </si>
  <si>
    <t>Sumatoria de entidades que reportan tener un sistema de gestión documental conectado a la plataforma Bogotá Te Escucha - SDQS</t>
  </si>
  <si>
    <t>3.1.4.1 Gobierno
3.1.4.2 Hacienda
3.1.4.3 Planeación
3.1.4.4 Desarrollo Económico, Industria y Turismo
3.1.4.5 Educación
3.1.4.6 Salud
3.1.4.7 Integración Social
3.1.4.8 Ambiente
3.1.4.9 Movilidad
3.1.4.10Hábitat
3.1.4.11 Mujeres
3.1.4.12 Seguridad, Convivencia y Justicia
3.1.4.13 Gestión Jurídica
3.1.4.14 Gestión Pública
3.1.4.15 Gobierno
3.1.4.16 Cultura, Recreación y Deporte
3.1.4.17 Ambiente 
3.1.4.18 Cultura, Recreación y Deporte
3.1.4.19 Cultura, Recreación y Deporte
3.1.4.20 Cultura, Recreación y Deporte
3.1.4.21 Hacienda
3.1.4.22 Movilidad
3.1.4.23 Hacienda 
3.1.4.24 Movilidad</t>
  </si>
  <si>
    <t>3.1.4.1 Secretaría Distrital de Gobierno
3.1.4.2 Secretaría Distrital de Hacienda
3.1.4.3 Secretaría Distrital de Planeación
3.1.4.4 Secretaría Distrital de Desarrollo Económico
3.1.4.5 Secretaría de Educación del Distrito
3.1.4.6 Secretaría Distrital de Salud
3.1.4.7 Secretaría Distrital de Integración Social
3.1.4.8 Secretaría Distrital de Ambiente
3.1.4.9 Secretaría Distrital de Movilidad
3.1.4.10Secretaría Distrital de Hábitat
3.1.4.11 Secretaría Distrital de la Mujer
3.1.4.12 Secretaría Distrital de Seguridad, Convivencia y Justicia
3.1.4.13 Secretaría Jurídica Distrital
3.1.4.14 DASCD
3.1.4.15 DADEP
3.1.4.16 IDARTES
3.1.4.17 IDIGER 
3.1.4.18 IDPC
3.1.4.19 IDRD
3.1.4.20 FUGA
3.1.4.21 UAECD
3.1.4.22 UAERMV
3.1.4.23 FONCEP 
3.1.4.24 IDU</t>
  </si>
  <si>
    <t>3.1.4.1 Subsecretaría de Gestión Institucional
3.1.4.2 Subsecretaría General / Oficina de Atención al Ciudadano
3.1.4.3 Subsecretaría de Información y Estudios Estratégicos / Dirección de Servicio al Ciudadano
3.1.4.4 Dirección de Gestión Corporativa
3.1.4.5 Subsecretaría de Gestión Institucional / Oficina de Servicio al Ciudadano
3.1.4.6 Subsecretaría de Gestión Territorial, Participación y Servicio a la Ciudadanía / Dirección de Servicio a la Ciudadanía
3.1.4.7 Subsecretaría
3.1.4.8 Subsecretaría General y de Control Disciplinario
3.1.4.9 Subsecretaría de Servicios de Movilidad / Dirección de Servicio al Ciudadano
3.1.4.10Subsecretaría de Gestión Corporativa y Control Interno Disciplinario / Subdirección Administrativa
3.1.4.11 Subsecretaría de Gestión Corporativa
3.1.4.12 Subsecretaría de Gestión Institucional
3.1.4.13 Dirección de Gestión Corporativa
3.1.4.14 Subdirección de Gestión Corporativa y Control Disciplinario
3.1.4.15 Subdirección Administrativa, Financiera y de Control Disciplinario
3.1.4.16 Subdirección Administrativa y Financiera
3.1.4.17 Subdirección Corporativa y de Asuntos Disciplinarios 
3.1.4.18 Subdirección de Gestión Corporativa
3.1.4.19 Secretaría General
3.1.4.20 Subdirección Administrativa
3.1.4.21 Gerencia Comercial y de Atención al Usuario
3.1.4.22 Secretaría General
3.1.4.23 Subdirección Financiera y Administrativa / Oficina Asesora de Comunicaciones y Atención al Ciudadano 
3.1.4.24 Oficina de Atención al Ciudadano</t>
  </si>
  <si>
    <t>3.1.4.1 Subsecretario de Gestión Institucional (Lúbar Andrés Chaparro Cabra)
3.1.4.2 Subsecretario General (Héctor Mauricio Escobar) / Jefe Oficina de Atención al Ciudadano (Clara Esperanza Salazar)
3.1.4.3 Subsecretario de Información y Estudios Estratégicos (Antonio José Avendaño) / Directora de Servicio al Ciudadano (Astrid Bracho) / Profesional Martha Stella Guevara
3.1.4.4 Director de Gestión Corportaiva (Felipe Andrés Plazas) / Profesional Diego Alejandro Constaín
3.1.4.5 Subsecretaria de Gestión Institucional (Karina Ricaurte) / Jefe Oficina de Atención al Ciudadano (Diana Carolina Restrepo Vélez) / Profesional Edson Martínez Baena
3.1.4.6 Subsecretario de Gestión Territorial, Participación y Servicio a la Ciudadanía (Gilberto Álvarez Uribe) / Directora de Servicio a la Ciudadanía (Beatríz Guerrero Africani) / Profesional Luzmila Buitrago
3.1.4.7 Subsecretaria (Carine Pening) / Profesional Claudia Jasbleidi Mojica
3.1.4.8 Subsecretario General y de Control Disciplinario (Oscar Ferney López Espitita) / Jefe de Servicio al Ciudadano (Ana Milena Gual Díaz) / Profesional Francisco Castro
3.1.4.9 Subsecretaria de Servicios de Movilidad (Diana Vidal Caicedo) / Directora de Servicio al Ciudadano Laura Sofía Carvajal / Profesional José Rafael Suarez Rubio / Profesional Gloria Andrea Calderón
3.1.4.10Subsecretario de Gestión Corporativa y Control Interno Disciplinario (Giovanni Salgado Rubiano) / Subdirectora Administrativa (Bedsy Mabel Marichal) / Profesional Yesika Paola Hernández Durango
3.1.4.11 Subsecretaria de Gestión Corporativa (Olga Liliana Pineda Buitrago) / Profesional Ángela Adriana Mendoza
3.1.4.12 Subsecretario de Gestión Institucional (Gian Carlo Suescun Sanabria) / Profesional Claudia Ximena Hormaza / Profesional Iván Zapata
3.1.4.13 Directora de Gestión Corporativa (Ethel Vásquez Rojas) / Profesional Martha Ligia Castellanos Rodríguez / Profesional Adriana Castro Muñoz
3.1.4.14 Subdirector de Gestión Corporativa y Control Disciplinario (David Joseph Yave Rozo) / Profesional Gabriel Francisco Álvarez Mora
3.1.4.15 Subdirectora Administrativa, Financiera y de Control Disciplinario (Halma Fernández Gómez) / Profesional Sandra Liliana Bautista López
3.1.4.16 Subdirectora Administrativa y Financiera (Liliana Valencia Mejía) / Profesional Viviana Ortiz Bernal
3.1.4.17 Subdirectora Corporativa y de Asuntos Disciplinarios (Mónica Rubio) / Profesional David Fernando Suárez 
3.1.4.18 Subdirector de Gestión Corporativa (Juan Fernando Acosta Mirkow) / Profesional Marcela Ramírez Castillos
3.1.4.19 Secretaria General (Luz Patricia Camelo Urrego) / Profesional Héctor Hugo Redondo Melo
3.1.4.20 Subdirectora Administrativa (María Cecilia Quiasua Rincón) / Profesional Juan Alfonso Uribe
3.1.4.21 Gerente Comercial y de Atención al Usuario (Ligia Elvira González Martínez) / Profesional Ada Cristina Melo
3.1.4.22 Secretaria General (Marcela Rocío Márquez Arenas) / Profesional Vanessa Yadira Soto Jauregui
3.1.4.23 Subdirectora Financiera y Administrativa / Beatriz Helena Zamora González / Asesora de Comunicaciones y Atención al Ciudadano (Diana Cristina Orjuela Bahamón / Profesional Tania Fernanda Alfonso Martínez 
3.1.4.24 Jefe de Oficina de Atención al Ciudadano (Lucy Molano Rodríguez)</t>
  </si>
  <si>
    <t>3.1.4.1 3358000 Ext 8237
3.1.4.2 3385958
3.1.4.3 3358000 Ext 8237
3.1.4.4 3693777 Ext 272
3.1.4.5 
3.1.4.6 3649090 Ext 9690
3.1.4.7 3279797 Ext 1112
3.1.4.8 3778807
3.1.4.9 3649400 Ext 7408
3.1.4.103581600 Ext 3008
3.1.4.11 3169001
3.1.4.12 3779595 Ext 1085
3.1.4.13 Directora de Gestión Corporativa (Ethel Vásquez Rojas) / Profesional Martha Ligia Castellanos Rodríguez / Profesional Adriana Castro Muñoz3813000 Ext 1561
3.1.4.14 Subdirector de Gestión Corporativa y Control Disciplinario (David Joseph Yave Rozo) / Profesional Gabriel Francisco Álvarez Mora3680039 Ext 1428
3.1.4.15 3822510 Ext 1055
3.1.4.16 3795750 Ext 4500
3.1.4.17 4282800 Ext 2318 
3.1.4.18 3550800
3.1.4.19  6605400 Ext 2004
3.1.4.20 4320410 Ext 401-402
3.1.4.21 2347600 Ext 7500
3.1.4.22 3779555
3.1.4.23 3076200 Ext 713 
3.1.4.24 3386660 Ext 1306</t>
  </si>
  <si>
    <t>3.1.4.1 lubar.chaparro@gobiernobogota.gov.co
3.1.4.2 hescobar@shd.gov.co / csalazar@shd.gov.co
3.1.4.3 aavendano@sdp.gov.co / abracho@sdp.gov.co
3.1.4.4 fplazas@desarrolloeconomico.gov.co / dconstain@desarrolloeconomico.gov.co
3.1.4.5 dcrestrepo@educacionbogota.gov.co / emartinezb@educacionbogota.gov.co
3.1.4.6 bhguerrero@saludcapital.gov.co / lbuitrago@saludcapital.gov.co
3.1.4.7 cjasbleydy@sdis.gov.co
3.1.4.8 ana.gual@ambientebogota.gov.co / fracisco.castro@ambientebogota.gov.co
3.1.4.9 lcarvajar@movilidadbogota.gov.co / jsuarez@movilidadbogota.gov.co / gcalderon@movilidadbogota.gov.co
3.1.4.10giovanni.salgado@habitatbogota.gov.co / bedsy.marichal@habitatbogota.gov.co / yesika.hernandez@habitatbogota.gov.co
3.1.4.11 opineda@sdmujer.gov.co / aamendoza@sdmujer.gov.co
3.1.4.12 giancarlo.suescun@scj.gov.co / claudia.hormaza@scj.gov.co / ivan.zapata@scj.gov.co
3.1.4.13 evasquezr@secretariajuridica.gov.co / mlcastellanos@secretariajuridica.gov.co / acastrom@secretariajuridica.gov.co
3.1.4.14 drozo@serviciocivil.gov.co / galvarez@serviciocivil.gov.co
3.1.4.15 hfernandez@dadep.gov.co / lbautista@dadep.gov.co
3.1.4.16 liliana.valencia@idartes.gov.co / viviana.ortiz@idartes.gov.co
3.1.4.17  mrubio@idiger.gov.co / dsuarez@idiger.gov.co 
3.1.4.18 juan.acosta@idpc.gov.co / marcela.ramirez@idpc.gov.co
3.1.4.19 patricia.camelo@idrd.gov.co / hector.redondo@idrd.gov.co
3.1.4.20 mquiasua@fuga.gov.co / juribe@fuga.gov.co
3.1.4.21 lgonzalez@catastrobogota.gov.co / amelo@catastrobogota.gov.co
3.1.4.22 marcela.marquez@umv.gov.co / vanessa.soto@umv.gov.co
3.1.4.23 dcorjuela@foncep.gov.co / tfalfonso@foncep.gov.co 
3.1.4.24 lucy.molano@idu.gov.co</t>
  </si>
  <si>
    <t>3.1.5 Implementación de módulos para facilitar denuncias por tratamiento discriminatorio en la Red CADE</t>
  </si>
  <si>
    <t>Número de módulos de denuncias de discriminación implementados en la Red CADE</t>
  </si>
  <si>
    <t>Sumatoria de módulos de denuncias de discriminación implementados en la Red CADE</t>
  </si>
  <si>
    <t>31/122020</t>
  </si>
  <si>
    <t>3.1.6 Entidades distritales con mecanismos de radicación calificada en sus puntos de atención</t>
  </si>
  <si>
    <t>Entidades distritales que reportan tener al menos un punto de atención con mecanismos de radicación calificada</t>
  </si>
  <si>
    <t>Sumatoria de entidades distritales que reportan tener al menos un punto de atención con mecanismos de radicación calificada</t>
  </si>
  <si>
    <t>3.1.6.1 Gobierno
3.1.6.2 Hacienda
3.1.6.3 Planeación
3.1.6.4 Educación
3.1.6.5 Salud
3.1.6.6 Ambiente
3.1.6.7 Movilidad
3.1.6.8 Hábitat
3.1.6.9 Gestión Jurídica
3.1.6.10 Gestión Pública
3.1.6.11 Gobierno
3.1.6.12 Cultura, Recreación y Deporte
3.1.6.13 Cultura, Recreación y Deporte
3.1.6.14 Cultura, Recreación y Deporte
3.1.6.15 Desarrollo Económico, Industria y Turismo
3.1.6.16 Hacienda
3.1.6.17 Hábitat
3.1.6.18 Movilidad
3.1.6.19 Movilidad</t>
  </si>
  <si>
    <t>3.1.6.1 Secretaría Distrital de Gobierno
3.1.6.2 Secretaría Distrital de Hacienda
3.1.6.3 Secretaría Distrital de Planeación
3.1.6.4 Secretaría de Educación del Distrito
3.1.6.5 Secretaría Distrital de Salud
3.1.6.6 Secretaría Distrital de Ambiente
3.1.6.7 Secretaría Distrital de Movilidad
3.1.6.8 Secretaría Distrital de Hábitat
3.1.6.9 Secretaría Jurídica Distrital
3.1.6.10 DASCD
3.1.6.11 DADEP
3.1.6.12 IDARTES
3.1.6.13 IDPC
3.1.6.14 IDRD
3.1.6.15 IPES
3.1.6.16 UAECD
3.1.6.17 UAESP
3.1.6.18 Transmilenio
3.1.6.19 IDU</t>
  </si>
  <si>
    <t>3.1.6.1 Subsecretaría de Gestión Institucional
3.1.6.2 Subsecretaría General / Oficina de Atención al Ciudadano
3.1.6.3 Subsecretaría de Información y Estudios Estratégicos / Dirección de Servicio al Ciudadano
3.1.6.4 Subsecretaría de Gestión Institucional / Oficina de Servicio al Ciudadano
3.1.6.5 Subsecretaría de Gestión Territorial, Participación y Servicio a la Ciudadanía / Dirección de Servicio a la Ciudadanía
3.1.6.6 Subsecretaría General y de Control Disciplinario
3.1.6.7 Subsecretaría de Servicios de Movilidad / Dirección de Servicio al Ciudadano
3.1.6.8 Subsecretaría de Gestión Corporativa y Control Interno Disciplinario / Subdirección Administrativa
3.1.6.9 Dirección de Gestión Corporativa
3.1.6.10 Subdirección de Gestión Corporativa y Control Disciplinario
3.1.6.11 Subdirección Administrativa, Financiera y de Control Disciplinario
3.1.6.12 Subdirección Administrativa y Financiera
3.1.6.13 Subdirección de Gestión Corporativa
3.1.6.14 Secretaría General
3.1.6.15 Subdirección Administrativa y Financiera
3.1.6.16 Gerencia Comercial y de Atención al Usuario
3.1.6.17 Subdirección Administrativa y Financiera
3.1.6.18 Subgerencia de Atención al Usuario y Comunicaciones
3.1.6.19 Oficina de Atención al Ciudadano</t>
  </si>
  <si>
    <t>3.1.6.1 Subsecretario de Gestión Institucional (Lúbar Andrés Chaparro Cabra)
3.1.6.2 Subsecretario General (Héctor Mauricio Escobar) / Jefe Oficina de Atención al Ciudadano (Clara Esperanza Salazar)
3.1.6.3 Subsecretario de Información y Estudios Estratégicos (Antonio José Avendaño) / Directora de Servicio al Ciudadano (Astrid Bracho) / Profesional Martha Stella Guevara
3.1.6.4 Subsecretaria de Gestión Institucional (Karina Ricaurte) / Jefe Oficina de Atención al Ciudadano (Diana Carolina Restrepo Vélez) / Profesional Edson Martínez Baena
3.1.6.5 Subsecretario de Gestión Territorial, Participación y Servicio a la Ciudadanía (Gilberto Álvarez Uribe) / Directora de Servicio a la Ciudadanía (Beatríz Guerrero Africani) / Profesional Luzmila Buitrago
3.1.6.6 Subsecretario General y de Control Disciplinario (Oscar Ferney López Espitita) / Jefe de Servicio al Ciudadano (Ana Milena Gual Díaz) / Profesional Francisco Castro
3.1.6.7 Subsecretaria de Servicios de Movilidad (Diana Vidal Caicedo) / Directora de Servicio al Ciudadano Laura Sofía Carvajal / Profesional José Rafael Suarez Rubio / Profesional Gloria Andrea Calderón
3.1.6.8 Subsecretario de Gestión Corporativa y Control Interno Disciplinario (Giovanni Salgado Rubiano) / Subdirectora Administrativa (Bedsy Mabel Marichal) / Profesional Yesika Paola Hernández Durango
3.1.6.9 Directora de Gestión Corporativa (Ethel Vásquez Rojas) / Profesional Martha Ligia Castellanos Rodríguez / Profesional Adriana Castro Muñoz
3.1.6.10 Subdirector de Gestión Corporativa y Control Disciplinario (David Joseph Yave Rozo) / Profesional Gabriel Francisco Álvarez Mora
3.1.6.11 Subdirectora Administrativa, Financiera y de Control Disciplinario (Halma Fernández Gómez) / Profesional Sandra Liliana Bautista López
3.1.6.12 Subdirectora Administrativa y Financiera (Liliana Valencia Mejía) / Profesional Viviana Ortiz Bernal
3.1.6.13 Subdirector de Gestión Corporativa (Juan Fernando Acosta Mirkow) / Profesional Marcela Ramírez Castillos
3.1.6.14 Secretaria General (Luz Patricia Camelo Urrego) / Profesional Héctor Hugo Redondo Melo
3.1.6.15 Subdirectora Administrativa y Financiera (Vivian Lilibeth Bernal Izquierdo) / Profesional Linderman Galindo Zorro
3.1.6.16 Gerente Comercial y de Atención al Usuario (Ligia Elvira González Martínez) / Profesional Ada Cristina Melo
3.1.6.17 Subdirectora Administratica y Financiera (Martha Carreño Lizarazo) / Profesional Ligia Castañeda
3.1.6.18 Subgerente de Atención al Usuario y Comunicaciones (Yolima Pérez Ariza) / Profesional Diana Marcela González Giraldo / Profesional Cristina Sandoval
3.1.6.19 Jefe de Oficina de Atención al Ciudadano (Lucy Molano Rodríguez)</t>
  </si>
  <si>
    <t>3.1.6.1 3358000 Ext 8237
3.1.6.2 3385958
3.1.6.3 3358000 Ext 8237
3.1.6.4 
3.1.6.5 3649090 Ext 9690
3.1.6.6 3778807
3.1.6.7 3649400 Ext 7408
3.1.6.8 3581600 Ext 3008
3.1.6.9 Directora de Gestión Corporativa (Ethel Vásquez Rojas) / Profesional Martha Ligia Castellanos Rodríguez / Profesional Adriana Castro Muñoz3813000 Ext 1561
3.1.6.10 Subdirector de Gestión Corporativa y Control Disciplinario (David Joseph Yave Rozo) / Profesional Gabriel Francisco Álvarez Mora3680039 Ext 1428
3.1.6.11 3822510 Ext 1055
3.1.6.12 3795750 Ext 4500
3.1.6.13 3550800
3.1.6.14  6605400 Ext 2004
3.1.6.15 2976030 Ext 320
3.1.6.16 2347600 Ext 7500
3.1.6.17 3580400
3.1.6.18 2203000 Ext 19-17
3.1.6.19 3386660 Ext 1306</t>
  </si>
  <si>
    <t>3.1.6.1 lubar.chaparro@gobiernobogota.gov.co
3.1.6.2 hescobar@shd.gov.co / csalazar@shd.gov.co
3.1.6.3 aavendano@sdp.gov.co / abracho@sdp.gov.co
3.1.6.4 dcrestrepo@educacionbogota.gov.co / emartinezb@educacionbogota.gov.co
3.1.6.5 bhguerrero@saludcapital.gov.co / lbuitrago@saludcapital.gov.co
3.1.6.6 ana.gual@ambientebogota.gov.co / fracisco.castro@ambientebogota.gov.co
3.1.6.7 lcarvajar@movilidadbogota.gov.co / jsuarez@movilidadbogota.gov.co / gcalderon@movilidadbogota.gov.co
3.1.6.8 giovanni.salgado@habitatbogota.gov.co / bedsy.marichal@habitatbogota.gov.co / yesika.hernandez@habitatbogota.gov.co
3.1.6.9 evasquezr@secretariajuridica.gov.co / mlcastellanos@secretariajuridica.gov.co / acastrom@secretariajuridica.gov.co
3.1.6.10 drozo@serviciocivil.gov.co / galvarez@serviciocivil.gov.co
3.1.6.11 hfernandez@dadep.gov.co / lbautista@dadep.gov.co
3.1.6.12 liliana.valencia@idartes.gov.co / viviana.ortiz@idartes.gov.co
3.1.6.13 juan.acosta@idpc.gov.co / marcela.ramirez@idpc.gov.co
3.1.6.14 patricia.camelo@idrd.gov.co / hector.redondo@idrd.gov.co
3.1.6.15 vlbernali@ipes.gov.co / lgalindoz@ipes.gov.co
3.1.6.16 lgonzalez@catastrobogota.gov.co / amelo@catastrobogota.gov.co
3.1.6.17 mcarreno@uaesp.gov.co / rcastaneda@uaesp.gov.co
3.1.6.18 yoima.perez@transmilenio.gov.co / diana.gonzalez@transmilenio.gov.co / cristina.sandoval@transmilenio.gov.co
3.1.6.19 lucy.molano@idu.gov.co</t>
  </si>
  <si>
    <t>3.1.7 Entidades distritales con servidores públicos cualificados en lengua de señas colombiana o implementación del centros de relevo de MINTIC, para atender a la población con discapacidad auditiva</t>
  </si>
  <si>
    <t>Entidades distritales con servidores públicos cualificados en lengua de señas colombiana  o implementación del Centro de Relevo de MINTIC para atender a la población con discapacidad auditiva</t>
  </si>
  <si>
    <t>Sumatoria de entidades distritales con servidores públicos cualificados en lengua de señas colombiana o implementación del Centro de Relevo de MINTIC, para atender a la población con discapacidad auditiva</t>
  </si>
  <si>
    <t>10. Reducción de las desigualdades</t>
  </si>
  <si>
    <t>10.2 De aquí a 2030, potenciar y promover la inclusión social, económica y política de todas las personas, independientemente de su edad, sexo, discapacidad, raza, etnia, origen, religión o situación económica u otra condición</t>
  </si>
  <si>
    <t>Poblacional;
Diferencial</t>
  </si>
  <si>
    <t>3.1.7.1  Gestión Pública
3.1.7.2 Gobierno
3.1.7.3 Planeación
3.1.7.4 Educación
3.1.7.5 Salud
3.1.7.6 Ambiente
3.1.7.7 Desarrollo Económico, Industria y Turismo
3.1.7.8 Integración Social
3.1.7.9 Seguridad, Convivencia y Justicia
3.1.7.10 Gestión Jurídica
3.1.7.11 Cultura, Recreación y Deporte
3.1.7.12 Cultura, Recreación y Deporte
3.1.7.13 Cultura, Recreación y Deporte
3.1.7.14 Ambiente
3.1.7.15 Hacienda
3.1.7.16 Movilidad</t>
  </si>
  <si>
    <t>3.1.7.1 Secretaría General
3.1.7.2 Secretaría Distrital de Gobierno
3.1.7.3 Secretaría Distrital de Planeación
3.1.7.4 Secretaría de Educación del Distrito
3.1.7.5 Secretaría Distrital de Salud
3.1.7.6 Secretaría Distrital de Ambiente
3.1.7.7 Secretaría Distrital de Desarrollo Económico
3.1.7.8 Secretaría Distrital de Integración Social
3.1.7.9 Secretaría Distrital de Seguridad, Convivencia y Justicia
3.1.7.10 Secretaría Jurídica Distrital
3.1.7.11 IDPC
3.1.7.12 IDARTES
3.1.7.13 FUGA
3.1.7.14 IDIGER
3.1.7.15 UAECD
3.1.7.16 UAERMV</t>
  </si>
  <si>
    <t>3.1.7.1 Alta Consejería para los Derechos de las Víctimas, la Paz y la Reconciliación
3.1.7.2 Subsecretaría de Gestión Institucional
3.1.7.3 Subsecretaría de Información y Estudios Estratégicos / Dirección de Servicio al Ciudadano
3.1.7.4 Subsecretaría de Gestión Institucional / Oficina de Servicio al Ciudadano
3.1.7.5 Subsecretaría de Gestión Territorial, Participación y Servicio a la Ciudadanía / Dirección de Servicio a la Ciudadanía
3.1.7.6 Subsecretaría General y de Control Disciplinario
3.1.7.7 Dirección de Gestión Corporativa
3.1.7.8 Subsecretaría
3.1.7.9 Subsecretaría de Gestión Institucional
3.1.7.10 Dirección de Gestión Corporativa
3.1.7.11 Subdirección de Gestión Corporativa
3.1.7.12 Subdirección Administrativa y Financiera
3.1.7.13 Subdirección Administrativa
3.1.7.14 Subdirección Corporativa y de Asuntos Disciplinarios
3.1.7.15 Gerencia Comercial y de Atención al Usuario
3.1.7.16 Secretaría General</t>
  </si>
  <si>
    <t>3.1.7.1 Alto Consejero para los Derechos de las Víctimas, la Paz y la Reconciliación
3.1.7.2 Subsecretario de Gestión Institucional (Lúbar Andrés Chaparro Cabra)
3.1.7.3 Subsecretario de Información y Estudios Estratégicos (Antonio José Avendaño) / Directora de Servicio al Ciudadano (Astrid Bracho) / Profesional Martha Stella Guevara
3.1.7.4 Subsecretaria de Gestión Institucional (Karina Ricaurte) / Jefe Oficina de Atención al Ciudadano (Diana Carolina Restrepo Vélez) / Profesional Edson Martínez Baena
3.1.7.5 Subsecretario de Gestión Territorial, Participación y Servicio a la Ciudadanía (Gilberto Álvarez Uribe) / Directora de Servicio a la Ciudadanía (Beatríz Guerrero Africani) / Profesional Luzmila Buitrago
3.1.7.6 Subsecretario General y de Control Disciplinario (Oscar Ferney López Espitita) / Jefe de Servicio al Ciudadano (Ana Milena Gual Díaz) / Profesional Francisco Castro
3.1.7.7 Director de Gestión Corportaiva (Felipe Andrés Plazas) / Profesional Diego Alejandro Constaín
3.1.7.8 Subsecretaria (Carine Pening) / Profesional Claudia Jasbleidi Mojica
3.1.7.9 Subsecretario de Gestión Institucional (Gian Carlo Suescun Sanabria) / Profesional Claudia Ximena Hormaza / Profesional Iván Zapata
3.1.7.10 Directora de Gestión Corporativa (Ethel Vásquez Rojas) / Profesional Martha Ligia Castellanos Rodríguez / Profesional Adriana Castro Muñoz
3.1.7.11 Subdirector de Gestión Corporativa (Juan Fernando Acosta Mirkow) / Profesional Marcela Ramírez Castillos
3.1.7.12 Subdirectora Administrativa y Financiera (Liliana Valencia Mejía) / Profesional Viviana Ortiz Bernal
3.1.7.13 Subdirectora Administrativa (María Cecilia Quiasua Rincón) / Profesional Juan Alfonso Uribe
3.1.7.14 Subdirectora Corporativa y de Asuntos Disciplinarios (Mónica Rubio) / Profesional David Fernando Suárez
3.1.7.15 Gerente Comercial y de Atención al Usuario (Ligia Elvira González Martínez) / Profesional Ada Cristina Melo
3.1.7.16 Secretaria General (Marcela Rocío Márquez Arenas) / Profesional Vanessa Yadira Soto Jauregui</t>
  </si>
  <si>
    <t>3.1.7.1 3813000
3.1.7.2 3358000 Ext 8237
3.1.7.3 3358000 Ext 8237
3.1.7.4 
3.1.7.5 3649090 Ext 9690
3.1.7.6 3778807
3.1.7.7 3693777 Ext 272
3.1.7.8 3279797 Ext 1112
3.1.7.9 3779595 Ext 1085
3.1.7.10 Directora de Gestión Corporativa (Ethel Vásquez Rojas) / Profesional Martha Ligia Castellanos Rodríguez / Profesional Adriana Castro Muñoz3813000 Ext 1561
3.1.7.11 3550800
3.1.7.12 3795750 Ext 4500
3.1.7.13 4320410 Ext 401-402
3.1.7.14 4282800 Ext 2318
3.1.7.15 2347600 Ext 7500
3.1.7.16 3779555</t>
  </si>
  <si>
    <t>3.1.7.1 gaquintero@alcaldiabogota.gov.co
3.1.7.2 lubar.chaparro@gobiernobogota.gov.co
3.1.7.3 aavendano@sdp.gov.co / abracho@sdp.gov.co
3.1.7.4 dcrestrepo@educacionbogota.gov.co / emartinezb@educacionbogota.gov.co
3.1.7.5 bhguerrero@saludcapital.gov.co / lbuitrago@saludcapital.gov.co
3.1.7.6 ana.gual@ambientebogota.gov.co / fracisco.castro@ambientebogota.gov.co
3.1.7.7 fplazas@desarrolloeconomico.gov.co / dconstain@desarrolloeconomico.gov.co
3.1.7.8 cjasbleydy@sdis.gov.co
3.1.7.9 giancarlo.suescun@scj.gov.co / claudia.hormaza@scj.gov.co / ivan.zapata@scj.gov.co
3.1.7.10 evasquezr@secretariajuridica.gov.co / mlcastellanos@secretariajuridica.gov.co / acastrom@secretariajuridica.gov.co
3.1.7.11 juan.acosta@idpc.gov.co / marcela.ramirez@idpc.gov.co
3.1.7.12 liliana.valencia@idartes.gov.co / viviana.ortiz@idartes.gov.co
3.1.7.13 mquiasua@fuga.gov.co / juribe@fuga.gov.co
3.1.7.14  mrubio@idiger.gov.co / dsuarez@idiger.gov.co
3.1.7.15 lgonzalez@catastrobogota.gov.co / amelo@catastrobogota.gov.co
3.1.7.16 marcela.marquez@umv.gov.co / vanessa.soto@umv.gov.co</t>
  </si>
  <si>
    <t>3.1.8 Interacciones de la ciudadanía con la Red CADE</t>
  </si>
  <si>
    <t>Número de interacciones de la ciudadanía con la Red CADE</t>
  </si>
  <si>
    <t>Sumatoria de visitas al canal presencial + sumatoria de llamadas y servicios IVR atendidos en la Línea 195 + sumatoria de consultas de la Guía de Trámites y Servicios + sumatoria de consultas al Portal Bogotá +sumatoria de peticiones registradas en Bogotá Te Escucha - SDQS</t>
  </si>
  <si>
    <t>Inversión
y Funcionamiento</t>
  </si>
  <si>
    <t>3.1.9 Producción de campañas comunicacionales de cualificación al ciudadano</t>
  </si>
  <si>
    <t>Número de campañas comunicacionales de cualificación del ciudadano elaboradas</t>
  </si>
  <si>
    <t>Sumatoria de campañas comunicacionales diseñadas para fortalecer el conocimiento de la ciudadanía frente a los canales de atención, tramites y servicios ofertados</t>
  </si>
  <si>
    <t>Inversión
(Proyecto 1126)</t>
  </si>
  <si>
    <t>Inversión
(Proyecto</t>
  </si>
  <si>
    <t>3.1.10 Entidades distritales que incluyen un capítulo de servicio a la ciudadanía es sus esquemas de rendición de cuentas</t>
  </si>
  <si>
    <t>Número de entidades distritales que incluyen un capítulo de servicio a la ciudadanía es sus esquemas de rendición de cuentas</t>
  </si>
  <si>
    <t>Sumatoria de entidades que incluyen un capítulo de servicio a la ciudadanía es sus esquemas de rendición de cuenta</t>
  </si>
  <si>
    <t>3.1.10.1 Gestión Pública
3.1.10.2 Gobierno
3.1.10.3 Hacienda
3.1.19.4 Hacienda
3.1.10.5 Planeación
3.1.10.6 Movilidad
3.1.10.7 Educación
3.1.10.8 SSalud</t>
  </si>
  <si>
    <t>3.1.10.1 Secretaría General de la Alcaldía Mayor de Bogotá
3.1.10.2 Secretaría Distrital de Gobierno
3.1.10.3 Secretaría Distrital de Hacienda
3.1.19.4 Unidad Administrativa Especial de Catastro Distrital
3.1.10.5 Secretaría Distrital de Planeación
3.1.10.6 Secretaría Distrital de Movilidad
3.1.10.7 Secretaría de Educación Distrital
3.1.10.8 Secretaría Distrital de Salud</t>
  </si>
  <si>
    <t>3.1.10.1 Subsecretaría de Servicio a la Ciudadanía
3.1.10.2 Subsecretaría de Gestión Corporativa
3.1.10.3 Subsecretaría General / Oficina de Atención al Ciudadano
3.1.19.4 Unidad Administrativa Especial de Catastro Distrital
3.1.10.5 Subsecretaría de Gestión Institucional
3.1.10.6 Subsecretaría de Servicios de Movilidad / Dirección de Servicio al Ciudadano
3.1.10.7 Secretaría de Educación Distrital
3.1.10.8 Subsecretaría de Gestión Territorial, Participación y Servicio a la Ciudadanía / Dirección de Servicio a la Ciudadanía</t>
  </si>
  <si>
    <t>3.1.10.1 Subsecretario/a de Servicio a la Ciudadanía
3.1.10.2 Subsecretario/a de Gestión Corporativa
3.1.10.3 Subsecretario/a General / Oficina de Atención al Ciudadano
3.1.19.4 Unidad Administrativa Especial de Catastro Distrital
3.1.10.5 Subsecretario/a de Gestión Institucional
3.1.10.6 Subsecretario/a de Servicios de Movilidad / Dirección de Servicio al Ciudadano
3.1.10.7 Secretario/a de Educación Distrital
3.1.10.8 Subsecretario/a de Gestión Territorial, Participación y Servicio a la Ciudadanía / Dirección de Servicio a la Ciudadanía</t>
  </si>
  <si>
    <t>3.1.10.1 3813000
3.1.10.2 3358000 Ext 8237
3.1.10.3 Subsecretario/a General / Oficina de Atención al Ciudadano
3.1.19.4 Unidad Administrativa Especial de Catastro Distrital
3.1.10.5 Subsecretario/a de Gestión Institucional
3.1.10.6 Subsecretario/a de Servicios de Movilidad / Dirección de Servicio al Ciudadano
3.1.10.7 Secretario/a de Educación Distrital
3.1.10.8 Subsecretario/a de Gestión Territorial, Participación y Servicio a la Ciudadanía / Dirección de Servicio a la Ciudadanía</t>
  </si>
  <si>
    <t>4. Mejorar la cualificación de los servidores (as)</t>
  </si>
  <si>
    <t>4.1 Aumento de la percepción positiva respecto a la idoneidad de los servidores públicos distritales, en la ciudad de Bogotá D.C.</t>
  </si>
  <si>
    <t>Porcentaje de ciudadanos encuestados con percepción positiva respecto a la idoneidad de los servidores públicos distritales, en la ciudad de Bogotá D.C.</t>
  </si>
  <si>
    <t>[(Sumatoria de ciudadanos encuestados en Bogotá que califican la "amabilidad de la persona que lo atiende"+ Sumatoria de ciudadanos encuestados en Bogotá que califican la "calidad de la asesiría recibida"+Sumatoria de ciudadanos encuestados en Bogotá que califican la frase "El lenguaje utilizado para ofrecerle información sobre trámites y servicios es claro y comprensible"+Sumatoria de ciudadanos encuestados en Bogotá que califican el "Conocimiento de la persona que lo atiende sobre los trámites y servicios que ofrecen"+Sumatoria de ciudadanos encuestados en Bogotá que califican la "Presentación personal de la persona que lo atiende" en el rango 9-10, en una escala de 1-10) / Sumatoria de ciudadanos encuestados en Bogotá)/5]x100</t>
  </si>
  <si>
    <t>Derechos Humanos;
Género;
Poblacional;
Diferencial</t>
  </si>
  <si>
    <t>4.1.1 Cualificación de informadores y coordinadores de la Red CADE en temáticas relacionadas al servicio a la ciudadanía</t>
  </si>
  <si>
    <t>Número de informadores y coordinadores de la Red CADE cualificados en temáticas relacionadas a servicio a la ciudadanía</t>
  </si>
  <si>
    <t>Sumatoria de informadores y coordinadores de la Red CADE cualificados en temáticas relacionadas a servicio a la ciudadanía</t>
  </si>
  <si>
    <t>4.1.2 Aplicación de pruebas de confirmación de entendimiento a informadores y coordinadores de la Red CADE</t>
  </si>
  <si>
    <t>Número de pruebas de conocimiento aplicadas a los informadores y coordinadores de la Red CADE</t>
  </si>
  <si>
    <t>Sumatoria de pruebas de conocimiento aplicadas a los informadores y coordinadores de la Red CADE</t>
  </si>
  <si>
    <t>4.1.3 Cualificación de servidores públicos de las entidades distritales en temáticas relacionadas al servicio a la ciudadanía</t>
  </si>
  <si>
    <t>Número de servidores públicos de las entidades distritales cualificados en temáticas relacionadas a servicio a la ciudadanía</t>
  </si>
  <si>
    <t>Sumatoria de servidores públicos de las entidades distritales cualificados en temáticas relacionadas a servicio a la ciudadanía</t>
  </si>
  <si>
    <t>4.1.4 Aplicación de pruebas de confirmación de entendimiento a servidores públicos de las entidades distritales en temáticas relacionadas a servicio a la ciudadanía</t>
  </si>
  <si>
    <t>Número de pruebas de conocimiento aplicadas a los servidores públicos de las entidades distritales en temáticas relacionadas a servicio a la ciudadanía</t>
  </si>
  <si>
    <t>Sumatoria de pruebas de conocimiento aplicadas a los servidores públicos de las entidades distritales</t>
  </si>
  <si>
    <t>5. Aumentar la oferta de servicios</t>
  </si>
  <si>
    <t>5.1 Aumento en el porcentaje de ciudadanos que consideran que las entidades públicas garantizan la idoneidad de los espacios públicos de atención, en la ciudad de Bogotá D.C.</t>
  </si>
  <si>
    <t>Porcentaje de ciudadanos que consideran que las entidades públicas garantizan la idoneidad de los espacios públicos de atención, en la ciudad de Bogotá D.C.</t>
  </si>
  <si>
    <t>[(Sumatoria de ciudadanos encuestados en Bogotá que califican todos los puntos de la administración pública en Bogotá en relación a la "a. adecuación de infraestructura para garantizar accesibilidad de la población en condiciones de discapacidad física, visual y auditiva"+ Sumatoria de ciudadanos encuestados en Bogotá que califican todos los puntos de la administración pública en Bogotá en relación a la "b. adecuación de la infraestructura y los espacios para garantizar accesibilidad de la población que requiere atención preferencial (i.e. adulto mayor, mujeres embarazadas...)"+ Sumatoria de ciudadanos encuestados en Bogotá que califican todos los puntos de la administración pública en Bogotá en relación a la "c. disponibilidad de espacios amplios y comodos para movilizarse" + Sumatoria de ciudadanos encuestados en Bogotá que califican todos los puntos de la administración pública en Bogotá en relación a la "d. adecuación de espacios con sala de espera y módulos (escritorios) para atender a los ciudadanos"+ Sumatoria de ciudadanos encuestados en Bogotá que califican todos los puntos de la administración pública en Bogotá en relación a la "e. Señalización clara, oportuna y legible para identificar la ubicación de las instalaciones y la zona a donde debe dirigirse para realizar cada trámite"+ Sumatoria de ciudadanos encuestados en Bogotá que califican todos los puntos de la administración pública en Bogotá en relación a la "f. Luminosidad suficiente y adecuada"+ Sumatoria de ciudadanos encuestados en Bogotá que califican todos los puntos de la administración pública en Bogotá en relación a la "g. Cercanía de los puntos de atención a su hogar o lugar de trabajo" en el rango de 9-10, en una escala de 1-10) / Sumatoria de ciudadanos encuestados en Bogotá)/7]x100</t>
  </si>
  <si>
    <t>Poblacional;
Diferencial;
Territorial;
Ambiental</t>
  </si>
  <si>
    <t>5.1.1  Entidades Distritales con puntos de atención idóneos para la atención a la ciudadanía</t>
  </si>
  <si>
    <t>Número de Entidades Distritales con avance de 100% en implementación de criterios de infraestructura y disposición de espacios en sus puntos de atención definidos para intervención</t>
  </si>
  <si>
    <t>Sumatoria de Entidades Distritales con avance de 100% en implementación de criterios de infraestructura y disposición de espacios en sus puntos de atención definidos para intervención</t>
  </si>
  <si>
    <t>9. Industria, Innovación e Infraestructuras
11. Ciudades y comunicades sostenibles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</si>
  <si>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11.7 De aquí a 2030, proporcionar acceso universal a zonas verdes y espacios públicos seguros, inclusivos y accesibles, en particular para las mujeres y los niños, las personas de edad y las personas con discapacidad</t>
  </si>
  <si>
    <t>5.1.1.1 Secretaría General
5.1.1.2 Gobierno
5.1.1.3 Hacienda
5.1.1.4 Educación
5.1.1.5 Planeación
5.1.1.6 Ambiente
5.1.1.7 Desarrollo Económico, Industria y Turismo
5.1.1.8 Movilidad
5.1.1.9 Seguridad, Convivencia y Justicia
5.1.1.10 Mujeres
5.1.1.11 Hábitat
5.1.1.12 Cultura, Recreación y Deporte
5.1.1.13 Cultura, Recreación y Deporte
5.1.1.14 Desarrollo Económico, Industria y Turismo
5.1.1.15 Ambiente
5.1.1.16 Hábitat
5.1.1.17 Movilidad</t>
  </si>
  <si>
    <t>5.1.1.1 Secretaría General
5.1.1.2 Secretaría Distrital de Gobierno
5.1.1.3 Secretaría Distrital de Hacienda
5.1.1.4 Secretaría de Educación del Distrito
5.1.1.5 Secretaría Distrital de Planeación
5.1.1.6 Secretaría Distrital de Ambiente
5.1.1.7 Secretaría Distrital de Desarrollo Económico
5.1.1.8 Secretaría Distrital de Movilidad
5.1.1.9 Secretaría Distrital de Seguridad, Convivencia y Justicia
5.1.1.10 Secretaría Distrital de la Mujer
5.1.1.11 Secretaría Distrital de Hábitat
5.1.1.12 IDPC
5.1.1.13 IDARTES
5.1.1.14 IPES
5.1.1.15 IDIGER
5.1.1.16 UAESP
5.1.1.17 UAERMV</t>
  </si>
  <si>
    <t>5.1.1.1 Secretaría General
5.1.1.2 Subsecretaría de Gestión Institucional
5.1.1.3 Subsecretaría General / Oficina de Atención al Ciudadano
5.1.1.4 Subsecretaría de Gestión Institucional / Oficina de Servicio al Ciudadano
5.1.1.5 Subsecretaría de Información y Estudios Estratégicos / Dirección de Servicio al Ciudadano
5.1.1.6 Subsecretaría General y de Control Disciplinario
5.1.1.7 Dirección de Gestión Corporativa
5.1.1.8 Subsecretaría de Servicios de Movilidad / Dirección de Servicio al Ciudadano
5.1.1.9 Subsecretaría de Gestión Institucional
5.1.1.10 Subsecretaría de Gestión Corporativa
5.1.1.11 Subsecretaría de Gestión Corporativa y Control Interno Disciplinario / Subdirección Administrativa
5.1.1.12 Subdirección de Gestión Corporativa
5.1.1.13 Subdirección Administrativa y Financiera
5.1.1.14 Subdirección Administrativa y Financiera
5.1.1.15 Subdirección Corporativa y de Asuntos Disciplinarios
5.1.1.16 Subdirección Administrativa y Financiera
5.1.1.17 Secretaría General</t>
  </si>
  <si>
    <t>5.1.1.1 Secretaría General
5.1.1.2 Subsecretario de Gestión Institucional (Lúbar Andrés Chaparro Cabra)
5.1.1.3 Subsecretario General (Héctor Mauricio Escobar) / Jefe Oficina de Atención al Ciudadano (Clara Esperanza Salazar)
5.1.1.4 Subsecretaria de Gestión Institucional (Karina Ricaurte) / Jefe Oficina de Atención al Ciudadano (Diana Carolina Restrepo Vélez) / Profesional Edson Martínez Baena
5.1.1.5 Subsecretario de Información y Estudios Estratégicos (Antonio José Avendaño) / Directora de Servicio al Ciudadano (Astrid Bracho) / Profesional Martha Stella Guevara
5.1.1.6 Subsecretario General y de Control Disciplinario (Oscar Ferney López Espitita) / Jefe de Servicio al Ciudadano (Ana Milena Gual Díaz) / Profesional Francisco Castro
5.1.1.7 Director de Gestión Corportaiva (Felipe Andrés Plazas) / Profesional Diego Alejandro Constaín
5.1.1.8 Subsecretaria de Servicios de Movilidad (Diana Vidal Caicedo) / Directora de Servicio al Ciudadano Laura Sofía Carvajal / Profesional José Rafael Suarez Rubio / Profesional Gloria Andrea Calderón
5.1.1.9 Subsecretario de Gestión Institucional (Gian Carlo Suescun Sanabria) / Profesional Claudia Ximena Hormaza / Profesional Iván Zapata
5.1.1.10 Subsecretaria de Gestión Corporativa (Olga Liliana Pineda Buitrago) / Profesional Ángela Adriana Mendoza
5.1.1.11 Subsecretario de Gestión Corporativa y Control Interno Disciplinario (Giovanni Salgado Rubiano) / Subdirectora Administrativa (Bedsy Mabel Marichal) / Profesional Yesika Paola Hernández Durango
5.1.1.12 Subdirector de Gestión Corporativa (Juan Fernando Acosta Mirkow) / Profesional Marcela Ramírez Castillos
5.1.1.13 Subdirectora Administrativa y Financiera (Liliana Valencia Mejía) / Profesional Viviana Ortiz Bernal
5.1.1.14 Subdirectora Administrativa y Financiera (Vivian Lilibeth Bernal Izquierdo) / Profesional Linderman Galindo Zorro
5.1.1.15 Subdirectora Corporativa y de Asuntos Disciplinarios (Mónica Rubio) / Profesional David Fernando Suárez
5.1.1.16 Subdirectora Administratica y Financiera (Martha Carreño Lizarazo) / Profesional Ligia Castañeda
5.1.1.17 Secretaria General (Marcela Rocío Márquez Arenas) / Profesional Vanessa Yadira Soto Jauregui</t>
  </si>
  <si>
    <t>5.1.1.1 Secretaría General
5.1.1.2 3358000 Ext 8237
5.1.1.3 3385958
5.1.1.4 
5.1.1.5 3358000 Ext 8237
5.1.1.6 3778807
5.1.1.7 3693777 Ext 272
5.1.1.8 3649400 Ext 7408
5.1.1.9 3779595 Ext 1085
5.1.1.10 3169001
5.1.1.11 3581600 Ext 3008
5.1.1.12 3550800
5.1.1.13 3795750 Ext 4500
5.1.1.14 2976030 Ext 320
5.1.1.15 4282800 Ext 2318
5.1.1.16 3580400
5.1.1.17 3779555</t>
  </si>
  <si>
    <t>5.1.1.1 Secretaría General
5.1.1.2 lubar.chaparro@gobiernobogota.gov.co
5.1.1.3 hescobar@shd.gov.co / csalazar@shd.gov.co
5.1.1.4 dcrestrepo@educacionbogota.gov.co / emartinezb@educacionbogota.gov.co
5.1.1.5 aavendano@sdp.gov.co / abracho@sdp.gov.co
5.1.1.6 ana.gual@ambientebogota.gov.co / fracisco.castro@ambientebogota.gov.co
5.1.1.7 fplazas@desarrolloeconomico.gov.co / dconstain@desarrolloeconomico.gov.co
5.1.1.8 lcarvajar@movilidadbogota.gov.co / jsuarez@movilidadbogota.gov.co / gcalderon@movilidadbogota.gov.co
5.1.1.9 giancarlo.suescun@scj.gov.co / claudia.hormaza@scj.gov.co / ivan.zapata@scj.gov.co
5.1.1.10 opineda@sdmujer.gov.co / aamendoza@sdmujer.gov.co
5.1.1.11 giovanni.salgado@habitatbogota.gov.co / bedsy.marichal@habitatbogota.gov.co / yesika.hernandez@habitatbogota.gov.co
5.1.1.12 juan.acosta@idpc.gov.co / marcela.ramirez@idpc.gov.co
5.1.1.13 liliana.valencia@idartes.gov.co / viviana.ortiz@idartes.gov.co
5.1.1.14 vlbernali@ipes.gov.co / lgalindoz@ipes.gov.co
5.1.1.15  mrubio@idiger.gov.co / dsuarez@idiger.gov.co
5.1.1.16 mcarreno@uaesp.gov.co / rcastaneda@uaesp.gov.co
5.1.1.17 marcela.marquez@umv.gov.co / vanessa.soto@umv.gov.co</t>
  </si>
  <si>
    <t>5.1.2 Puntos de atención CADE y SuperCADE en operación</t>
  </si>
  <si>
    <t>Puntos de atención CADE y SuperCADE en operación</t>
  </si>
  <si>
    <t>Sumatoria de puntos de atención CADE y SuperCADE en operación</t>
  </si>
  <si>
    <t>9. Industria, Innovación e Infraestructuras
11. Ciudades y comunidades sostenibles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</si>
  <si>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9.3 Aumentar el acceso de las pequeñas industrias y otras empresas, particularmente en los países en desarrollo, a los servicios financieros, incluidos créditos asequibles, y su integración en las cadenas de valor y los mercados
11.7 De aquí a 2030, proporcionar acceso universal a zonas verdes y espacios públicos seguros, inclusivos y accesibles, en particular para las mujeres y los niños, las personas de edad y las personas con discapacidad</t>
  </si>
  <si>
    <t xml:space="preserve">Territorial
</t>
  </si>
  <si>
    <t>5.1.3 Implementación de módulos de SuperCADE Virtual</t>
  </si>
  <si>
    <t>Módulos del SuperCADE Virtual en operación</t>
  </si>
  <si>
    <t>Sumatoria de módulos del SuperCADE Virtual en operación</t>
  </si>
  <si>
    <t>9. Industria, Innovación e Infraestructuras</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</si>
  <si>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</si>
  <si>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Diferencial;
Género;
Ambiental</t>
  </si>
  <si>
    <t>6. Utilizar evidencia cuantitativa y cualitativa para la toma de decisiones</t>
  </si>
  <si>
    <t>6.1 Aumento en el número de ciudadanos de los cuales se tiene conocimiento 360</t>
  </si>
  <si>
    <t>Número de ciudadanos de los cuales se tiene conocimiento 360</t>
  </si>
  <si>
    <t>Sumatoria de ciudadanos de los cuales se tiene conocimiento 360</t>
  </si>
  <si>
    <t>Diferencial;
Género;
Territorial</t>
  </si>
  <si>
    <t>6.1.1 Elaboración de evaluaciones de cumplimiento de los acuerdos de nivel de servicios suscritos</t>
  </si>
  <si>
    <t>Evaluaciones de cumplimiento de los acuerdos de nivel de servicio</t>
  </si>
  <si>
    <t>Sumatoria de evaluaciones de cumplimiento de los acuerdos de nivel de servicio</t>
  </si>
  <si>
    <t>6.1.2 Medición de la satisfacción de la ciudadanía respecto a la calidad del servicio recibido, con caracterización de ciudadanos 360</t>
  </si>
  <si>
    <t>Número de Informes de satisfacción de la ciudadanía respecto a la calidad del servicio recibido</t>
  </si>
  <si>
    <t>Sumatoria de informes  de la satisfacción de la ciudadanía respecto a la calidad del servicio recibido</t>
  </si>
  <si>
    <t>Territorial</t>
  </si>
  <si>
    <t>6.1.3 Diseño de modelo para la gestión del conocimiento en servicio a la ciudadanía, alineado con MIPG</t>
  </si>
  <si>
    <t>Diseño de modelo de gestión del conocimiento en servicio a la ciudadanía</t>
  </si>
  <si>
    <t>(Sumatoria de fases de diseño de modelo de gestión de conocimiento en servicio a la ciudadanía realizadas / Sumatoria de fases de diseño de modelo de gestión de conocimiento en servicio a la ciudadanía planeadas) x 100</t>
  </si>
  <si>
    <t>6.1.4 Tablero de Control Ciudadano en operación</t>
  </si>
  <si>
    <t>Tablero de Control Ciudadano Actualizado</t>
  </si>
  <si>
    <t>Sumatoria de actualizaciones de la información reportada en el Tablero de Control</t>
  </si>
  <si>
    <t>16.6 Crear a todos los niveles instituciones eficaces y transparentes que rindan cuentas
16.10 Garantizar el acceso público a la información y proteger las libertades fundamentales, de conformidad con las leyes nacionales y los acuerdos internacionales</t>
  </si>
  <si>
    <t>6.1.5 Encuesta distrital del nivel de satisfacción de la Ciudadanía con los trámites y servicios prestados por las entidades distritales</t>
  </si>
  <si>
    <t>Número de encuestas distritales del nivel de satisfacción de la Ciudadanía con los trámites y servicios prestados por las entidades distritales</t>
  </si>
  <si>
    <t>Sumatoria de encuestas distritales del nivel de satisfacción de la ciudadanía con los trámites y servicios prestados por las entidades distritale</t>
  </si>
  <si>
    <t>Poblacional</t>
  </si>
  <si>
    <t>7. Mejorar la eficiencia y la eficacia de la regulación distrital</t>
  </si>
  <si>
    <t>7.1 Aumento en el porcentaje de ciudadanos con percepción positiva respecto a la pertinencia, calidad, sencillez y claridad de los trámites, procesos y la información ofrecida por la Administración Distrital a través de sus canales de atención</t>
  </si>
  <si>
    <t>Porcentaje de ciudadanos con percepción positiva respecto a la pertinencia, calidad, sencillez y claridad de los trámites, procesos y la información ofrecida por la Administración Distrital a través de sus canales de atención, en la ciudad de Bogotá D.C.</t>
  </si>
  <si>
    <t>[(Sumatoria de ciudadanos encuestados en Bogotá que califican la "Sencillez de los procesos para acceder a tramites, servicios o información"+ Sumatoria de ciudadanos encuestados en Bogotá que califican la "Claridad de los procesos para acceder a tramites, servicios o información"+ Sumatoria de ciudadanos encuestados en Bogotá que califican la "Pertinencia de los procesos para acceder a tramites, servicios o información" + Sumatoria de ciudadanos encuestados en Bogotá que califican la "calidad de los procesos para acceder a tramites, servicios o información"en el rango 9-10, en una escala de 1-10) / 4) /Sumatoria de ciudadanos encuestados en Bogotá]x100</t>
  </si>
  <si>
    <t>Ambiental</t>
  </si>
  <si>
    <t>7.1.1 Trámites racionalizados</t>
  </si>
  <si>
    <t>Número de trámites racionalizados</t>
  </si>
  <si>
    <t>Sumatoria de trámites racionalizados</t>
  </si>
  <si>
    <t>16. Paz, Justicia e Instituciones Sólidas
8. Trabajo decente y crecimiento económico</t>
  </si>
  <si>
    <t>16.6 Crear a todos los niveles instituciones eficaces y transparentes que rindan cuentas
8.2  Lograr niveles más elevados de productividad económica mediante la diversificación, la modernización tecnológica y la innovación, entre otras cosas centrándose en los sectores con gran valor añadido y un uso intensivo de la mano de obra</t>
  </si>
  <si>
    <t>7.1.2 Expedición de protocolo de protección de datos personales</t>
  </si>
  <si>
    <t>Protocolo de protección de datos personales expedido</t>
  </si>
  <si>
    <t>(Sumatoria de fases de expedición de protocolo de datos personales realizadas / Sumatoria de fases de expedición de protocolo de datos personales planeadas) x 100</t>
  </si>
  <si>
    <t>7.1.3 Implementación de metodología de cálculo de ahorro por racionalización de trámites en el Distrito</t>
  </si>
  <si>
    <t>Número de entidades con metodología de cálculo de ahorros por racionalización de trámites implementada</t>
  </si>
  <si>
    <t>Sumatoria de entidades con metodología de cálculo de ahorros por racionalización de trámites implementada</t>
  </si>
  <si>
    <t>7.1.4 Implementación de matrices de riesgo para procesos de inspección, vigilancia y control</t>
  </si>
  <si>
    <t>Número de matrices de riesgo  para procesos de inspección, vigilancia y control elaboradas e implementadas</t>
  </si>
  <si>
    <t>Sumatoria de matrices de riesgo  para procesos de inspección, vigilancia y control elaboradas e implementadas</t>
  </si>
  <si>
    <t>7.1.5 Virtualización de trámites de la Secretaría Distrital de Gobierno</t>
  </si>
  <si>
    <t>Número de trámites de la Secretaría Distrital de Gobierno virtualizados</t>
  </si>
  <si>
    <t>Sumatoria de trámites de la Secretaría Distrital de Gobierno virtualizados</t>
  </si>
  <si>
    <t>Subsecretaría de Gestión Institucional / Dirección de Tecnologías e Información</t>
  </si>
  <si>
    <t>Subsecretario de Gestión Institucional</t>
  </si>
  <si>
    <t>Ext. 6111
Ext. 4340</t>
  </si>
  <si>
    <t>lubar.chaparro@gobiernobogota.gov.co
rosa.molina@gobiernobogota.gov.co</t>
  </si>
  <si>
    <t xml:space="preserve">Observación </t>
  </si>
  <si>
    <t xml:space="preserve">Categoria </t>
  </si>
  <si>
    <t>SIN MODIFICACIÓN</t>
  </si>
  <si>
    <t>Se va dejar la meta ya que no es posible hacer costeo en este momento con las entidades</t>
  </si>
  <si>
    <t xml:space="preserve">PRODUCTO FINALIZADO  </t>
  </si>
  <si>
    <t>1.1.7 Indice de servicio a la ciudadania</t>
  </si>
  <si>
    <t xml:space="preserve">Medicion anual del indice de servicio a la ciudadania </t>
  </si>
  <si>
    <t xml:space="preserve">Sumatoria de aplicaciones del indice de servicio a la ciudadania  en Bogotá </t>
  </si>
  <si>
    <t>ebarrera@veeduriadistrital.gov.co</t>
  </si>
  <si>
    <t>PRODUCTO NUEVO</t>
  </si>
  <si>
    <t>No</t>
  </si>
  <si>
    <t>2.1.5 Plan de acción de la Comisión intersectorial de Servicio a la Ciudadanía, implementado</t>
  </si>
  <si>
    <t>Porcentaje de implementación del plan de la Comisión Intersectorial de Servicio a la Ciudadanía</t>
  </si>
  <si>
    <t>(Acciones del plan de la Comisión Intersectorial de Servicio a la Ciudadanía implementadas/Acciones del plan de la Comisión Intersectorial de Servicio a la Ciudadanía programadas)*100</t>
  </si>
  <si>
    <t>Secretaría General de la Alcaldía Mayor de Bogotá D.C.</t>
  </si>
  <si>
    <t>Diana Marcela Velasco Rincón</t>
  </si>
  <si>
    <t>6013813000 Ext. 2100</t>
  </si>
  <si>
    <t>dmvelasco@alcaldiabogota.gov.co</t>
  </si>
  <si>
    <t xml:space="preserve">PRODUCTO NUEVO </t>
  </si>
  <si>
    <t>2.1.6 Implementación del Programa para fortalecer el talento humano relacionado al proceso de servicio a la ciudadanía</t>
  </si>
  <si>
    <t>Porcentaje de avance en las fases de implementación del "Programa para fortalecer el talento humano relacionado al proceso de servicio a la ciudadanía"</t>
  </si>
  <si>
    <t>(Fases del "Programa para fortalecer el talento humano relacionado al proceso de servicio a la ciudadanía" ejecutadas / Fases del "Programa para fortalecer el talento humano relacionado al proceso de servicio a la ciudadanía" programadas) * 100</t>
  </si>
  <si>
    <t xml:space="preserve">SIN MODIFICACIÓN </t>
  </si>
  <si>
    <t xml:space="preserve">SOLICITUD DE TERMINACIÓN ANTICIPADA (Se ha cumplido la meta de lograr 17 entidades que reportan tener al menos un punto de atención con mecanismos de radicación calificada). Se hizo el ajuste de recursos en el año 2023 y total de recursos. </t>
  </si>
  <si>
    <t>SOLICITUD DE TERMINACIÓN ANTICIPADA</t>
  </si>
  <si>
    <t>Se solicita terminización anticipada ya que a través del producto producto 3.1.13  se va realizar este seguimiento a cargo de la Subsecretaria de Servicio a la Ciudadanía</t>
  </si>
  <si>
    <t>3.1.11 Seguimiento periódico al uso de la herramienta de agendamiento por parte de los ciudadanos de Catastro Distrital, realizado</t>
  </si>
  <si>
    <t>Seguimientos realizados al agendamiento de la entidad</t>
  </si>
  <si>
    <t>Sumatoria de seguimientos realizados a la herramienta de agendamiento de la entidad</t>
  </si>
  <si>
    <t xml:space="preserve">Hacienda </t>
  </si>
  <si>
    <t>Unidad Administrativa Especial de Catastro Distrital</t>
  </si>
  <si>
    <t>Subgerencia de Participación y Atención al Ciudadano</t>
  </si>
  <si>
    <t>Jose Ignacio Peña Ardila</t>
  </si>
  <si>
    <t>ipena@catastrobogota.gov.co</t>
  </si>
  <si>
    <t>3.1.12  Integración del chat institucional con las redes sociales de la entidad (WhatsApp y mensajes internos de Facebook)</t>
  </si>
  <si>
    <t>Porcentaje de avance en la integración del chat institucional con las redes sociales de la entidad (WhatsApp y mensajes internos de Facebook)</t>
  </si>
  <si>
    <t>(fases de integración del chat institucional con las redes sociales de la entidad realizadas / fases de integración del chat institucional con las redes sociales de la entidad programadas)*100</t>
  </si>
  <si>
    <t xml:space="preserve">Canal Capital </t>
  </si>
  <si>
    <t>Atención al ciudadano
Sistemas</t>
  </si>
  <si>
    <t>Carolina Rodriguez
Mauris Ávila</t>
  </si>
  <si>
    <t>3214992353
4578300 ext 5050</t>
  </si>
  <si>
    <t xml:space="preserve">carolina.rodriguez@canalcapital.gov.co
mauris.avila@canalcapital.gov.co
</t>
  </si>
  <si>
    <t xml:space="preserve">3.1.13 Estrategia acompañamiento y seguimiento a la implementación de ajustes razonables en sus canales de atención a la ciudadanía  </t>
  </si>
  <si>
    <t>Porcentaje de avance en las fases de la estrategia de acompañamiento y seguimiento a la implementación de ajustes razonables en los canales de atención a la ciudadanía.</t>
  </si>
  <si>
    <t>(fases de la estrategia acompañamiento y seguimiento a la implementación de ajustes razonables en sus canales de atención a la ciudadanía  implementadas / fases de la estrategia acompañamiento y seguimiento a la implementación de ajustes razonables en sus canales de atención a la ciudadanía  programas)*100</t>
  </si>
  <si>
    <t>Poblacional diferencial; derechos humanos; género</t>
  </si>
  <si>
    <t>Se va mantener teniendo en cuenta que es la misma mediciòn de diferente manera</t>
  </si>
  <si>
    <t>4.1.5 Caja de herramientas para la cualificación de la participación ciudadana, dirigida a servidores de la Secretaría Distrital de Planeación en el marco del Modelo Colaborativo de Participación Ciudadana.</t>
  </si>
  <si>
    <t>Número de cajas de herramientas diseñadas y publicadas</t>
  </si>
  <si>
    <t>Sumatoria de número de cajas de herramientas diseñadas y publicadas</t>
  </si>
  <si>
    <t>Poblacional-diferencial</t>
  </si>
  <si>
    <t xml:space="preserve">Planeacion </t>
  </si>
  <si>
    <t xml:space="preserve">Secrearía Distrital de Planeación </t>
  </si>
  <si>
    <t>Oficina de Participación y Diálogo de Ciudad</t>
  </si>
  <si>
    <t>Juan Carlos Prieto García</t>
  </si>
  <si>
    <t>jprieto@sdp.gov.co</t>
  </si>
  <si>
    <t xml:space="preserve">SOLICITUD DE TERMINACIÓN ANTICIPADA. </t>
  </si>
  <si>
    <t>Se crea un nuevo producto que modifica redacción del producto, indicador, fórmula del indicador, fecha de inicio y metas</t>
  </si>
  <si>
    <t>Se crea el producto 6.1.6</t>
  </si>
  <si>
    <t>6.1.6 Encuesta del nivel de satisfacción de la Ciudadanía con los trámites y servicios prestados en la RedCADE</t>
  </si>
  <si>
    <t>Territorial y Poblacional</t>
  </si>
  <si>
    <t xml:space="preserve">Este producto es la fusión de los productos 6.1.2 y 6.1.5 </t>
  </si>
  <si>
    <t>6.1.7 Evaluaciones del cumplimiento de los Acuerdos de Nivel del Servicio suscritos con entidades distritales que participan el canal presencial de la Red CADE</t>
  </si>
  <si>
    <t>Porcentaje de evaluaciones del cumplimiento de los Acuerdos de Nivel del Servicio suscritos con entidades distritales que participan el canal presencial de la Red CADE</t>
  </si>
  <si>
    <t>(Número de evaluaciones de Acuerdo de Nivel del Servicio suscritos con entidades distritales para el canal presencial de la Red CADE realizadas/ Número de Acuerdo de Nivel del Servicio suscritos con entidades distritales para el canal presencial de la Red CADE programadas)*100</t>
  </si>
  <si>
    <t>Se modifica redacción del producto, indicador, fórmula del indicador, metas. Se va terminación anticipada y crear un nuevo producto.</t>
  </si>
  <si>
    <t>7.1.6 Unidades moviles y/o ferias itinerantes realizadas por  las entidades distritales para garantizar la oportunidad del servicio</t>
  </si>
  <si>
    <t>Número de unidades moviles y/o ferias itinerantes realizadas por  las entidades distritales</t>
  </si>
  <si>
    <t xml:space="preserve">Sumatoria del total de unidades moviles y/o ferias itinerantes realizadas </t>
  </si>
  <si>
    <t>Subdirección de Educación Tributaria y Servicio</t>
  </si>
  <si>
    <t>Aleida Fonseca Marín - Jorge Alejandro Guerrero Gómez</t>
  </si>
  <si>
    <t>6013385435 - 6013385718</t>
  </si>
  <si>
    <t>afonsecam@shd.gov.co - jaguerrero@shd.gov.co</t>
  </si>
  <si>
    <t>7.1.7 Reporte de seguimiento a las acciones de racionalización de trámites, OPAS y consultas de acceso a información pública en el SUIT</t>
  </si>
  <si>
    <t xml:space="preserve">Número de acciones de racionalización implementadas </t>
  </si>
  <si>
    <t>FICHA TÉCNICA INDICADOR DE RESULTADO 1.1</t>
  </si>
  <si>
    <t>Información general</t>
  </si>
  <si>
    <t>Nombre del indicador</t>
  </si>
  <si>
    <t>Relación entre el indicador de resultado e indicadores de producto</t>
  </si>
  <si>
    <t>Se relaciona con los indicadores de producto:
1.1.1 Entidades distritales con al menos un objetivo específico de su plataforma estratégica orientado al mejoramiento del servicio a la ciudadanía
El producto contribuye a posicionar el área de servicio a la ciudadanía de cada entidad a nivel estratégico y misional, con objetivos que requieran la participación directa de directivos que incidan en las decisiones de fondo, así como las reservas presupuestales que estas necesiten, para llevar a cabo la ejecución efectiva de diversas actividades esenciales para el mejoramiento de la prestación de servicios. Esto, teniendo en cuenta que, de acuerdo a la Política Pública Distrital de Servicio a la Ciudadanía (art. 11), la ciudadanía debe ser la razón de ser de la Administración Pública y el centro del servicio, por lo que toda decisión estratégica debe priorizar el mejoramiento continuo de las áreas encargadas de brindarle atención directa. Así, se busca evitar casos de areas de servicio a la ciudadanía con baja incidencia dentro de las acciones estratégicas de las entidad, o con personal y recursos insuficientes para el desarrollo de sus actividades, caracterizadas por una baja aplicación del estándar de servicio requerido. De esta manera, se espera contribuir a que las áreas de servicio a la ciudadanía de las entidades cuenten con un rol que les permita implementar estándares altos y homogéneos del servicio en todos sus canales.
1.1.2 Acuerdo de Nivel de Servicios con Entidades Distritales que participan en el SuperCADE Virtual
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atención, recurso humano y recursos requeridos para la prestación del servicio.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1.1.3 Entidades distritales que se comprometen a adoptar e implementar el Manual de Servicio a la Ciudadanía vigente expedido por la Secretaría General
El indicador mide la adopción del Manual que establece los protocolos, procedimientos, lineamientos y estándares para la atención directa del ciudadano en la Red CADE, de forma que el estándar del servicio en todos los puntos, canales y entidades sea uniforme y de calidad. Esto permite disminuir la brecha en la percepción ciudadana respecto a la calidad y utilidad de realizar trámites y servicios entre canales y entidades.
1.1.4 Acuerdos de Nivel de Servicio con las Entidades Distritales en la Red CADE
Un acuerdo de nivel de servicios es es un documento firmado entre la Secretaría General y una entidad presente en la Red CADE,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1.1.5 Estándar del servicio ofrecido en las Alcaldías Locales
Las Alcaldías Locales son uno de los primeros medios de contacto de la ciudadanía con la Administración Distrital, sobretodo en temas relacionado a las problemáticas y desarrollo del territorio cercano a su vivienda. Sin embargo, el estándar de atención aplicado por cada entidad en cada alcaldía puede ser deficiente en ocasiones.
La Dirección Distrital de la Calidad del Servicio realizará visitas de cliente incógnito a las Alcaldías para verificar la aplicación de este estándar, registrando un puntaje entre 0 y 100 del "ciclo de servicio", que consolida los hallazgos de la visita en términos de acceso, orientación, oportunidad del servicio, atención y resultados. 
A través de este producto, la Secretaría de Gobierno y las Alcaldías Locales se comprometen a tomar en cuenta la retroalimentación realizada como resultado de las visitas de cliente incógnito, y realizar las acciones necesarias para que el puntaje mejore progresivamente. Esto, de forma que se contibuya a disminuir la heterogeneidad en el estándar de servicio aplicado.
1.1.6 Acuerdo de Nivel de Servicios con Entidades Distritales presentes en los Centros Locales de Atención a Víctimas (CLAV)
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t>
  </si>
  <si>
    <t>Código Meta
PDD</t>
  </si>
  <si>
    <t>Pilar, Objetivo o Eje del PDD</t>
  </si>
  <si>
    <t>Programa (PDD)</t>
  </si>
  <si>
    <t>Sector responsable</t>
  </si>
  <si>
    <t>Entidades involucradas en el cumplimiento del indicador</t>
  </si>
  <si>
    <t>Secretaría de Gobierno</t>
  </si>
  <si>
    <t>Secretaría de Hacienda</t>
  </si>
  <si>
    <t>Secretaría de Planeación</t>
  </si>
  <si>
    <t xml:space="preserve">Entidad </t>
  </si>
  <si>
    <t>Secretaría de Desarrollo Económico</t>
  </si>
  <si>
    <t>Secretaría de Educación</t>
  </si>
  <si>
    <t>Secretaría de Salud</t>
  </si>
  <si>
    <t>Secretaría de Integración Social</t>
  </si>
  <si>
    <t>Secretaría de Ambiente</t>
  </si>
  <si>
    <t>Secretaría de Movilidad</t>
  </si>
  <si>
    <t>Secretaría de Hábitat</t>
  </si>
  <si>
    <t>Secretaría de la Mujer</t>
  </si>
  <si>
    <t>Secretaría de Seguridad, Convivencia y Justicia</t>
  </si>
  <si>
    <t>Secretaría Jurídica</t>
  </si>
  <si>
    <t>DASCD</t>
  </si>
  <si>
    <t>DADEP</t>
  </si>
  <si>
    <t>FONCEP</t>
  </si>
  <si>
    <t>UAECD</t>
  </si>
  <si>
    <t>IPES</t>
  </si>
  <si>
    <t>IDEP</t>
  </si>
  <si>
    <t>IDIPRON</t>
  </si>
  <si>
    <t>IDRD</t>
  </si>
  <si>
    <t>FUGA</t>
  </si>
  <si>
    <t>IDPC</t>
  </si>
  <si>
    <t>IDARTES</t>
  </si>
  <si>
    <t>IDIGER</t>
  </si>
  <si>
    <t>UAERMV</t>
  </si>
  <si>
    <t>UAESP</t>
  </si>
  <si>
    <t>Descripción del indicador</t>
  </si>
  <si>
    <t>El indicador mide la diferencia en la percepción ciudadana entre la utilidad de realizar trámites y servicios a través del canal presencial y la utilidad de realizarlos a través de canales no presenciales. El objetivo es disminuir esta diferencia, permitiendo que el alcance y los estándares del servicio ofrecido a través de cada canal sean óptimos y homogenizados.</t>
  </si>
  <si>
    <t>Unidad de medida</t>
  </si>
  <si>
    <t>Kilómetros</t>
  </si>
  <si>
    <t>Toneladas</t>
  </si>
  <si>
    <t>Programas</t>
  </si>
  <si>
    <t>Personas</t>
  </si>
  <si>
    <t>Tasa</t>
  </si>
  <si>
    <t>Hectáreas</t>
  </si>
  <si>
    <t>Habitantes</t>
  </si>
  <si>
    <t>Acuerdos</t>
  </si>
  <si>
    <t>Porcentaje</t>
  </si>
  <si>
    <t>Índice</t>
  </si>
  <si>
    <t>Documento</t>
  </si>
  <si>
    <t>Estrategia</t>
  </si>
  <si>
    <t>Otro</t>
  </si>
  <si>
    <t>X</t>
  </si>
  <si>
    <t>Cuál?</t>
  </si>
  <si>
    <t>Puntos porcentuales</t>
  </si>
  <si>
    <t>Periodicidad de medición</t>
  </si>
  <si>
    <t>Mensual</t>
  </si>
  <si>
    <t>Trimestral</t>
  </si>
  <si>
    <t>Anual</t>
  </si>
  <si>
    <t>Bimestral</t>
  </si>
  <si>
    <t>Semestral</t>
  </si>
  <si>
    <t>Línea Base (LB)</t>
  </si>
  <si>
    <t>LB</t>
  </si>
  <si>
    <t>Fecha de LB</t>
  </si>
  <si>
    <t>Fuente LB</t>
  </si>
  <si>
    <t>DNP - Encuesta Nacional de Percepción Ciudadana</t>
  </si>
  <si>
    <t>Año inicio - Año fin</t>
  </si>
  <si>
    <t>Año inicio</t>
  </si>
  <si>
    <t>Año Fin</t>
  </si>
  <si>
    <t>2028</t>
  </si>
  <si>
    <t>Metas</t>
  </si>
  <si>
    <t>Final</t>
  </si>
  <si>
    <t>Territorialización del indicador</t>
  </si>
  <si>
    <t>Si</t>
  </si>
  <si>
    <t>Nivel:</t>
  </si>
  <si>
    <t>Metodología de medición</t>
  </si>
  <si>
    <t>En la encuesta se revisan las preguntas correspondientes a "Qué tan útil es realizar trámites y servicios a través de…". 1. Se toma el porcentaje de ciudadanos que califica el canal presencial con puntaje dentro del rango (6-10). 2. Se toma el promedio del porcentaje de ciudadanos que califica los canales no presenciales. 3. Se calcula el valor absoluto de la resta de los porcentajes calculados en los pasos 1 y 2.
[(Sumatoria de ciudadanos encuestados en Bogotá que califican la utilidad de realizar trámites y servicios a través del canal presencial en el rango 6-10, en una escala de 1 a 10/Total ciudadanos que responden la pregunta)*100] - [(Sumatoria de ciudadanos encuestados en Bogotá que califican la utilidad de realizar trámites y servicios a través de canales no presenciales en el rango 6-10, en una escala de 1 a 10/Total ciudadanos que responden la pregunta)*100]</t>
  </si>
  <si>
    <t xml:space="preserve">Fuentes de información </t>
  </si>
  <si>
    <t>DNP - Encuesta Nacional de Percepción Ciudadana, Subsecretaría de Servicio a la Ciudadanía a partir de 2019</t>
  </si>
  <si>
    <t>Días de rezago</t>
  </si>
  <si>
    <t>Serie disponible</t>
  </si>
  <si>
    <t>Nombre funcionario:</t>
  </si>
  <si>
    <t>Fernando José Estupiñán Vargas</t>
  </si>
  <si>
    <t>Cargo:</t>
  </si>
  <si>
    <t>Entidad:</t>
  </si>
  <si>
    <t>Dependencia:</t>
  </si>
  <si>
    <t>Correo electrónico:</t>
  </si>
  <si>
    <t>Teléfono:</t>
  </si>
  <si>
    <t>3813000 ext 1328</t>
  </si>
  <si>
    <t>Aprobación Oficina de Planeación de la entidad responsable de reportar el dato</t>
  </si>
  <si>
    <t>Nombre funcionario</t>
  </si>
  <si>
    <t>Luz Alejandra Barbosa Tarazona</t>
  </si>
  <si>
    <t>Cargo</t>
  </si>
  <si>
    <t>Jefe Oficina Asesora de Planeación</t>
  </si>
  <si>
    <t xml:space="preserve">
Toda la información consignada en esta ficha técnica será sujeta de revisión de acuerdo a los resultados obtenidos en los levantamientos iniciales que se ejecuten en 2016. Como producto de tales levantamientos iniciales se obtendrá antes del 31 de diciembre de 2016 una estrategia para la implementación de la metodología en todo el país de acuerdo a los tiempos y costos que se identifiquen en tales ejercicios iniciales. 
Las metodologías para el levantamiento de la información catastral con enfoque multipropósito corresponderán a las elaboradas por el Instituto Geográfico Agustín Codazzi como autoridad catastral a nivel nacional, en concordancia con los  lineamientos de política que están siendo definidos en el documento Conpes "Política para la adopción de un catastro multipropósito rural-urbano"
La ejecución de los procesos de actualización/formación pueden limitarse por variables exógenas a las entidades ejecutoras, asociadas a condiciones de acceso al territorio y orden público, en función de la naturaleza de los municipios priorizados.</t>
  </si>
  <si>
    <t>FICHA TÉCNICA INDICADOR DE PRODUCTO 1.1.1</t>
  </si>
  <si>
    <t>Relación entre el indicador de producto y el resultado esperado</t>
  </si>
  <si>
    <r>
      <t xml:space="preserve">El indicador mide el número de entidades distritales que incluyen al menos un objetivo específico en su plataforma estratégica (plan estratégico) orientado a mejorar el servicio a la ciudadanía. El objetivo es que este número aumente, conforme se avance en la implementación de la Política.
Todas las entidades corresponsables contribuyen directamente al producto y deben reportar sus avances a las Secretaría General de la Alcaldía Mayor de Bogotá, entidad que consolidará la información en un solo indicador. Para el primer año de la Política, 25 entidades (45%) se comprometieron a implementar el producto. Los compromisos individuales de cada entidad se pueded verificar en la pestaña "compromisos de entidades" en este documento.
La Secretaría General de la Alcaldía Mayor de Bogotá será la entidad encargada de hacer la gestión pertinente para vincular a más entidades distritales al producto, con el fin de alcanzar la meta anual propuesta.
</t>
    </r>
    <r>
      <rPr>
        <i/>
        <sz val="12"/>
        <color theme="1"/>
        <rFont val="Arial Narrow"/>
        <family val="2"/>
      </rPr>
      <t>Notar que conforme a los comentarios realizados en la sesión PreCONPES del plan de acción de la Política Pública Distrital de Servicio a la Ciudadanía la Fundación Gilberto Alzate Avendaño trasladó su compromiso para iniciar ejecución en el 2020</t>
    </r>
  </si>
  <si>
    <t>Descripción del producto</t>
  </si>
  <si>
    <t xml:space="preserve">El producto contribuye a posicionar el área de servicio a la ciudadanía de cada entidad a nivel estratégico y misional, con objetivos que requieran la participación directa de directivos que incidan en las decisiones de fondo, así como las reservas presupuestales que estas necesiten, para llevar a cabo la ejecución efectiva de diversas actividades esenciales para el mejoramiento de la prestación de servicios. Esto, teniendo en cuenta que, de acuerdo a la Política Pública Distrital de Servicio a la Ciudadanía (art. 11), la ciudadanía debe ser la razón de ser de la Administración Pública y el centro del servicio, por lo que toda decisión estratégica debe priorizar el mejoramiento continuo de las áreas encargadas de brindarle atención directa. Así, se busca evitar casos de areas de servicio a la ciudadanía con baja incidencia dentro de las acciones estratégicas de las entidad, o con personal y recursos insuficientes para el desarrollo de sus actividades, caracterizadas por una baja aplicación del estándar de servicio requerido. De esta manera, se espera contribuir a que las áreas de servicio a la ciudadanía de las entidades cuenten con un rol que les permita implementar estándares altos y homogéneos del servicio en todos sus canales. El objetivo es aumentar el indicador, de forma que cada vez más entidades posicionen su área de servicio al ciudadano a nivel estratégico.
</t>
  </si>
  <si>
    <t>Meta(s) de resultado a la que el producto aporta mediante su implementación.</t>
  </si>
  <si>
    <t>Objetivo de Desarrollo Sostenible ODS</t>
  </si>
  <si>
    <t>Fórmula de cálculo</t>
  </si>
  <si>
    <t>Se revisan todas las entidades que reportan tener al menos un objetivo orientado al mejoramiento de servicio a la ciudadanía en su plan estratégico</t>
  </si>
  <si>
    <t>Plan Estratégico Entidades Distritales, Reportes de las entidades distritales a la Subsecretaría de Servicio a la Ciudadanía</t>
  </si>
  <si>
    <t>Fernando  José Estupiñán Vargas</t>
  </si>
  <si>
    <t>FICHA TÉCNICA INDICADOR DE PRODUCTO 1.1.2</t>
  </si>
  <si>
    <t>El indicador mide el número de entidades que suscribirán un acuerdo de nivel de servicios para su participación en el SuperCADE Virtual, una plataforma que busca integrar y estandarizar los servicios ofrecidos por el distrito, además de brindar valor agregado al canal presencial. El indicador debe mantenerse aumentar a partir de 2019, de forma que cada vez más entidades mantengan un acuerdo suscrito y actualizado cada año. Sin embargo, se pueden añadir compromisos de nuevas entidades si otras entidades manifiestan interés en el SuperCADE Virtual en el futuro.
Todas las entidades corresponsables contribuyen directamente al producto y deben reportar sus avances a las Secretaría General de la Alcaldía Mayor de Bogotá, entidad que consolidará la información en un solo indicador. Los compromisos individuales de cada entidad se pueden verificar en la pestaña "compromisos de entidades" en este documento.
La Secretaría General de la Alcaldía Mayor de Bogotá será la entidad encargada de hacer la gestión pertinente para vincular a más entidades distritales al producto, con el fin de alcanzar la meta anual propuesta.</t>
  </si>
  <si>
    <t xml:space="preserve">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atención, recurso humano y recursos requeridos para la prestación del servicio.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Aspectos a considerar:
Ver ficha técnica de indicador 5.1.3 Implementación de módulos de SuperCADE Virtual
Nota: *En el 2021 se deberá evaluar la continuidad de los productos de la Alta Consejería para los Derechos de las Víctimas, la Paz y la Reconciliación en el plan de acción de la PPDSC, teniendo en cuenta la legislación vigente
</t>
  </si>
  <si>
    <t>Año 12</t>
  </si>
  <si>
    <t>Año 13</t>
  </si>
  <si>
    <t>Año 14</t>
  </si>
  <si>
    <t>Año …</t>
  </si>
  <si>
    <t>Se revisan los acuerdos de nivel de servicio suscritos y actualizados al final de cada año</t>
  </si>
  <si>
    <t>FICHA TÉCNICA INDICADOR DE PRODUCTO 1.1.3</t>
  </si>
  <si>
    <t>El indicador mide el número de entidades que establecen el compromiso de adoptar e implementar el manual de servicio a la ciudadanía vigente expedido por la Secretaría General, con incorporación de enfoque diferencial.
Nota: *En el 2021 se deberá evaluar la continuidad de los productos de la Alta Consejería para los Derechos de las Víctimas, la Paz y la Reconciliación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</si>
  <si>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El producto permite que cada vez más entidades apliquen un estándar de servicio homógeneo para todos sus canales de atención. Este producto se construyó y validó en un proceso participativo con líderes del servicio en la Red CADE y jefes o profesionales de áreas de servicio a la ciudadanía de varias entidades. Una vez efectuada esta etapa, la Subsecretaría de Servicio a la Ciudadanía envió a las entidades distritales el formato de matriz de plan de acción de CONPES D.C., con este producto, para definir los compromisos concretos. Es importante notar que este fue un proceso participativo, en el que cada entidad definió aquellas actividades a las que podían comprometerse conforme a su presupuesto y su capacidad de obra. Así, entre todas las entidades distritales, un total de 29 se comprometieron a participar en la ejecución de este producto.</t>
  </si>
  <si>
    <t>Entidades</t>
  </si>
  <si>
    <t>Año 11</t>
  </si>
  <si>
    <t>La Dirección Distrital de la Calidad del Servicio realizará visitas a los puntos de atención</t>
  </si>
  <si>
    <t>Reportes de las entidades distritales a la Subsecretaría de Servicio a la Ciudadanía</t>
  </si>
  <si>
    <t>FICHA TÉCNICA INDICADOR DE PRODUCTO 1.1.4</t>
  </si>
  <si>
    <t>El indicador mide el porcentaje de entidades que han establecido compromisos respecto a la calidad y el estándar de sus servicios en la Red CADE, de forma que se cuente con una atención idónea a los ciudadanos.</t>
  </si>
  <si>
    <t>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t>
  </si>
  <si>
    <t>Año 1</t>
  </si>
  <si>
    <t>Año 2</t>
  </si>
  <si>
    <t>Año 3</t>
  </si>
  <si>
    <t>Año 4</t>
  </si>
  <si>
    <t>Año 5</t>
  </si>
  <si>
    <t>Año 6</t>
  </si>
  <si>
    <t>Año 7</t>
  </si>
  <si>
    <t>Año 8</t>
  </si>
  <si>
    <t>Año 9</t>
  </si>
  <si>
    <t>Año 10</t>
  </si>
  <si>
    <t>Se toman todos los acuerdos de nivel de servicio firmados y vigentes para cada entidad y estos se comparan con el total de entidades en la Red CADE</t>
  </si>
  <si>
    <t>Dirección del Sistema Distrital de Servicio a la Ciudadanía</t>
  </si>
  <si>
    <t>31 días</t>
  </si>
  <si>
    <t>Lilia Aurora Romero Lara</t>
  </si>
  <si>
    <t>Subsecretaría de Servicio a la Ciudadanía / Director del Sistema Distrital de Servicio a la Ciudadanía</t>
  </si>
  <si>
    <t>FICHA TÉCNICA INDICADOR DE PRODUCTO 1.1.5</t>
  </si>
  <si>
    <t>El indicador mide el puntaje de ciclo del servicio ofrecido por la Alcaldías Locales, según las mediciones realizadas en las visitas de cliente incógnito de la Dirección Distrital de la Calidad del Servicio a cada Alcaldía. En los reportes trimestrales se seguimiento, se incluirá el promedio mensual del puntaje del ciclo del servicio alcanzado por todas las Alcaldías visitadas para el trimeste.</t>
  </si>
  <si>
    <t>Las Alcaldías Locales son uno de los primeros medios de contacto de la ciudadanía con la Administración Distrital, sobretodo en temas relacionado a las problemáticas y desarrollo del territorio cercano a su vivienda. Sin embargo, el estándar de atención aplicado por cada entidad en cada alcaldía puede ser deficiente en ocasiones.
La Dirección Distrital de la Calidad del Servicio realizará visitas de cliente incógnito a las Alcaldías para verificar la aplicación de este estándar, registrando un puntaje entre 0 y 100 del "ciclo de servicio", que consolida los hallazgos de la visita en términos de acceso, orientación, oportunidad del servicio, atención y resultados. Se realizará medición de canales presenciales o no presenciales.
A través de este producto, la Secretaría de Gobierno y las Alcaldías Locales se comprometen a tomar en cuenta la retroalimentación realizada como resultado de las visitas de cliente incógnito, y realizar las acciones necesarias para que el puntaje mejore progresivamente. Esto, de forma que se contibuya a disminuir la heterogeneidad en el estándar de servicio aplicado.</t>
  </si>
  <si>
    <t>La Dirección Distrital de la Calidad de Servicio realizará periodicamente visitas de cliente oculto a las Alcaldías Locales y establecerá un puntaje conforme a la accesibilidad, orientación, oportunidad, atención y el resultado de los servicios ofrecidos en el punto de atención.</t>
  </si>
  <si>
    <t>Dirección Distrital de Calidad del Servicio</t>
  </si>
  <si>
    <t>Diana Alejandra Ospina</t>
  </si>
  <si>
    <t>FICHA TÉCNICA INDICADOR DE PRODUCTO 1.1.6</t>
  </si>
  <si>
    <t>El indicador mide el porcentaje de entidades que han establecido compromisos respecto a la calidad y el estándar de sus servicios en los Centros Locales de Atención a Víctimas (CLAV), de forma que se cuente con una atención idónea a los ciudadanos.
En el 2021 se deberá evaluar la continuidad de los productos de la Alta Consejería para los Derechos de las Víctimas, la Paz y la Reconciliación en el plan de acción de la PPDSC, teniendo en cuenta la legislación vigente</t>
  </si>
  <si>
    <t xml:space="preserve">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t>
  </si>
  <si>
    <t>2021</t>
  </si>
  <si>
    <t>La Alta Consejería para los Derechos de la Víctimas, la Paz y la Reconciliación reportará el número de entidades con acuerdo de nivel de servicios vigente en los CLAV</t>
  </si>
  <si>
    <t>Alta Consejería para los Derechos de las Víctimas, la Paz y la Reconciliación</t>
  </si>
  <si>
    <t>Gustavo Quintero</t>
  </si>
  <si>
    <t>gaquintero@alcaldiabogota.gov.co</t>
  </si>
  <si>
    <t>FICHA TÉCNICA INDICADOR DE PRODUCTO 1.1.7</t>
  </si>
  <si>
    <t xml:space="preserve">Entes de Control </t>
  </si>
  <si>
    <t xml:space="preserve">Veeduría Distrital </t>
  </si>
  <si>
    <t>Medir el grado de avance y desarrollo del servicio al ciudadano en las entidades Distritales a través de los lineamientos y temáticas evaluadas por el Indice de servicio al ciudadano en 15 sectores y 15 entidades alternadas año a año.</t>
  </si>
  <si>
    <t xml:space="preserve">Permite medir comparativamente entre Entidades el grado de implementación de las diferentes acciones que garanticen el cumplimiento de la Política Pública Distrital de Servicio a la Ciudadanía PPDSC y demás normas en materia de servicio al ciudadano en las Entidades públicas distritales.
Verificar el cumplimiento del Decreto 197 de 2014 y CONPES 03 de 2019 - Política Publica Distrital de Servicio al Ciudadano – PPDSC, la Ley 1712 de 2014 – Ley de Transparencia y Acceso a la Información Pública a través de una herramienta objetiva y verificable.
Se realizará una medición con representación de todos los sectores administrativos y la aplicación de siete (7) lineamientos para verificar el avance en la implementación de la PPDSC, así:
1. FORTALECIMIENTO DE LA CAPACIDAD CIUDADANA
2. INFRAESTRUCTURA PARA LA PRESTACIÓN DE SERVICIOS
3. CUALIFICACIÓN DEL TALENTO HUMANO
4. ARTICULACIÓN INSTITUCIONAL E INTERINSTITUCIONAL
5. MEJORAMIENTO CONTINUO
6. TRANSPARENCIA ACTIVA
7. TRANSPARENCIA PASIVA </t>
  </si>
  <si>
    <t>Aumento en el porcentaje de ciudadanos que consideran positiva (6 a 10) la utilidad de realizar trámites y servicios en el canal presencial frente a canales no presenciales, en la ciudad de Bogotá D.C.</t>
  </si>
  <si>
    <t>Aplicación de la  herramienta técnica de evaluación denominada “Metodología para la aplicación del Índice de Servicio a la Ciudadanía ISC”,
El desarrollo de esta herramienta abarca ocho pasos: i) selección de la Entidad, ii) presentación del ISC, iii) recolección de información, iv) validación de la información, v) sistematización y cálculo, vi) análisis y presentación de los resultados, vii) socialización de los resultados y viii) elaboración de los planes de trabajo por Entidad.</t>
  </si>
  <si>
    <t>Ernesto Barrera Mora</t>
  </si>
  <si>
    <t>Veedor Delegado para la Atención de Quejas y Reclamos</t>
  </si>
  <si>
    <t>FICHA TÉCNICA INDICADOR DE RESULTADO 2.1</t>
  </si>
  <si>
    <t>Se relaciona con los indicadores de producto:
2.1.1 Decreto que regule aspectos institucionales de servicio a la ciudadanía
El indicador mide la expedición de un decreto para regular e integrar aspectos institucionales de servicio a la ciudadanía, entre los cuales se incluye la regulación de las instancias de coordinación de las entidades distritales para la implementación de la Política Pública Distrital de Servicio a la Ciudadanía.
2.1.2 Documento de lineamientos para el ejercicio del rol de defensor de la ciudadanía
El Defensor de la Ciudadanía se define como un directivo encargado de garantizar la implementación de la Política Pública Distrital de Servicio a la Ciudadanía, velar por la disposición de los recursos necesarios para la prestación efectiva de servicios y adoptar las medidas necesarias para que la ciudadanía obtenga respuestas de fondo a sus peticiones, entre otras acciones (Decreto 392 de 2018). Sin embargo, no existe un consenso entre las entidades respecto a la forma concreta en que se debe implementar esta figura y a los procedimientos que debe seguir el Defensor para llevar a cabo estas funciones. Por lo tanto, la Secretaría General emitirá un documentos con los lineamientos para el ejercicio de esta figura.
2.1.3 Entidades que reportan tener un sistema de asignación de turnos en al menos un 85% de sus puntos de atención priorizados
Los sistemas de asignación de turnos permiten contar con datos detallados de las interacciones de la ciudadanía, por canal, punto, fecha, tipo de trámite y tiempos de atención o de espera. A través de estos sistemas, las entidades pueden tener una visión integral del estado de la atención de forma centralizada, contando con más herramientas para coordinar su operación de forma efectiva. A modo de ejemplo, se encuentra el tablero de control de la Red CADE, que es alimentado con datos de un sistema de asignación de turnos. El tablero despliega información en directo sobre los puntos de atención CADE y SuperCADE, con toda la información respecto a las interacciones, y resaltando aquellos con un estado crítico por tener tiempos muy altos o mucha concentración de usuarios. La entidades pueden responder a estas contingencias de manera oportuna, coordinandose para redistribuir su personal, además de usar la información disponible para generar estrategias coordinadas con soluciones de mediano y largo plazo. Ejemplo de esto son los planes de contingencia desarrollados entre la Secretaría General y diferentes entidades. 
Por otra parte, cabe resaltar que los sistemas de asignación de turnos también facilitan el procesamiento y estudio de la información sobre trámites y servicios, al generar bases de datos que se pueden compartir rápidamente entre entidades, y que permiten un análisis integral de las interacciones, brindando un insumo de gran utilidad para la toma de decisiones concernientes a acciones transversales e intersectoriales.
2.1.4 Entidades Distritales que participan e implementan los lineamientos establecidos por la Red Distrital de Quejas y Reclamos
El producto se relaciona a la participación de entidades en la Red de Quejas y Reclamos, una instancia de interacción y cooperación entre los servidores responsables del proceso de quejas y reclamos de todas las entidades distritales liderada por la Veeduría Distrital, que tiene como propósito fortalecer el proceso de quejas y reclamos y contribuir al mejoramiento del Servicio a la Ciudadanía en el Distrito Capital.</t>
  </si>
  <si>
    <t>IDU</t>
  </si>
  <si>
    <t>El indicador mide la percepción ciudadana respecto a la coordinación y cooperación de las entidades distritales para ofrecer un mejor servicio</t>
  </si>
  <si>
    <t>En la Encuesta  se revisa la pregunta correspondiente a "En una escala de 10 puntos, donde uno 1 es TOTALMENTE EN DESACUERDO y 10 TOTALMENTE DE ACUERDO, según su experiencia, ¿cómo califica cada una de las  siguientes frases referentes a las entidades públicas?... Las entidades públicas se coordinan y cooperan entre ellas para brindarme un mejor servicio" y se toma el porcentaje de ciuadadanos que calificó en el rango entre 9 y 10.
[(Sumatoria de ciudadanos encuestados en Bogotá que califican la frase "Las entidades públicas se coordinan y cooperan entre ellas para brindarme un mejor servicio" en el rango 9-10, en una escala de 1 a 10) / Sumatoria de ciudadanos encuestados en Bogotá]x100.</t>
  </si>
  <si>
    <t>DNP - Programa Nacional de Servicio al Ciudadano - Encuesta Nacional de Percepción Ciudadana, Subsecretaría de Servicio a la Ciudadanía a partir de 2019</t>
  </si>
  <si>
    <t>FICHA TÉCNICA INDICADOR DE PRODUCTO 2.1.1</t>
  </si>
  <si>
    <t>El indicador mide la expedición de un decreto para regular e integrar aspectos institucionales de servicio a la ciudadanía</t>
  </si>
  <si>
    <t>El Decreto incluye la regulación de las instancias de coordinación de las entidades distritales para la implementación de la Política Pública Distrital de Servicio a la Ciudadanía, y unifica tematicas de servicio a la ciudadanía en un solo document normativo. Conforme a las solicitudes de la Secretaría Distrital de Planeación, el decreto deberá incorporar el enfoque diferencial por orientación sexual e identidad de género.</t>
  </si>
  <si>
    <t>Contribuye a las metas de resultado para aumentar el porcentaje de "ciudadanos que consideran que las entidades públicas se coordinan y cooperan entre ellas para ofrecer un mejor servicio, en la ciudad de Bogotá D.C."</t>
  </si>
  <si>
    <t>2020</t>
  </si>
  <si>
    <t>Se verifica el cumplimiento de las fases de creación y expedición del Decreto: 1. Revisión Normativa 2. Etapa de concertación con actores del servicio 3. Revisión de Secretaría Jurídica y Oficina Asesora de Jurídica, 4. Publicación</t>
  </si>
  <si>
    <t>FICHA TÉCNICA INDICADOR DE PRODUCTO 2.1.2</t>
  </si>
  <si>
    <t>El indicador mide la expedición de un documento de lineamientos para la figura el ejercicio del Defensor de la Ciudadanía. La medición se realizará conforme a las fases previstas en la sección "metodología de medición"</t>
  </si>
  <si>
    <t>El Defensor de la Ciudadanía se define como un directivo encargado de garantizar la implementación de la Política Pública Distrital de Servicio a la Ciudadanía, velar por la disposición de los recursos necesarios para la prestación efectiva de servicios y adoptar las medidas necesarias para que la ciudadanía obtenga respuestas de fondo a sus peticiones, entre otras acciones (Decreto 392 de 2018). Sin embargo, no existe un consenso entre las entidades respecto a la forma concreta en que se debe implementar esta figura y a los procedimientos que debe seguir el Defensor para llevar a cabo estas funciones. Por lo tanto, la Secretaría General emitirá un documentos con los lineamientos para el ejercicio de esta figura. El indicador mide la expedición de un documento de lineamientos para el ejercicio del rol de defensor del ciudadano.
Conforme a las solicitudes de la Secretaría Distrital de Planeación, el documento deberá incorporar el enfoque diferencial por orientación sexual e identidad de género.</t>
  </si>
  <si>
    <t>2019</t>
  </si>
  <si>
    <t>Se verifica el cumplimiento de las fases de creación y socialización del documento de lineamientos: 1.Concertación con entidades distritales 2. Elaboración de borrador 3. Socialización del documento final</t>
  </si>
  <si>
    <t>FICHA TÉCNICA INDICADOR DE PRODUCTO 2.1.3</t>
  </si>
  <si>
    <t>El indicador mide el número de entidades que reporta tener un sistema de asignación de turnos en 100% de sus puntos de atención priorizados
Nota: *En el 2021 se deberá evaluar la continuidad de los productos de la Alta Consejería para los Derechos de las Víctimas, la Paz y la Reconciliación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</si>
  <si>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Los sistemas de asignación de turnos permiten contar con datos detallados de las interacciones de la ciudadanía, por canal, punto, fecha, tipo de trámite y tiempos de atención o de espera. A través de estos sistemas, las entidades pueden tener una visión integral del estado de la atención de forma centralizada, contando con más herramientas para coordinar su operación de forma efectiva. A modo de ejemplo, se encuentra el tablero de control de la Red CADE, que es alimentado con datos de un sistema de asignación de turnos. El tablero despliega información en directo sobre los puntos de atención CADE y SuperCADE, con toda la información respecto a las interacciones, y resaltando aquellos con un estado crítico por tener tiempos muy altos o mucha concentración de usuarios. La entidades pueden responder a estas contingencias de manera oportuna, coordinandose para redistribuir su personal, además de usar la información disponible para generar estrategias coordinadas con soluciones de mediano y largo plazo. Ejemplo de esto son los planes de contingencia desarrollados entre la Secretaría General y diferentes entidades. 
Por otra parte, cabe resaltar que los sistemas de asignación de turnos también facilitan el procesamiento y estudio de la información sobre trámites y servicios, al generar bases de datos que se pueden compartir rápidamente entre entidades, y que permiten un análisis integral de las interacciones, brindando un insumo de gran utilidad para la toma de decisiones concernientes a acciones transversales e intersectoriales.</t>
  </si>
  <si>
    <t>FICHA TÉCNICA INDICADOR DE PRODUCTO 2.1.4</t>
  </si>
  <si>
    <t>Todas las Entidades Distritales</t>
  </si>
  <si>
    <t>El indicador mide el porcentaje de entidades distritales que particián e implementan los lineamientos establecidos en la Red Distrital de Quejas y Reclamos
Para el cálculo del indicador se tiene en cuenta las entidades que conforman la estructura general del Distrito Capital</t>
  </si>
  <si>
    <t>El producto se relaciona a la participación de entidades en la Red de Quejas y Reclamos, una instancia de interacción y cooperación entre los servidores responsables del proceso de quejas y reclamos de todas las entidades distritales liderada por la Veeduría Distrital, que tiene como propósito fortalecer el proceso de quejas y reclamos y contribuir al mejoramiento del Servicio a la Ciudadanía en el Distrito Capital.</t>
  </si>
  <si>
    <t>La Veeduría Distrital verifica el porcentaje de entidades distritales que particián e implementan los lineamientos establecidos en la Red Distrital de Quejas y Reclamos, a través de las actividades desarrolladas en sus nodos intersectoriales.</t>
  </si>
  <si>
    <t>Juan Carlos Rodríguez Arana</t>
  </si>
  <si>
    <t>FICHA TÉCNICA INDICADOR DE PRODUCTO 2.1.5</t>
  </si>
  <si>
    <t>Porcentaje de ciudadanos encuestados que considera que las entidades públicas se coordinan y cooperan entre ellas para ofrecer un mejor servicio, en la ciudad de Bogotá D.C.'</t>
  </si>
  <si>
    <t>GestiónPública</t>
  </si>
  <si>
    <t>Este indicador mide el avance en la ejecución del plan anual de trabajo de la Comisión Intersectorial de Servicio a la Ciudadanía que es elaborado por la Subsecretaria de Servicio a la Ciudadanía y aprobado por los miembros de la instancia.</t>
  </si>
  <si>
    <t>La Subsecretaria de Servicio a la Ciudadanía es la secretaria técnica de la Comisión Intersectorial de Servicio a la Ciudadanía, en el marco de sus funciones elabora el plan anual de trabajo de la instancia en coordinación con sus integrantes, quienes deben aprobar el documento. La Subsecretaria de Servicio a la Ciudadanía hace seguimiento a su implementación. El informe de seguimiento da cuenta de las acciones de articulación entre los miembros de la Comisión para el cumplimiento de los objetivos programados.</t>
  </si>
  <si>
    <t>Ciudadanos que consideran que las entidades públicas se coordinan y cooperan entre ellas para ofrecer un mejor servicio, en la ciudad de Bogotá D.C."</t>
  </si>
  <si>
    <t>Pazjusticiaeinstitucionessólidas</t>
  </si>
  <si>
    <t>16.6. Crear a todos los niveles instituciones eficaces y transparentes que rindan cuentas</t>
  </si>
  <si>
    <t>Sí</t>
  </si>
  <si>
    <t>La Subsecretaria de Servicio a la Ciudadanía es la secretaria técnica de la Comisión Intersectorial de Servicio a la Ciudadanía, en el marco de sus funciones elabora el plan anual de trabajo de la instancia en coordinación con sus integrantes, quienes deben aprobar el documento. La Subsecretaria de Servicio a la Ciudadanía hace seguimiento a su implementación. El informe de seguimiento da cuenta de las acciones de articulación entre los miembros de la Comisión para el cumplimiento de los objetivos programados, del número de acciones programadas para el año se reporta el avance de cumplimiento. De esta manera se genera el porcentaje de avance del plan.</t>
  </si>
  <si>
    <t>Subsecretaria de Servicio a la Ciudadanía</t>
  </si>
  <si>
    <t>6013813000 Ext. 1351</t>
  </si>
  <si>
    <t>Doris Bibiana Cardozo</t>
  </si>
  <si>
    <t>FICHA TÉCNICA INDICADOR DE PRODUCTO 2.1.6</t>
  </si>
  <si>
    <t xml:space="preserve">Gestión Pública </t>
  </si>
  <si>
    <t xml:space="preserve">Secretaría General </t>
  </si>
  <si>
    <t>Departamento Administrativo del Servicio Civil Distrital</t>
  </si>
  <si>
    <r>
      <t xml:space="preserve">Es indicador busca fortalecer el talento humano relacionado al proceso de servicio a la ciudadanía. Para ello se tiene contempladas las siguientes fases: 
</t>
    </r>
    <r>
      <rPr>
        <b/>
        <sz val="12"/>
        <rFont val="Arial Narrow"/>
        <family val="2"/>
      </rPr>
      <t>Fase 1. Diagnóstico:</t>
    </r>
    <r>
      <rPr>
        <sz val="12"/>
        <rFont val="Arial Narrow"/>
        <family val="2"/>
      </rPr>
      <t xml:space="preserve"> En esta fase se debe realizar un diagnóstico por sector administrativo y por cada uno de sus organismos y entidades para identificar las fortalezas y debilidades que se presentan en la suficiencia, competencia y cualificación del talento humano de las entidades distritales que prestan servicios de atención a la ciudadanía. Para este fin se debe identificar el contexto de la entidad y organismo, como se compone el talento humano de cada entidad y organismo (servidores públicos y contratistas), establecer aspectos como rotación de personal, implementación de enfoques diferenciales, capacidades y habilidades en servicio a la ciudadanía, cargas laborales del proceso. 
Como resultado de la fase de diagnóstico se debe realizar un documento donde además de incluir los elementos identificados, se debe incluir las debilidades encontradas con las causas que se identificaron, así como las fortalezas como las buenas prácticas, incentivos que se tiene para el fortalecimiento del talento humano relacionado con el proceso de servicio a la ciudadanía. En el documento se deben consolidar las recomendaciones como insumo para emitir los lineamientos para fortalecer el talento humano de las áreas de servicio a la ciudadanía.
Para elaborar este diagnóstico la Subsecretaría de Servicio a la Ciudadanía realizará y consolidará los diagnósticos y tendrá el acompañamiento del DASCD para definir las variables que se deberán incluir para abarcar los diferentes ámbitos de talento humano que se consideren pertinentes para adelantar el diagnóstico. 
</t>
    </r>
    <r>
      <rPr>
        <b/>
        <sz val="12"/>
        <rFont val="Arial Narrow"/>
        <family val="2"/>
      </rPr>
      <t xml:space="preserve">Fase 2. Lineamientos para el fortalecimiento del talento humano del proceso de servicio a la ciudadanía. </t>
    </r>
    <r>
      <rPr>
        <sz val="12"/>
        <rFont val="Arial Narrow"/>
        <family val="2"/>
      </rPr>
      <t xml:space="preserve">A partir del diagnóstico realizado en la fase anterior y las recomendaciones contenidas en el documento, la Subsecretaría de Servicio a la Ciudadanía elaborará el lineamiento para el fortalecimiento de habilidades, capacidades y desarrollo del talento humano relacionado con el proceso de servicio a la ciudadanía en las entidades y organismos distritales. El DASCD realizará la validación del lineamiento para garantizar los aspectos técnicos y normativos que rigen el talento humano y se consideren pertinentes para estos lineamientos y si se requiere apoyará el proceso de socialización que se acuerden conjuntamente.
Posterior a su adopción, se realizará la socialización a las entidades y organismos distritales. El producto de esta fase serán los lineamientos y actividades de socialización con las entidades distritales. 
</t>
    </r>
    <r>
      <rPr>
        <b/>
        <sz val="12"/>
        <rFont val="Arial Narrow"/>
        <family val="2"/>
      </rPr>
      <t>Fase 3. Acompañamiento y seguimiento</t>
    </r>
    <r>
      <rPr>
        <sz val="12"/>
        <rFont val="Arial Narrow"/>
        <family val="2"/>
      </rPr>
      <t xml:space="preserve">. Con el fin de implementar el lineamiento en las entidades y organismos distritales, la Subsecretaría de Servicio a la Ciudadanía realizará el acompañamiento a las entidades y organismos distritales, con el fin de disminuir las brechas y superar las debilidades que se hayan encontrado en cada entidad y organismo distrital como resultado del diagnóstico. 
El producto de esta fase serán informes de seguimiento por cada entidad y organismos distrital que debe estar articulado con el diagnóstico elaborado y se incluirán las recomendaciones para ser socializadas con las entidades y organismos distritales. Los informes se realizaran de manera semestral.
El informe elaborado por la Subsecretaría de Servicio a la Ciudadanía, será socializado con el DASCD, para que el Departamento realice las recomendaciones que se consideren pertinente desde sus competencias en cuanto a órgano técnico en gestión del talento humano en el Distrito.
</t>
    </r>
  </si>
  <si>
    <t>El programa permite identificar las fortalezas y debilidades que se presentan en la suficiencia, competencia y cualificación del talento humano de las entidades distritales. Se busca establecer las condiciones y contextos relacionados a variables en torno al personal relacionado con los procesos de servicio de atención a la ciudadanía en torno a: rotación de personal, cualificación de las gestiones realizadas, implementación de enfoques diferencias, capacidades y habilidades, cargas laborales, entre otras.</t>
  </si>
  <si>
    <t>Aumento en el porcentaje de ciudadanos en Bogotá que considera que las entidades públicas se coordinan y cooperan entre ellas para ofrecer un mejor servicio.</t>
  </si>
  <si>
    <t xml:space="preserve">16. Paz, Justicia e Instituciones Sólidas	</t>
  </si>
  <si>
    <t>Crear a todos los niveles instituciones eficaces y transparentes que rindan cuentas</t>
  </si>
  <si>
    <t xml:space="preserve">Número </t>
  </si>
  <si>
    <t>Bianual</t>
  </si>
  <si>
    <t>2025</t>
  </si>
  <si>
    <t xml:space="preserve">Total </t>
  </si>
  <si>
    <t>El indicador está orientado a la medición de la implementación de las tres fases del Programa durante el periodo definido, se estima la medición anual sea creciente y se componga de las siguientes etapas y porcentajes para su medición:                                                               
Fase 1. Diagnóstico (Vigencia 2024)
Fase 2. Lineamiento para el fortalecimiento del talento humano del proceso de servicio a la ciudadanía (Vigencia 2025)
Fase 3. Acompañamiento y seguimiento. (Vigencias 2026 a 2028)
El avance de cada fase se evidencia con los productos que se deben concretar en cada una:
Fase 1 Diagnóstica: Diagnóstico sectorial de fortalezas y debilidades del talento humano relacionado con el proceso de servicio a la ciudadanía
Fase 2 Lineamiento para el fortalecimiento del talento humano del proceso de servicio a la ciudadanía: lineamientos para fortalecer el del talento humano relacionado al proceso de servicio a la ciudadaníay actividades de socialización con las entidades y organismos distritales. 
Fase 3 Acompañamiento y seguimiento: informes de seguimiento por cada entidad y organismo distrital.</t>
  </si>
  <si>
    <t xml:space="preserve">Informes remitidos por las entidades y soportes elaborados por la Subsecretaría de Servicio a la Ciudadanía </t>
  </si>
  <si>
    <t>Diana Marcela Velasco</t>
  </si>
  <si>
    <t>FICHA TÉCNICA INDICADOR DE RESULTADO 3.1</t>
  </si>
  <si>
    <t>Se relaciona con los indicadores de producto:
3.1.1 Acto administrativo de lineamientos para la gestión de peticiones ciudadanas expedido
El documento permite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 Así, el producto contribuye a una gestión adecuada de los requerimientos ciudadanía, mejorando la forma en que se atiende a las necesidades expresadas por la misma.
3.1.2 Respuestas de Entidades Distritales a peticiones ciudadanas con cumplimiento de los criterios de calidad, calidez y manejo del sistema para brindar contestación de fondo a la ciudadanía
Las respuestas de entidades distritales a peticiones ciudadanas que cumplen con los criterios de calidad, calidez y manejo del sistema, son respuestas de fondo, que cumplen con una revisión detalladas de los requerimientos expresados por el ciudadano y que brindan información o soluciones pertinentes para cada caso. Un aumento de este tipo de respuestas lleva a que la Administración Distrital atienda cada vez mejor las necesidades expresadas por la ciudadanía.
3.1.3 Evaluación de respuestas de peticiones de las entidades distritales en Bogotá Te Escucha - SDQS
La Dirección Distrital de la Calidad del Servicio de la Secretaría General realiza evaluaciones de una muestra de peticiones de cada entidad distrital de forma mensual, examinando si estas cumplen con los criterios de calidad, calidez y manejo del sistema para dar una respuesta adecuada y de fondo a los requerimientos ciudadanos. Estas evaluaciones son fundamentales para evidenciar la capacidad del Distrito para responder a las necesidades expresadas por la ciudadanía, para identificar los casos críticos en que esto no se esté realizando, tomando las medidas pertinentes, y para exigir una mejora continua en la forma como las entidades se relacionan con los ciudadanos.
3.1.4 Sistemas de Gestión Documental conectados a la plataforma Bogotá Te Escucha - SDQS
La conexión entre los sistemas de gestión documental y Bogotá Te Escucha posibilita gestionar las peticiones ciudadanas de una forma más eficiente. Este producto permite garantizar la trazabilidad de cada requerimiento y sus documentos, de forma que este sea atendido con respuestas de fondo, incluso si se traslada entre distintas dependencias y entidades. De esta forma, se contribuye a que las entidades mejoren su atención de las necesidades expresadas por la ciudadanía.
3.1.5 Implementación de módulos para facilitar denuncias por tratamiento discriminatorio en la Red CADE
El producto es una acción afirmativa para para identificar, diagnosticar y actuar oportunamente ante situaciones de discriminación, generando comunicación directa entre población vulnerable y las entidades distritales, y permitiendo una mejora en la atención de las necesidades expresadas por la ciudadanía. 
3.1.6 Entidades Distritales con mecanismos de radicación calificada en sus puntos de atención
El producto mide la cantidad de entidades que reportan tener al menos un punto de atención con mecanismos de radicación calificada. El concepto de radicación calificada implica que al momento de acudir al canal presencial para radicar, el ciudadano interactúe con funcionarios capacitados para validar los documentos presentados (verificando si los documentos o requisitos presentados permiten iniciar y completar el trámite sin necesidad de volver a llamar al ciudadano para realizar correcciones). Esto permite minimizar el número de interacciones fortuitas o desplazamientos innecesarios del ciudadano al punto de atención.
3.1.7 Entidades distritales con cualificación anual de funcionarios públicos en lenguaje de señas colombiana o implementación de centros de relevo para atender a la población con discapacidad auditiva
El producto permite garantizar la accesibilidad a los puntos de atención por parte de más ciudadanos, permitiendo que más personas comuniquen de forma efectiva sus necesidades y que la Administración Distrital pueda responder ante estos requerimientos.
3.1.8 Número de interacciones de la ciudadanía con la Red CADE
El indicador mide qué tanto interactúan las entidades distritales con la ciudadanía a través de cada uno de los canales de atención, permitiendo conocer los cambios en el nivel de comunicación y de oferta de servicios entre ambas partes. Este producto, en conjunto con los datos de satisfacción ciudadana, permite identificar las fallas existentes en los canales de atención y tomar medidas oportunas para solucionarlas, contribuyendo a la atención efectiva de las necesidades expresadas por la ciudadanía a la Administración Distrital.
3.1.9 Elaboración de piezas comunicaciones de cualificación al ciudadano
Las piezas comunicaciones cualifican al ciudadano sobre los canales de atención dispuestos a su servicio, facilitando su acceso a los servicios prestados.
3.1.10 Entidades distritales que incluyen un capítulo de servicio a la ciudadanía en sus esquemas de rendición de cuentas
El producto permite garantizar una comunicación efectiva a la ciudadanía respecto a sus avances en temas de servicio a la ciudadanìa, permitiendo fortalecer su conocimiento sobre los proyectos desarrollados por las entidades públicas para su beneficio y satisfacción.</t>
  </si>
  <si>
    <t>Secretaría de Cultura, Recreación y Deporte</t>
  </si>
  <si>
    <t>El indicador mide el porcentaje de ciudadanos que consideran que las entidades públicas entienden sus necesidades, en la ciudad de Bogotá D.C.</t>
  </si>
  <si>
    <t>En la Encuesta se revisa la pregunta correspondiente a "En una escala de 10 puntos, donde uno 1 es TOTALMENTE EN DESACUERDO y 10 TOTALMENTE DE ACUERDO, según su experiencia, ¿cómo califica cada una de las  siguientes frases referentes a las entidades públicas? ... estoy satisfecho con los trámites y servicios brindados por las entidade públicas".
Sumatoria de ciudadanos encuestados en Bogotá que califican la frase "estoy satisfecho con los trámites y servicios brindados por las entidade públicas" en el rango 9-10, en una escala de 1-10 / Sumatoria de ciudadanos encuestados en Bogotá</t>
  </si>
  <si>
    <t>FICHA TÉCNICA INDICADOR DE PRODUCTO 3.1.1</t>
  </si>
  <si>
    <t>El indicador mide la expedición de un acto administrativo de lineamientos para la gestión de peticiones ciudadanas, conforme alas fases descritas en la sección de metodología de medición</t>
  </si>
  <si>
    <t>El documento permite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 Así, el producto contribuye a una gestión adecuada de los requerimientos ciudadanía, mejorando la forma en que se atiende a las necesidades expresadas por la misma.</t>
  </si>
  <si>
    <t>Se verifica el cumplimiento de las fases de expedición y creación del acto administrativo:  1.Elaboración de borrador de acto administrativo 2.Validación con actores del servicio 3. Publicación</t>
  </si>
  <si>
    <t>FICHA TÉCNICA INDICADOR DE PRODUCTO 3.1.2</t>
  </si>
  <si>
    <t>El indicador mide el porcentaje de respuestas a peticiones ciudadanas en la plataforma Bogotá Te Escucha, que cumplan con los criterios de calidad, calidez y manejo del sistema. El aumento de este indicador implica que las entidades incrementen su cumplimiento de los protocolos y estándares de servicio al responder requerimientos de la ciudadanía, de forma que se garantice una atención adecuada a sus demandas.
Los criterios de calidad, calidez y manejo del sistema son establecidos por la Dirección Distrital de la Calidad del Servicio de la Subsecretaría de Servicio a la Ciudadanía. Esta entidad realiza evaluaciones aleatorias de las peticiones gestionadas por todas las entidades en la plataforma Bogotá Te Escucha - Sistema Distrital de Quejas y Soluciones.
La Secretaría General compartirá el indicador mensual a todas las entidades corresponsables, quienes deberán realizar la gestión requerida para solucionar los problemas identificados en las respuestas a las peticiones ciudadanas, mejorando la calidad de las mismas. El compromiso individual de cada entidad se puede verificar en la pestaña "compromisos de entidades" en este documento</t>
  </si>
  <si>
    <t>Las respuestas de entidades distritales a peticiones ciudadanas que cumplen con los criterios de calidad, calidez y manejo del sistema, son respuestas de fondo, que cumplen con una revisión detalladas de los requerimientos expresados por el ciudadano y que brindan información o soluciones pertinentes para cada caso. Un aumento de este tipo de respuestas lleva a que la Administración Distrital atienda cada vez mejor las necesidades expresadas por la ciudadanía.</t>
  </si>
  <si>
    <t>2018 Sem-I</t>
  </si>
  <si>
    <t>La Dirección Distrital de Calidad del Servicio selecciona aleatoriamente peticiones de cada entidad distrital y evalúa si cumplieron con el estándar establecido. Para el indicador se define el porcentaje de la muestra de peticiones que si cumplieron con el estándar.</t>
  </si>
  <si>
    <t>FICHA TÉCNICA INDICADOR DE PRODUCTO 3.1.3</t>
  </si>
  <si>
    <t>El producto mide la cantidad de respuestas de las entidades distritales a peticiones ciudadanas evaluadas por la Dirección Distrital de Calidad del Servicio.</t>
  </si>
  <si>
    <t>El producto permite garantizar la medición de una muestra representativa de las respuestas de entidades a peticiones ciudadanas, para identificar si las entidades cumplen con  los protocolos y estándares de servicio al responder requerimientos de la ciudadanía
Los criterios de calidad, calidez y manejo del sistema son establecidos por la Dirección Distrital de la Calidad del Servicio de la Subsecretaría de Servicio a la Ciudadanía. Esta entidad realiza evaluaciones aleatorias de las peticiones gestionadas por todas las entidades en la plataforma Bogotá Te Escucha - Sistema Distrital de Quejas y Soluciones</t>
  </si>
  <si>
    <t>La Dirección Distrital de la Calidad del Servicio de la Secretaría General realiza evaluaciones de una muestra de peticiones de cada entidad distrital de forma mensual, examinando si estas cumplen con los criterios de calidad, calidez y manejo del sistema para dar una respuesta adecuada y de fondo a los requerimientos ciudadanos. Estas evaluaciones son fundamentales para evidenciar la capacidad del Distrito para responder a las necesidades expresadas por la ciudadanía, para identificar los casos críticos en que esto no se esté realizando, tomando las medidas pertinentes, y para exigir una mejora continua en la forma como las entidades se relacionan con los ciudadanos.</t>
  </si>
  <si>
    <t>Respuestas de entidades distritales a peticiones ciudadanas, evaluadas</t>
  </si>
  <si>
    <t>La Dirección Distrital de Calidad del Servicio reporta el número de respuestas a peticiones ciudadanas evaluadas</t>
  </si>
  <si>
    <t>1 mes</t>
  </si>
  <si>
    <t>FICHA TÉCNICA INDICADOR DE PRODUCTO 3.1.4</t>
  </si>
  <si>
    <t>El producto mide la cantidad de entidades que tiene un Sistema de Gestión Documental conectado a Bogotá Te Escucha - Sistema Distrital de Quejas y Soluciones. El objetivo del indicador es aumentar respecto a la línea base, de forma que cada vez más entidades cuenten con herramientas tecnológicas suficientes para gestionar las peticiones de forma eficiente.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</si>
  <si>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La conexión entre los sistemas de gestión documental y Bogotá Te Escucha posibilita gestionar las peticiones ciudadanas de una forma más eficiente. Este producto permite garantizar la trazabilidad de cada requerimiento y sus documentos, de forma que este sea atendido con respuestas de fondo, incluso si se traslada entre distintas dependencias y entidades. De esta forma, se contribuye a que las entidades mejoren su atención de las necesidades expresadas por la ciudadanía.</t>
  </si>
  <si>
    <t>FICHA TÉCNICA INDICADOR DE PRODUCTO 3.1.5</t>
  </si>
  <si>
    <t xml:space="preserve">El indicador mide la cantidad de módulos presenciales para facilitar denuncias por actos de discriminación implementados en la Red CADE. </t>
  </si>
  <si>
    <t xml:space="preserve">El producto una acción afirmativa para para identificar, diagnosticar y actuar oportunamente ante situaciones de discriminación, generando comunicación directa entre población vulnerable y las entidades distritales. </t>
  </si>
  <si>
    <t>Módulos de denuncias por actos de discriminación</t>
  </si>
  <si>
    <t>La Direccción Distrital de la Calidad del Servicio verifica el cumplimiento de todos los requisitos a satisfacción, realizando pruebas en el sistema.</t>
  </si>
  <si>
    <t>Lilia Aurora Romero</t>
  </si>
  <si>
    <t>FICHA TÉCNICA INDICADOR DE PRODUCTO 3.1.6</t>
  </si>
  <si>
    <t>El indicador mide la cantidad de entidades que reportan tener al menos un punto de atención con mecanismos de radicación calificada. El objetivo del indicador es aumentar la línea base y mantenerlo constante en 19 entidades a partir de 2018.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</si>
  <si>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El concepto de radicación calificada implica que al momento de acudir al canal presencial para radicar, el ciudadano interactúe con funcionarios capacitados para validar los documentos presentados (verificando si los documentos o requisitos presentados permiten iniciar y completar el trámite sin necesidad de volver a llamar al ciudadano para realizar correcciones). Esto permite minimizar el número de interacciones fortuitas o desplazamientos innecesarios del ciudadano al punto de atención.</t>
  </si>
  <si>
    <t>2024</t>
  </si>
  <si>
    <t>FICHA TÉCNICA INDICADOR DE PRODUCTO 3.1.7</t>
  </si>
  <si>
    <t>Secretaría de Seguridad</t>
  </si>
  <si>
    <t>El producto mide la cantidad de entidades que han implementado medidas para facilitar la atención a la población con discapacidad auditiva, sea a través de la cualificación de al menos un servidor en lenguaje de señas en el año o a través de la disposición de equipos de cómputo con el centro de relevo de MINTIC y personal cualificado para utilizarlo. Los funcionarios contabilizados en el indicador no puden haberse cualificado hace más de 5 años.
Nota: *En el 2021 se deberá evaluar la continuidad de los productos de la ACDVPR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</si>
  <si>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El producto permite garantizar la accesibilidad a los puntos de atención por parte de más ciudadanos, permitiendo que más personas comuniquen de forma efectiva sus necesidades y que la Administración Distrital pueda responder ante estos requerimientos.</t>
  </si>
  <si>
    <t>FICHA TÉCNICA INDICADOR DE PRODUCTO 3.1.8</t>
  </si>
  <si>
    <t>El indicador mide qué tanto interactúan las entidades distritales con la ciudadanía a través de cada uno de los canales de atención, permitiendo conocer los cambios en el nivel de comunicación y de oferta de servicios entre ambas partes. Para esto se suman las interacciones a través del canal presencial, virtual y telefónico. El objetivo del indicador es aumentar, en el rango definido</t>
  </si>
  <si>
    <t>Este producto, en conjunto con los datos de satisfacción ciudadana, permite identificar las fallas existentes en los canales de atención y tomar medidas oportunas para solucionarlas, contribuyendo a la atención efectiva de las necesidades expresadas por la ciudadanía a la Administración Distrital.</t>
  </si>
  <si>
    <t>Interacciones</t>
  </si>
  <si>
    <t>Cada mes se consolidan los datos de servicios prestados a través de cada canal de atención administrado por la Subsecretaría de Servicio a la Ciudadanía, del mes vencido. Esta información se extrae de los sistemas de información / fuentes listadas en la celda inferior</t>
  </si>
  <si>
    <t>Sistema de Asignación de Turnos de la Red CADE, Bancos de recuado de la Red CADE, Línea 195, Guía de Trámites y Servicios, Bogotá Te Escucha</t>
  </si>
  <si>
    <t>20 días</t>
  </si>
  <si>
    <t>FICHA TÉCNICA INDICADOR DE PRODUCTO 3.1.9</t>
  </si>
  <si>
    <t>El indicador mide el número de piezas comunicaciones de para cualificar al ciudadano en la oferta de trámites y servicios ofrecidos por la Red CADE. Debe aumentar y mantenerse en un mínimo de 8 a partir de 2020.</t>
  </si>
  <si>
    <t>Las piezas comunicaciones cualifican al ciudadano sobre los canales de atención dispuestos a su servicio, facilitando su acceso a los servicios prestados.</t>
  </si>
  <si>
    <t>Campañas comunicacionales</t>
  </si>
  <si>
    <t>La Subsecretaría de Servicio a la Ciudadanía elaborará y registrará el número de piezas comunicaciones utilizadas para cualificar a los ciudadanos en la oferta de trámites y servicios de la Red CADE</t>
  </si>
  <si>
    <t>FICHA TÉCNICA INDICADOR DE PRODUCTO 3.1.10</t>
  </si>
  <si>
    <t>El indicador mide el número de entidades que incorporan un capítulo de servicio a la ciudadanía en sus esquemas de rendición de cuentas. Se entiende por capítulo, un espacio o sección en la agenda del evento de rendición de cuentas, en donde la entidad presente sus avances en proyectos relacionados a la mejora en su servicio a la ciudadanía y avances en la implementación de la Política Pública Distrital de Servicio a la Ciudadanía</t>
  </si>
  <si>
    <t>El producto permite garantizar una comunicación efectiva a la ciudadanía respecto a sus avances en temas de servicio a la ciudadanìa, permitiendo fortalecer su conocimiento sobre los proyectos desarrollados por las entidades públicas para su beneficio y satisfacción</t>
  </si>
  <si>
    <t>FICHA TÉCNICA INDICADOR DE PRODUCTO 3.1.11</t>
  </si>
  <si>
    <t>Porcentaje de satisfacción por el servicio prestado en las entidades distritales</t>
  </si>
  <si>
    <t>Unidad Administrativa Especial de Catastro Distrital UAECD</t>
  </si>
  <si>
    <t>Realizar el seguimiento a los agendamientos para la atención presencial o virtual solicitados por la ciudadania a través de la herramienta de agendamiento dispuesta por la UAECD en la página web, de esa manera medir el impacto de la herramienta en la atención que realiza la Unidad.</t>
  </si>
  <si>
    <t xml:space="preserve">El producto se enmarca en el objetivo 3 que busca aumentar la satisfacción y utilidad de la ciudadanía con los trámites y servicios brindados por las entidades distritales, identificando y generando acciones para la garantía, eficiencia y eficacia de los procesos de las entidades relacionados con la atención a la ciudadanía.   
En este sentido, el producto aporta al cumplimiento de los objetivos trazados en el objetivo, ya que tiene como finalidad mejorar los procesos de agendamiento con los que cuenta la Unidad Administrativa Especial de Catastro Distrital, a través del seguimiento a los agendamientos para la atención presencial o virtual solicitados por la ciudadanía por medio de la herramienta web.   
Esta herramienta de agendamiento busca facilitar al ciudadano el acceso a la atención, evitando realizar filas innecesarias, eliminar costos de desplazamiento y disminuir los tiempos de espera. Con el seguimiento, se busca medir el impacto de este proceso y establecer las fortalezas y debilidades, con el fin de generar las mejoras necesarias que permita mantener y/o aumentar la satisfacción de la ciudadanía en los servicios que se prestan.  
</t>
  </si>
  <si>
    <t>Aumentar la satisfacción de la ciudadanía en las entidades distritales</t>
  </si>
  <si>
    <t>Número</t>
  </si>
  <si>
    <t>A través de los reportes que genera el aplicativo de agendamiento de la UAECD, se verifica la cantidad de citas programadas por los ciudadanos para la atención virtual y/o presencial correspondiente al periodo de medición.</t>
  </si>
  <si>
    <t>Aplicativo de agendamiento dispuesto por la UAECD, el cual genera reportes del uso de la herramienta por parte de los ciudadanos.</t>
  </si>
  <si>
    <t>Subgerente de pArticipación y Atención al Ciudadano</t>
  </si>
  <si>
    <t>Unidad Administrativa Especial de Catastro</t>
  </si>
  <si>
    <t>Subgerencia de participación y Atención al Ciudadano</t>
  </si>
  <si>
    <t>Jefe Ocicina Asesora de Planeación</t>
  </si>
  <si>
    <t>FICHA TÉCNICA INDICADOR DE PRODUCTO 3.1.12</t>
  </si>
  <si>
    <t>Cultura Recreación y Deporte</t>
  </si>
  <si>
    <t>Canal Capital</t>
  </si>
  <si>
    <t>El indicador mide el porcentaje de avance en las fases de integración del chat institucional con las redes sociales de la entidad (WhatsApp y mensajes internos de Facebook).</t>
  </si>
  <si>
    <r>
      <t xml:space="preserve">Jivo chat es una herramienta todo en uno, simple y sencilla; que en su versión de pago ofrece métricas para verificar la efectividad de la atención cumpliendo con las necesidades establecidas del chat en línea, además de permitir la integración con otros canales de atención como Facebook y WhatsApp, como mecanismo de atención bidireccional de peticiones, quejas, reclamos y sugerencias recibidos por parte de la ciudadanía y como parte de la mejora en los canales de atención.
La integración se realiza mediante la asociación de la cuenta de Facebook así como de la línea de WhatsApp de la entidad directamente en el software de JivoChat. Para el cumplimiento del producto se plante la realización de las siguientes fases de trabajo:
</t>
    </r>
    <r>
      <rPr>
        <b/>
        <sz val="12"/>
        <rFont val="Arial Narrow"/>
        <family val="2"/>
      </rPr>
      <t>Fase 1.</t>
    </r>
    <r>
      <rPr>
        <sz val="12"/>
        <rFont val="Arial Narrow"/>
        <family val="2"/>
      </rPr>
      <t xml:space="preserve">  Proceso de adquisición de licencia: se trabajará anualmente para la adquisición de licencias que permitan la integración del chat institucional con las redes sociales. 
</t>
    </r>
    <r>
      <rPr>
        <b/>
        <sz val="12"/>
        <rFont val="Arial Narrow"/>
        <family val="2"/>
      </rPr>
      <t xml:space="preserve">Fase 2. </t>
    </r>
    <r>
      <rPr>
        <sz val="12"/>
        <rFont val="Arial Narrow"/>
        <family val="2"/>
      </rPr>
      <t xml:space="preserve"> Implementar el módulo de WhatsApp: se renovará la licencia anual para realizar la integración con el chat institucional y la línea de WhatsApp. Esto permitirá centralizar la atención que se brinde  a la ciudadanía desde la línea de WhatsApp y así facilitar y agilizar la atención con la ciudadanía. 
</t>
    </r>
    <r>
      <rPr>
        <b/>
        <sz val="12"/>
        <rFont val="Arial Narrow"/>
        <family val="2"/>
      </rPr>
      <t xml:space="preserve">Fase 3. </t>
    </r>
    <r>
      <rPr>
        <sz val="12"/>
        <rFont val="Arial Narrow"/>
        <family val="2"/>
      </rPr>
      <t xml:space="preserve"> Implementación el módulo de Facebook: se renovará la licencia anual para realizar la integración con el chat institucional con los mensajes internos de Facebook. Esto permitirá centralizar la atención que se brinde  a la ciudadanía desde la plataforma de Facebook y así facilitar y agilizar la atención con la ciudadanía. 
</t>
    </r>
    <r>
      <rPr>
        <b/>
        <sz val="12"/>
        <rFont val="Arial Narrow"/>
        <family val="2"/>
      </rPr>
      <t xml:space="preserve">Fase 4. </t>
    </r>
    <r>
      <rPr>
        <sz val="12"/>
        <rFont val="Arial Narrow"/>
        <family val="2"/>
      </rPr>
      <t xml:space="preserve"> Seguimiento al proceso de implementación de los canales que se tienen en WhatsApp y Facebook: se realizará un informe anual en el que se dé cuenta de los resultados de las interacciones y atenciones que se brinde a la ciudadanía en ambas plataformas. 
</t>
    </r>
  </si>
  <si>
    <t>1. Aumentar la satisfacción de la ciudadanía en las entidades distritales</t>
  </si>
  <si>
    <t>2027</t>
  </si>
  <si>
    <t>La medición se realizará a través de la elaboración de informes anuales que realice Canal Capital donde se evidencien los resultados obtenidos frente a la atención a la ciudadanía con base en las integraciones que se realicen con las plataformas de WhatsApp y Facebook.</t>
  </si>
  <si>
    <t>Jivochat - chat institucional</t>
  </si>
  <si>
    <t>Sonia Carolina Rodriguez Reyes</t>
  </si>
  <si>
    <t>Auxiliar de atención al ciudadano</t>
  </si>
  <si>
    <t>Atención al Ciudadano - Secretaría General</t>
  </si>
  <si>
    <t>carolina.rodriguez@canalcapital.gov.co</t>
  </si>
  <si>
    <t>4578300 ext. 5013</t>
  </si>
  <si>
    <t xml:space="preserve">John Fredy García López </t>
  </si>
  <si>
    <t xml:space="preserve">Profesional de apoyo de Planeación </t>
  </si>
  <si>
    <t>FICHA TÉCNICA INDICADOR DE PRODUCTO 3.1.13</t>
  </si>
  <si>
    <t xml:space="preserve">El indicador presenta la información del acompañamiento y seguimiento a los avances en la implementación de ajustes razonables que las entidades distritales realicen en sus canales de atención, de la siguiente manera:
Fase 1. Socialización de lineamientos para la adopción de ajustes razonables en sus canales de atención a la ciudadanía (20%Vigencia 2024)
Fase 2. Acompañamiento en la implementación de lineamientos para la adopción de ajustes razonables en sus canales de atención a la ciudadanía (45%: 15% en 2025, 15% en 2026, 15% en 2027)
Fase 3. Consolidación del avance en la adopción de ajustes razonables (35% en 2028)
</t>
  </si>
  <si>
    <t xml:space="preserve">En consideración a que ajuste razonable (término que provino del derecho internacional) comprende las modificaciones, adaptaciones, técnicas, tecnologías, acomodamientos, cambios en procedimientos y en general todos los ajustes eficaces dirigidos a facilitar la accesibilidad de los individuos o grupos, previniéndoles de la segregación y discriminación, el desarrollo de la estrategia de acompañamiento y seguimiento a la implementación de ajustes razonables consistiría en la verificación de acciones desplegadas por las entidades distritales en relación con los diferentes componentes del servicio a la ciudadanía, a saber:
1. Infraestructura física
2. Tecnología
3. Talento humano
4. Procesos y procedimientos
El objetivo de este acompañamiento y seguimiento está orientado a impulsar la realización de acciones que fortalezcan el acceso de la ciudadanía a la información de las entidades del distrito, lo cual implicará la implementación de ajustes en lo físico espacial, en lo tecnológico, en el fortalecimiento del talento humano que interactúa con la ciudadanía y en la previsión de procesos y procedimientos que prevean la prestación de un servicio a la ciudadanía inclusivo y con calidad, por cada canal de atención (telefónico, presencial, virtual).
Lo anterior permitirá que la atención a la ciudadanía sea abordada en reconocimiento de la existencia de poblaciones con características particulares en razón de su edad, género, pertenencia étnica, orientación sexual, situación de discapacidad o cualquier otra particularidad por la cual sean discriminados socialmente, con lo cual, se garantizaría que la atención que se brinda por todos los canales de atención se preste con enfoque diferencial y de derechos.
El avance de cada fase se evidencia con los productos que se deben concretar en cada una:
Fase 1 Socialización de lineamientos para la adopción de ajustes razonables en sus canales de atención a la ciudadanía: Para esta fase se propone la socialización con las entidades del distrito sobre los parametros legales que deben cumplirse para la garantizar la accesibilidad con enfoque diferencial para la ciudadanía. 
Fase 2 Informes anuales de acompañamiento en la implementación de lineamientos para la adopción de ajustes razonables en sus canales de atención a la ciudadanía: Con base en el proceso de acompañamiento que realiza la Secretaría General, se verificará la adopción de los lineamientos socializados en la fase 1, generando informes anuales que presenten los resultados obtenidos de este proceso.  
Fase 3 Un informe final de acompañamiento y consolidación de avances a nivel sectorial: A partir de trabajo realizado con las entidades ,se elaborará un informe final para el año 2028 que contenga los resultados consolidados que den cuenta del cumplimiento de optimos niveles de accesibilidad para la ciudadania, asi como la identificación de oportunidades de mejora para la proyección de las estrategias que se tengan a largo plazo. </t>
  </si>
  <si>
    <t>1. Aumentar la digitalización de trámites en las entidades distritales</t>
  </si>
  <si>
    <t>Poblacional, diferencial, derechos humanos, género</t>
  </si>
  <si>
    <t>La medición se realizará a través de la elaboración de lineamientos, los informes anuales de resultados elaborado por la Subsecretaría de Servicio a la Ciudadanía, en el cual se presenta las acciones de acompañamientos en las entidades distritales y el informe final de seguimiento a los avances en las sectores administrativos.</t>
  </si>
  <si>
    <t>Informes Anuales de la Subsecretaría de Servicio a la Ciudadanía</t>
  </si>
  <si>
    <t>FICHA TÉCNICA INDICADOR DE RESULTADO 4.1</t>
  </si>
  <si>
    <t xml:space="preserve">Se relaciona con los indicadores de producto:
4.1.1 Cualificación de informadores y coordinadores de la Red CADE
El producto contempla las cualificaciones realizadas para mejorar las competencias de los informadores y coordinadores de la Red CADE en relación a sus competencias al prestar servicios, de forma que se genere un impacto positivo sobre la percepción ciudadana respecto a la "idoneidad" de los servidores.
4.1.2 Aplicación de pruebas de confirmación de entendimiento a informadores y coordinadores de la Red CADE
El producto permite evaluar los resultados de los módulos de cualificación respecto al conocimiento de informadores y la Red CADE sobre la Guía de Trámites y Servicios y otros temas pertinentes a la prestación de servicios. Esto con el objetivo de generar estrategias de mejora continua sobre los módulos desarrollados.
4.1.3 Cualificación de servidores públicos de las entidades distritales
El producto contempla las cualificaciones realizadas para mejorar las competencias de los servidores públicos de las entidades distritales en relación a sus competencias al prestar servicios, de forma que se genere un impacto positivo sobre la percepción ciudadana respecto a la "idoneidad" de los servidores.
4.1.4 Aplicación de pruebas de confirmación de entendimiento a servidores públicos de las entidades distritales
El producto permite evaluar los resultados de los módulos de cualificación respecto al conocimiento en temas pertinentes a la prestación de servicios. Esto con el objetivo de generar estrategias de mejora continua sobre los módulos desarrollados.
</t>
  </si>
  <si>
    <t>El indicador mide el porcentaje de ciudadanos que percibe positivamente al servidor público posicionado en la ventanilla, en términos de su: 1. Amabilidad, 2. Calidad de la asesoría brindada, 3. Claridad del lenguaje, 4.Conocimiento de trámites y servicios ofrecidos, 5. Presentación personal.</t>
  </si>
  <si>
    <t>En la encuesta se revisan las preguntas correspondiente a "En una escala de 10 puntos, donde uno 1 es MUY MALO y 10 EXCELENTE, por favor califique cada uno de los siguientes aspectos del servicio prestado por las entidades públicas … a) Amabilidad de la persona que lo atiende, b) Calidad de la asesoría recibida, c) El lenguaje utilizado para ofrecerle información sobre trámites y servicios es claro y comprensible, d) Conocimiento de la persona que lo atiende sobre los trámites y servicios que ofrecen, e)Presentación personal de la persona que lo atiende. Para cada aspecto, se suma el porcentaje de ciudadanos que calificó con 9 y 10. Finalmente, se toma el promedio de calificación para todos los aspectos evaluados.
[(Sumatoria de ciudadanos encuestados en Bogotá que califican la "amabilidad de la persona que lo atiende"+ Sumatoria de ciudadanos encuestados en Bogotá que califican la "calidad de la asesiría recibida"+Sumatoria de ciudadanos encuestados en Bogotá que califican la frase "El lenguaje utilizado para ofrecerle información sobre trámites y servicios es claro y comprensible"+Sumatoria de ciudadanos encuestados en Bogotá que califican el "Conocimiento de la persona que lo atiende sobre los trámites y servicios que ofrecen"+Sumatoria de ciudadanos encuestados en Bogotá que califican la "Presentación personal de la persona que lo atiende" en el rango 9-10, en una escala de 1-10) / Sumatoria de ciudadanos encuestados en Bogotá)/5]x100</t>
  </si>
  <si>
    <t>FICHA TÉCNICA INDICADOR DE PRODUCTO 4.1.1</t>
  </si>
  <si>
    <t>El indicador mide la cantidad de informadores y coordinadores de la Red CADE cualificados, incorporando incorporar el enfoque diferencial por orientación sexual e identidad de género. Se debe mantener constante</t>
  </si>
  <si>
    <t>El producto contempla las cualificaciones realizadas para mejorar las competencias de los informadores y coordinadores de la Red CADE en relación a sus competencias al prestar servicios, de forma que se genere un impacto positivo sobre la percepción ciudadana respecto a la "idoneidad" de los servidores.</t>
  </si>
  <si>
    <t>El producto contribuye a la meta de resultado para aumentar el porcentaje de ciudadanos con percepción positiva respecto a la idoneidad de los servidores públicos en Bogotá D.C.</t>
  </si>
  <si>
    <t>La Dirección Distrital de Calidad del Servicio recopila las estadísticas de los informadores y coordinadores que participan en sus jornadas de cualificación</t>
  </si>
  <si>
    <t>FICHA TÉCNICA INDICADOR DE PRODUCTO 4.1.2</t>
  </si>
  <si>
    <t>El indicador mide la cantidad de pruebas de conocimiento aplicadas por la Dirección Distrital de Calidad del Servicio a los informadores y coordinadores de la Red CADE. Se debe mantener constante</t>
  </si>
  <si>
    <t>El producto permite evaluar los resultados de los módulos de cualificación respecto al conocimiento de informadores y la Red CADE sobre la Guía de Trámites y Servicios y otros temas pertinentes a la prestación de servicios. Esto con el objetivo de generar estrategias de mejora continua sobre los módulos desarrollados.</t>
  </si>
  <si>
    <t>Pruebas</t>
  </si>
  <si>
    <t>La Dirección Distrital de Calidad del Servicio recopila las estadísticas del número de pruebas aplicadas a informadores y coordinadores de la Red CADE</t>
  </si>
  <si>
    <t>FICHA TÉCNICA INDICADOR DE PRODUCTO 4.1.3</t>
  </si>
  <si>
    <t>El indicador mide la cantidad de servidores públicos de las entidades distritales cualificados, incorporar el enfoque diferencial por orientación sexual e identidad de género. Se debe mantener constante</t>
  </si>
  <si>
    <t>El producto contempla las cualificaciones realizadas para mejorar las competencias de los servidores públicos de las entidades distritales en relación a sus competencias al prestar servicios, de forma que se genere un impacto positivo sobre la percepción ciudadana respecto a la "idoneidad" de los servidores.</t>
  </si>
  <si>
    <t>La Dirección Distrital de Calidad del Servicio recopila las estadísticas del número de servidores públicos que participan en sus jornadas de cualificación</t>
  </si>
  <si>
    <t>FICHA TÉCNICA INDICADOR DE PRODUCTO 4.1.4</t>
  </si>
  <si>
    <t>El indicador mide la cantidad de pruebas de conocimiento aplicadas a los servidores públicos de las entidades distritales. Se debe mantener constante</t>
  </si>
  <si>
    <t>El producto permite evaluar los resultados de los módulos de cualificación respecto al conocimiento en temas pertinentes a la prestación de servicios. Esto con el objetivo de generar estrategias de mejora continua sobre los módulos desarrollados.</t>
  </si>
  <si>
    <t>Pruebas de conocimiento</t>
  </si>
  <si>
    <t>La Dirección Distrital de Calidad del Servicio recopila las estadísticas del número de pruebas de conocimiento aplicadas en sus jornadas de cualificación</t>
  </si>
  <si>
    <t>FICHA TÉCNICA INDICADOR DE PRODUCTO 4.1.5</t>
  </si>
  <si>
    <t>Porcentaje de ciudadanos encuestados con percepción positiva respecto a la idoneidad de los servidores públicos distritales, en la ciudad de Bogotá D.C.'</t>
  </si>
  <si>
    <t>N/A</t>
  </si>
  <si>
    <t>El indicador mide las herramientas diseñadas y publicadas para los funcionarios y colaboradores de la Secretaría Distrital de Planeación del Distrito</t>
  </si>
  <si>
    <t>El producto corresponde a la eleaboración de  cajas de herramientas para la cualificación de la participación ciudadana, dirigida a servidores de la Secretaría Distrital de Planeación en el marco del Modelo Colaborativo de Participación Ciudadana.</t>
  </si>
  <si>
    <t>Fortalecimiento de habilidades y compromiso con el servicio de servidores públicos</t>
  </si>
  <si>
    <t>Poblacional - Diferencial</t>
  </si>
  <si>
    <t>Herramientas</t>
  </si>
  <si>
    <t>La Secretaría Distrital de Planeación reportará el numero de herramientas diseñadas e implementadas para la cualificación de la participación ciudadana, dirigida a servidores de la Secretaría Distrital de Planeación en el marco del Modelo Colaborativo de Participación Ciudadana.</t>
  </si>
  <si>
    <t>Jennyfert Johana Martínez Aranda</t>
  </si>
  <si>
    <t>Directora de Servicio a la Ciudadanía</t>
  </si>
  <si>
    <t>Subsecretaría de Gestión Institucional</t>
  </si>
  <si>
    <t>jmartineza@sdp.gov.co</t>
  </si>
  <si>
    <t xml:space="preserve"> </t>
  </si>
  <si>
    <t>FICHA TÉCNICA INDICADOR DE RESULTADO 5.1</t>
  </si>
  <si>
    <t>Se relaciona con los indicadores de producto:
5.1.1 Entidades Distritales con puntos de atención idóneos para la atención al ciudadano
El producto mide el número de entidades que reporta tener un 100% de cumplimiento de los criterios y estándares de calidad del servicio establecidos en el Manual de Servicio a la Ciudadanía, permitiendo impactar la percepción ciudadana respecto a la idoneidad de los espacios públicos de atención de servicios.
5.1.2 Puntos de atención CADE y SuperCADE en operación
Los puntos CADE y SuperCADE deben aumentar conforme a la demanda de servicios de las distintas localidades de la ciudad. Se deben crerar nuevos puntos, idóneos bajo la normatividad establecida, para atender a la ciudadanía.
5.1.3 Implementación de módulos de SuperCADE Virtual
El SuperCADE Virtual es una nueva plataforma que permite gestionar peticiones y consultar trámites de una forma fácil y rápida, a través de dispositivos móviles. Es una nueva herramienta que garantiza espacios virtuales adecuados para la prestación de servicios y facilita el acceso de la población al canal presencial, al disponer de información en sus módulos, en directo, sobre los trámites y servicios ofertados en cada punto, además de permitir consultar los puntos de atención en los que cada trámite presenta el menor tiempo de espera.</t>
  </si>
  <si>
    <t>Secretarìa de Desarrollo Económico</t>
  </si>
  <si>
    <t>Secretarìa de la Mujer</t>
  </si>
  <si>
    <t>El indicador mide el porcentaje de ciudadanos que consideran que las entidades públicas garantizan la idoneidad de los espacios públicos de atención, en la ciudad de Bogotá D.C.</t>
  </si>
  <si>
    <t>Localidad</t>
  </si>
  <si>
    <t>Se encuesta a los ciudadanos con la pregunta "En una escala de 10 puntos, donde uno 1 es TOTALMENTE EN DESACUERDO y 10 TOTALMENTE DE ACUERDO, según su experiencia, ¿cómo califica los puntos de atención de la administración pública de Bogotá D.C. en términos de ...? a) Adecuación de infraestructura para garantizar accesibilidad de la población en condiciones de discapacidad física, visual y auditiva b) Adecuación de la infraestructura y los espacios para garantizar accesibilidad de la población que requiere atención preferencial (i.e. adulto mayor, mujeres embarazadas...) c) Disponibilidad de espacios amplios y comodos para movilizarse d) Adecuación de espacios con sala de espera y módulos (escritorios) para atender a los ciudadanos d) Señalización clara, oportuna y legible para identificar la ubicación de las instalaciones y la zona a donde debe dirigirse para realizar cada trámite. e) Luminosidad suficiente y adecuada f) Cercanía del punto de atención a su hogar o lugar de trabajo.
[(Sumatoria de ciudadanos encuestados en Bogotá que califican todos los puntos de la administración pública en Bogotá en relación a la "a. adecuación de infraestructura para garantizar accesibilidad de la población en condiciones de discapacidad física, visual y auditiva"+ Sumatoria de ciudadanos encuestados en Bogotá que califican todos los puntos de la administración pública en Bogotá en relación a la "b. adecuación de la infraestructura y los espacios para garantizar accesibilidad de la población que requiere atención preferencial (i.e. adulto mayor, mujeres embarazadas...)"+ Sumatoria de ciudadanos encuestados en Bogotá que califican todos los puntos de la administración pública en Bogotá en relación a la "c. disponibilidad de espacios amplios y comodos para movilizarse" + Sumatoria de ciudadanos encuestados en Bogotá que califican todos los puntos de la administración pública en Bogotá en relación a la "d. adecuación de espacios con sala de espera y módulos (escritorios) para atender a los ciudadanos"+ Sumatoria de ciudadanos encuestados en Bogotá que califican todos los puntos de la administración pública en Bogotá en relación a la "e. Señalización clara, oportuna y legible para identificar la ubicación de las instalaciones y la zona a donde debe dirigirse para realizar cada trámite"+ Sumatoria de ciudadanos encuestados en Bogotá que califican todos los puntos de la administración pública en Bogotá en relación a la "f. Luminosidad suficiente y adecuada"+ Sumatoria de ciudadanos encuestados en Bogotá que califican todos los puntos de la administración pública en Bogotá en relación a la "g. Cercanía de los puntos de atención a su hogar o lugar de trabajo" en el rango de 9-10, en una escala de 1-10) / Sumatoria de ciudadanos encuestados en Bogotá)/7]x100</t>
  </si>
  <si>
    <t>Subsecretarìa de Servicio a la Ciudadanìa</t>
  </si>
  <si>
    <t>FICHA TÉCNICA INDICADOR DE PRODUCTO 5.1.1</t>
  </si>
  <si>
    <t>El indicador mide el número de entidades que reporta tener un 100% de cumplimiento de los criterios y estándares de calidad del servicio establecidos en el Manual de Servicio a la Ciudadanía. El indicador debe aumentar, a medida que todas las entidades implementen las mejoras planteadas en el plan de acción.
Estos criterios se extraen de la Norma Técnica Colombiana de accesibilidad 6047 de 2013, y definen requerimientos en términos de adecuaciones, controles y señalización para las áreas de 1.1) Ingreso, 1.2) Vestíbulo e información 1.3) Radicación o correspondencia 2.1) Sala de espera o salón de filas y 3.1) Módulos de atención. En particular, se examinan los siguientes elementos, conforme a la lista de checkeo anexa "Criterios Espacio Idóneo":
1.1.1.2 Disponibilidad de rampas o ascensores que faciliten el acceso de los ciudadanos en condiciones de discapacidad al punto de atención
1.1.2.1 Área de control de ingreso y salida, con registradores, detectores u otro mecanismo de seguridad
1.2.1.1 Señales iluminadas, claras, legibles y con imagen institucional homogénea, que permitan identificar la distribución de espacios, zonas y áreas en el punto de atención, así como el lugar al que cada ciudadano debe dirigirse para obtener información, solicitar un turno o iniciar la gestión de su trámite / servicio 
1.2.1.2 Disponibilidad de mecanismos para garantizar la orientación de personas en condiciones de discapacidad, como información audible, táctil o guías que faciliten el desplazamiento del ciudadano hacia la zona requerida 
1.2.2.1 Espacio con una o más personas para la entrega de información de los trámites y servicios que presta el punto de atención.
1.2.2.3 Espacios para fila general y fila preferencial para acceder a los módulos de información y/o los módulos de asignación de turnos
1.2.3.1 Módulos o espacios para la asignación de turnos
1.3.1.1 Disponibilidad de punto de radicación o correspondencia
2.1.1.1 Disponibilidad de sillas de espera. Mínimo 4 por cada módulo de atención
2.1.1.2 Disponibilidad de sillas prioritarias destinadas para adultos mayores, niños, mujeres embarazadas y población vulnerable, en general
2.1.1.3 Área libre para personas en condición de discapacidad, lo suficientemente amplia para ubicar y manipular sillas de ruedas o accesorios de movilidad
2.1.1.4 Señales iluminadas, claras, legibles y con imagen institucional homogénea, que permitan identificar la distribución de espacios y de áreas del punto de atención, así como el lugar en el que debe esperar cada ciudadano para la gestión de su trámite o servicio
2.1.1.5 Señales iluminadas, claras, legibles y con imagen institucional homogénea, que indiquen las rutas de evacuación del punto de atención
El porcentaje de cumplimiento se mide con un checklist de elementos que cada entidad diligenció al momento de establecer sus compromisos dentro del plan de acción. Ver pestaña anexa "Criterios Espacio Idóneo"
Nota: *En el 2021 se deberá evaluar la continuidad de los productos de la ACDVPR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
2.1.1.6 Elementos de primeros auxilios visibles y fácilmente accesibles
2.1.1.7 Zona para elementos técnicos, centro de cómputo y acceso a conectividad, donde la norma lo requiera
2.1.2.1 Disponibilidad de baños públicos por cada nivel del punto de atención
2.1.2.2 Disponibilidad de baños públicos habilitados para personas en condición de discapacidad
3.1.1.1 Sistema audiovisual para indicar el número de turno activo o nombre del ciudadano a atender
3.1.1.2 Silla interlocutora
3.1.1.3 Silla ergonómica para el funcionario
3.1.1.4 Escritorio con superficie de trabajo</t>
  </si>
  <si>
    <t>El producto permite que cada vez más puntos de atención cumplan con los criterios de infraestructura y accesibilidad para garantizar la atención adecuada a la ciudadanía</t>
  </si>
  <si>
    <t>El producto contribuye a la meta de resultado para aumentar el Porcentaje de ciudadanos que considera que las entidades públicas garantizan la idoneidad de los espacios públicos de atención, en la ciudad de Bogotá D.C.</t>
  </si>
  <si>
    <t>FICHA TÉCNICA INDICADOR DE PRODUCTO 5.1.2</t>
  </si>
  <si>
    <t>El indicador mide la cantidad de puntos de atención CADE y SuperCADE en operación</t>
  </si>
  <si>
    <t>Los puntos CADE y SuperCADE deben aumentar conforme a la demanda de servicios de las distintas localidades de la ciudad. Se deben crerar nuevos puntos, idóneos bajo la normatividad establecida, para atender a la ciudadanía.</t>
  </si>
  <si>
    <t>Se verifica el número de puntos de atención CADE y SuperCADE en operación.</t>
  </si>
  <si>
    <t>FICHA TÉCNICA INDICADOR DE PRODUCTO 5.1.3</t>
  </si>
  <si>
    <t>Porcentaje de ciudadanos que consideran que las entidades públicas garantizan la idoneidad de los espacios públicos de atención, en la ciudad de Bogotá D.C.'</t>
  </si>
  <si>
    <t>El indicador mide la cantidad de módulos del SuperCADE Virtual en operación. La meta es llegar a 4 en el 2020. Conforme a las solicitudes de la Secretaría Distrital de Planeación, los módulos deberán incorporar el enfoque diferencial por orientación sexual e identidad de género.</t>
  </si>
  <si>
    <t>El SuperCADE Virtual es una nueva plataforma que permite gestionar peticiones y consultar trámites de una forma fácil y rápida, a través de dispositivos móviles. Es una nueva herramienta que garantiza espacios virtuales adecuados para la prestación de servicios y facilita el acceso de la población al canal presencial, al disponer de información en sus módulos, en directo, sobre los trámites y servicios ofertados en cada punto, además de permitir consultar los puntos de atención en los que cada trámite presenta el menor tiempo de espera.</t>
  </si>
  <si>
    <t>El producto contribuye a la meta de resultado para aumentar el porcentaje de ciudadanos que considera que las entidades públicas garantizan la idoneidad de los espacios públicos de atención, en la ciudad de Bogotá D.C.</t>
  </si>
  <si>
    <t>La Subsecretaría de Servicio a la Ciudadanía verifica el número de módulos en operación el SuperCADE Virtual</t>
  </si>
  <si>
    <t>FICHA TÉCNICA INDICADOR DE RESULTADO 6.1</t>
  </si>
  <si>
    <t>Se relaciona con los indicadores de producto:
6.1.1 Elaboración de evaluaciones de cumplimiento de los acuerdos de nivel de servicios suscritos
El indicador mide el cumplimiento de las entidades distritales sobre los acuerdos de nivel de servicio suscrito, realizando seguimiento a cada compromisos y a la evolución de variables con los tiempos de espera y de atención por entidad. Esta información se integrará con los sistemas de información de la Subsecretaría de Servicio a la Ciudadanía para identificar por cuáles razones un ciudadano puede cambiar sus hábitos de uso de un canal de atención.
6.1.2 Medición de la satisfacción de la ciudadanía respecto a la calidad del servicio recibido
El indicador mide la elaboración de informes de percepción y la saisfacción ciudadana respecto a la calidad del servicio recibido por parte de las entidades distritales. Esta información se integrará con el análisis de datos de los sistemas de información de la Subsecretaría de Servicio a la Ciudadanía para identificar por cuáles razones un ciudadano puede cambiar sus hábitos de uso de un canal de atención.
6.1.3 Implementación de modelo de gestión del conocimiento
El modelo de gestión de conocimiento definirá una hoja de ruta para identificar las estrategias que permitan optimizar la gestión de toda la información y procesos relevantes en la implementación de la Política Pública Distrital de Servicio a la Ciudadanía. Esto incluirá la gestión y procesamiento de la información relacionada a las interacciones de la ciudadanía por canal, punto de atención, entidad y trámite.
6.1.4 Tablero de Control Ciudadano en operación
Permite la visualización de peticiones ciudadanas georreferenciadas, discriminadas por temática, entidad y localidad, entre otras variables. Es un insumo para conocer las interacciones ciudadanas y contribuir a la toma de decisiones acertadas respecto a la solución de requerimientos de la ciudadanía.
6.1.5 Número de encuestas distritales del nivel de satisfacción de la Ciudadanía con los trámites y servicios prestados por las entidades distritales
La ejecución de una encuesta distrital de satisfacción ciudadana permite fortalecer el conocimiento sobre la ciudadanìa, sus expectativas, opiniones, y canales de interacción màs frecuentes.</t>
  </si>
  <si>
    <t>El indicador mide la cantidad de ciudadanos sobre los cuales se conoce su interacción por todos los canales de atención, así como el fin con el que utilizó cada canal en cada momento. El objetivo conocer a la ciudadanía cada vez mejor, de forma que la Administración Distrital se pueda anticipar a las necesidades y brindar la información requerida de forma oportuna y personalizada. Para logra este objetivo, se parte de la integración de todos los sistemas de información de la Subsecretaría de Servicio a la Ciudadanía en el 2018. El indicador debe aumentar cada año.</t>
  </si>
  <si>
    <t>Se registra el número de ciudadanos respecto a los cuáles se conoce su interacción por 2 o más canales de atención.
Sumatoria de ciudadanos de los cuales se tiene conocimiento 360</t>
  </si>
  <si>
    <t>FICHA TÉCNICA INDICADOR DE PRODUCTO 6.1.1</t>
  </si>
  <si>
    <t>El indicador mide el cumplimiento de las entidades distritales sobre los acuerdos de nivel de servicio suscritos, realizando seguimiento a cada compromiso y a la evolución de variables con los tiempos de espera y de atención por entidad. El indicador debe ser igual al número de entidades que participan en la Red CADE</t>
  </si>
  <si>
    <t>El producto permitirá medir la calidad de la atención de cada entidad de la Red CADE. Al integrar esta información con los sistemas de información de la Subsecretaría de Servicio a la Ciudadanía se podrá identificar por cuáles razones un ciudadano puede cambiar sus hábitos de uso de un canal de atención, y tomar acciones correctivas en los casos en que se evidencien deficiencias en la atención ofrecida, o oportunidades de mejora</t>
  </si>
  <si>
    <t>Evaluaciones de cumplimiento de acuerdos de nivel de servicio</t>
  </si>
  <si>
    <t>FICHA TÉCNICA INDICADOR DE PRODUCTO 6.1.2</t>
  </si>
  <si>
    <t>El indicador mide la elaboración de informes de percepción y la saisfacción ciudadana respecto a la calidad del servicio recibido por parte de las entidades distritales.</t>
  </si>
  <si>
    <t>El producto permitirá medir la calidad de la atención de cada entidad distrital. Esta información se integrará con el análisis de datos de los sistemas de información de la Subsecretaría de Servicio a la Ciudadanía para identificar por cuáles razones un ciudadano puede cambiar sus hábitos de uso de un canal de atención.</t>
  </si>
  <si>
    <t>Puntos de atención de la Red CADE</t>
  </si>
  <si>
    <t>Se verifica la entrega de informes de percepción y la satisfacción de la ciudadanía respecto a la calidad del servicio recibido a la Subsecretaría de Servicio a la Ciudadanía por parte de la Dirección Distrital de Calidad del Servicio.</t>
  </si>
  <si>
    <t>FICHA TÉCNICA INDICADOR DE PRODUCTO 6.1.3</t>
  </si>
  <si>
    <t>El indicador mide el diseño de un modelo de gestión de conocimiento, conforme a las fases planteadas en la sección de metodología de medición</t>
  </si>
  <si>
    <t>El modelo de gestión de conocimiento definirá una hoja de ruta para identificar las estrategias que permitan optimizar la gestión de toda la información y procesos relevantes en la implementación de la Política Pública Distrital de Servicio a la Ciudadanía. El indicador implica la creación futura de un nuevo producto para la implementación del modelo.
Conforme a las solicitudes de la Secretaría Distrital de Planeación, el modelo deberá incorporar el enfoque diferencial por orientación sexual e identidad de género.</t>
  </si>
  <si>
    <t>Modelos de gestión del conocimiento</t>
  </si>
  <si>
    <t>Se verifica la implementación de las fases de diseño del modelo de gestión de conocimiento programadas: 1.Diagnóstico 2. Estructuración del Modelo</t>
  </si>
  <si>
    <t xml:space="preserve">Doris Bibiana Cardozo </t>
  </si>
  <si>
    <t>FICHA TÉCNICA INDICADOR DE PRODUCTO 6.1.4</t>
  </si>
  <si>
    <t>El indicador mide el número de actualizaciones realizadas al Tablero de Control Ciudadano</t>
  </si>
  <si>
    <t>Permite la visualización de peticiones ciudadanas georreferenciadas, discriminadas por temática, entidad y localidad, entre otras variables. Es un insumo para conocer las interacciones ciudadanas y contribuir a la toma de decisiones acertadas respecto a la solución de requerimientos de la ciudadanía.</t>
  </si>
  <si>
    <t>Actualizaciones</t>
  </si>
  <si>
    <t>La Veeduría Distrital verifica actualizaciones al tablero de control ciudadano</t>
  </si>
  <si>
    <t>FICHA TÉCNICA INDICADOR DE PRODUCTO 6.1.5</t>
  </si>
  <si>
    <t>El indicador mide el número de encuestas distritales de satisfacción ciudadana realizadas.</t>
  </si>
  <si>
    <t>La ejecución de una encuesta distrital de satisfacción ciudadana permite fortalecer el conocimiento sobre la ciudadanìa, sus expectativas, opiniones, y canales de interacción màs frecuentes.</t>
  </si>
  <si>
    <t>Encuestas</t>
  </si>
  <si>
    <t>Se verifica el número de encuestas distritales de las satisfacción del servicio realizadas, a todas las entidades distritales</t>
  </si>
  <si>
    <t>FICHA TÉCNICA INDICADOR DE PRODUCTO 6.1.6</t>
  </si>
  <si>
    <t>Número de encuestas del nivel de satisfacción de la Ciudadanía con los trámites y servicios prestados en la RedCADE</t>
  </si>
  <si>
    <t>Aporta al indicador de resultado 'Número de ciudadanos de los cuales se tiene conocimiento 360'</t>
  </si>
  <si>
    <t>El indicador dará cuenta de la implementación (aplicación) de encuestas en los puntos de la Red Cade. Estas encuestas se realizarán una (1) cada año a partir de la vigencia 2024 sobre el nivel de satisfacción de la Ciudadanía con los trámites y servicios prestados. Estas encuestas se realizarán de acuerdo con la metodología que se diseñe por parte de la Subsecretaría Distrital de Servicio a la Ciudadanía.</t>
  </si>
  <si>
    <t xml:space="preserve">A partir de la realización de las encuestas de percepción sobre el nivel de satisfacción de la Ciudadanía con los trámites y servicios prestados se podrán identificar las fortalezas y debilidades que se tienen en los procesos de atención y prestación de servicios que se realizan en la Red Cade. En este sentido, la Subsecretaría Distrital de Servicio a la Ciudadanía elaborará la metodología para la medición de la encuesta para luego ser implementada en los puntos de la Red Cade entre los años 2024 y 2028. </t>
  </si>
  <si>
    <t>Se contará la aplicación de la encuesta del nivel de satisfacción de la Ciudadanía con los trámites y servicios prestados en la Red Cade, de acuerdo con los años establecidos (2024, 2025, 2026, 2027 y 2028)</t>
  </si>
  <si>
    <t>FICHA TÉCNICA INDICADOR DE PRODUCTO 6.1.7</t>
  </si>
  <si>
    <t>El indicador mide la calidad de la atención de las entidades distritales que tienen a acuerdos de nivel de servicio suscritos, realizando seguimiento a cada compromiso y a la evolución de variables con los tiempos de espera y de atención por entidad. El indicador debe ser igual al número de entidades que participan en la Red CADE</t>
  </si>
  <si>
    <t>La medición se realizará a partir de las evaluaciones de Acuerdos de Nivel de Servicio que se tengan suscritos con las entidades distritales que participan en el canal presencial de la Red Cade</t>
  </si>
  <si>
    <t>Subsecretaría de Servicio a la Ciudadanía/Dirección Distrital de Calidad del Servicio</t>
  </si>
  <si>
    <t>FICHA TÉCNICA INDICADOR DE RESULTADO 7.1</t>
  </si>
  <si>
    <t>Se relaciona con los indicadores de producto:
7.1.1 Formular anualmente una estrategia de simplificación, optimización y virtualización de trámites y servicios
Los procesos de virtualización permiten generar trámites más sencillos, claros y de fácil acceso.
7.1.2 Elaborar protocolo de protección de datos personales
El producto permite seguir las disposiciones dictadas en la Ley de Datos Personales, con el objetivo de fortalecer el derecho de los ciudadanos a conocer, actualizar y rectificar la información que sobre ellos se haya recolectado en las distintas bases de datos producidas por la prestación del servicio de las entidades. Esto permite simplificar los procesos en la gestión de trámites de la entidad
7.1.3 Elaborar metodología de cálculo de ahorro para los ciudadanos y para las entidades derivado de los procesos de simplificación, optimización y virtualización de trámites y servicios
El cálculo de ahorros por racionalización de trámites permite evidenciar la importancia de las estrategias de racionalización en la reducción de costos para la ciudadanía, el aumento de su satisfacción y los avances hacia un modelo de servicio más eficiente y centrado en el ciudadano.
7.1.4 Implementar enfoque de riesgos y canal web informativo y participativo para procesos de inspección, vigilancia y control. 
Permite priorizar los procesos de inspección de acuerdo a la clasificación de riesgo de cada establecimiento, de manera que se reduzca la saturación de procesos IVC entre los inspectores, y se pueda realizar un monitoreo completo y detallado a las inspecciones. Esto simplifica y mejorar los procesos de Inspección, Vigilancia y Control.
7.1.5 Número de trámites se la Secretaría Distrital de Gobierno virtualizados
Los procesos de virtualización permiten generar trámites más sencillos, claros y de fácil acceso.</t>
  </si>
  <si>
    <t>El indicador mide el porcentaje de ciudadanos con percepción positiva respecto a la pertinencia, calidad, sencillez y claridad de los trámites, procesos y la información ofrecida por la Administración Distrital a través de sus canales de atención</t>
  </si>
  <si>
    <t>En la encuesta se revisan las preguntas correspondiente a "En una escala de 10 puntos, donde uno 1 es MUY MALO y 10 EXCELENTE, por favor califique … a) Sencillez de los procesos para acceder a tramites, servicios o información, b) Claridad de los procesos para acceder a tramites, servicios o información, c) Información disponible, clara, completa y actualizada sobre requisitos y documentos necesarios. Para cada aspecto, se suma el porcentaje de ciudadanos que calificó con 9 y 10. Finalmente, se toma el promedio de calificación para los tres aspectos evaluados.
[(Sumatoria de ciudadanos encuestados en Bogotá que califican la "Sencillez de los procesos para acceder a tramites, servicios o información"+ Sumatoria de ciudadanos encuestados en Bogotá que califican la "Claridad de los procesos para acceder a tramites, servicios o información"+ Sumatoria de ciudadanos encuestados en Bogotá que califican la "Pertinencia de los procesos para acceder a tramites, servicios o información" + Sumatoria de ciudadanos encuestados en Bogotá que califican la "calidad de los procesos para acceder a tramites, servicios o información"en el rango 9-10, en una escala de 1-10) / 4) /Sumatoria de ciudadanos encuestados en Bogotá]x100</t>
  </si>
  <si>
    <t>FICHA TÉCNICA INDICADOR DE PRODUCTO 7.1.1</t>
  </si>
  <si>
    <t>El indicador mide el número de estrategias de racionalización de trámites formuladas cada año. El indicador se debe mantener constante, requiriendo como mínimo una estrategia anual.</t>
  </si>
  <si>
    <t>Los procesos de virtualización permiten generar trámites más sencillos, claros y de fácil acceso.</t>
  </si>
  <si>
    <t>El producto contribuye a la meta de resultado para aumentar el porcentaje de ciudadanos con percepción positiva respecto a la pertinencia, calidad, sencillez y claridad de los trámites, procesos y la información ofrecida por la Administración Distrital a través de sus canales de atención</t>
  </si>
  <si>
    <t xml:space="preserve">Sumatoria de acciones de racionalización implementadas </t>
  </si>
  <si>
    <t>Trámites racionalizados</t>
  </si>
  <si>
    <t>Se verifica la operación funcional de los trámites virtualizados</t>
  </si>
  <si>
    <t>FICHA TÉCNICA INDICADOR DE PRODUCTO 7.1.2</t>
  </si>
  <si>
    <t>El indicador mide el número protocolos para protección de datos personales expedidos.</t>
  </si>
  <si>
    <t>El producto permite seguir las disposiciones dictadas en la Ley de Datos Personales, con el objetivo de fortalecer el derecho de los ciudadanos a conocer, actualizar y rectificar la información que sobre ellos se haya recolectado en las distintas bases de datos producidas por la prestación del servicio de las entidades. Esto permite simplificar los procesos en la gestión de trámites de la entidad.</t>
  </si>
  <si>
    <t>Protocolos</t>
  </si>
  <si>
    <t>Se verifica la implementación de las fases de experición del protocolo de protección de datos personales planeadas: 1.Elaboración de borrador de protocolo 2.Validación con actores del servicio 3. Publicación</t>
  </si>
  <si>
    <t>FICHA TÉCNICA INDICADOR DE PRODUCTO 7.1.3</t>
  </si>
  <si>
    <t>El indicador mide el número de entidades con implementación de la metodología de cálculo de ahorros por racionalización de trámites elaborada por la Secretaría General. En la metodología, se tiene en cuenta el ahorro generado para los ciudadanos por factores como la disminución en los tiempos  requeridos para desplazarse a un punto de atención o de los gastos en documentos para presentar en los puntos de atención. El cálculo de estos ahorros permite evidenciar la importancia de las estrategias de racionalización en la reducción de costos para la ciudadanía, el aumento de su satisfacción y los avances hacia un modelo de servicio más eficiente y centrado en el ciudadano. Con el objetivo de incentivar estas estrategias y de demostrar sus beneficios en el Distrito, La Secretaría General elaborará, a través de la Subsecretaría de Servicio a la Ciudadanía, un ejercicio para calcular el ahorro para los ciudadanos y las entidades producido por los procesos de simplificación, optimización y virtualización de trámites y servicios de la Administración, utilizando como insumo la metodología desarrollada por el Departamento Administrativo de la Función Pública para efectuar estas estimaciones.</t>
  </si>
  <si>
    <t>El cálculo de ahorros por racionalización de trámites permite evidenciar la importancia de las estrategias de racionalización en la reducción de costos para la ciudadanía, el aumento de su satisfacción y los avances hacia un modelo de servicio más eficiente y centrado en el ciudadano.</t>
  </si>
  <si>
    <t>Se verifica la elaboración de documento con metodología de cálculo de ahorros por racionalización de trámites</t>
  </si>
  <si>
    <t>FICHA TÉCNICA INDICADOR DE PRODUCTO 7.1.4</t>
  </si>
  <si>
    <t>El indicador mide el número de matrices de riesgos implementadas para priorizar los procesos de inspección, vigilancia y control de acuerdo a la clasificación de riesgo de cada establecimiento comercial, de manera que se reduzca la saturación de procesos IVC entre los inspectores.</t>
  </si>
  <si>
    <t>Permite priorizar los procesos de inspección de acuerdo a la clasificación de riesgo de cada establecimiento, de manera que se reduzca la saturación de procesos IVC entre los inspectores, y se pueda realizar un monitoreo completo y detallado a las inspecciones. Esto simplifica y mejorar los procesos de Inspección, Vigilancia y Control.</t>
  </si>
  <si>
    <t>Matrices de riesgo</t>
  </si>
  <si>
    <t>Se verifica la implementación de matrices de riesgo para procesos de inspección, vigilancia y control</t>
  </si>
  <si>
    <t>FICHA TÉCNICA INDICADOR DE PRODUCTO 7.1.5</t>
  </si>
  <si>
    <t>El indicador mide el número de trámites de la Secretaría Distrital de Gobierno virtualizados, cada año</t>
  </si>
  <si>
    <t>Tràmites virtualizados</t>
  </si>
  <si>
    <t>Se verifica la virtualización de nuevos trámites de la Secretaría Distrital de Gobierno</t>
  </si>
  <si>
    <t>Lubar Chaparro</t>
  </si>
  <si>
    <t>FICHA TÉCNICA INDICADOR DE PRODUCTO 7.1.6</t>
  </si>
  <si>
    <t xml:space="preserve">Secretaría Distrital de Hacienda </t>
  </si>
  <si>
    <t>Cantidad de acercamientos con la unidad móvil y/o ferias itinerantes realizadas por la Secretaría Distrital de Hacienda / Cantidad de acercamientos con la unidad móvil y/o ferias itinerantes programadas por la Secretaría Distrital de Hacienda</t>
  </si>
  <si>
    <t xml:space="preserve">Acercamientos con la unidad móvil y/o realización de ferias itinerantes en las diferentes localidades de la ciudad suministrando información relacionada con trámites y servicios de la Secretaría Distrital de Hacienda, evitándole al ciudadano el desplazamiento a los puntos de atención de la Red Cade, facilitándole adelantar sus trámites y servicios en puntos de atención más cercanos a su lugar de residencia. </t>
  </si>
  <si>
    <t>Aleida Fonseca Marín</t>
  </si>
  <si>
    <t>Subdirectora de Educación Tributaria y Servicio</t>
  </si>
  <si>
    <t>afonsecam@shd.gov.co</t>
  </si>
  <si>
    <t>FICHA TÉCNICA INDICADOR DE PRODUCTO 7.1.7</t>
  </si>
  <si>
    <r>
      <t xml:space="preserve">Número de acciones de racionalización de trámites,otros procedimientos administrativos </t>
    </r>
    <r>
      <rPr>
        <b/>
        <sz val="12"/>
        <rFont val="Arial Narrow"/>
        <family val="2"/>
      </rPr>
      <t>-OPA</t>
    </r>
    <r>
      <rPr>
        <sz val="12"/>
        <rFont val="Arial Narrow"/>
        <family val="2"/>
      </rPr>
      <t xml:space="preserve"> y consultas de acceso a información </t>
    </r>
    <r>
      <rPr>
        <b/>
        <sz val="12"/>
        <rFont val="Arial Narrow"/>
        <family val="2"/>
      </rPr>
      <t>- CAIP,</t>
    </r>
    <r>
      <rPr>
        <sz val="12"/>
        <rFont val="Arial Narrow"/>
        <family val="2"/>
      </rPr>
      <t xml:space="preserve"> implementadas  por las entidades distritales a partir de la estrategia de acompañamiento que realiza la Subsecretar</t>
    </r>
    <r>
      <rPr>
        <b/>
        <sz val="12"/>
        <rFont val="Arial Narrow"/>
        <family val="2"/>
      </rPr>
      <t>í</t>
    </r>
    <r>
      <rPr>
        <sz val="12"/>
        <rFont val="Arial Narrow"/>
        <family val="2"/>
      </rPr>
      <t xml:space="preserve">a de Servicio a la Ciudadanía </t>
    </r>
  </si>
  <si>
    <t>El producto contribuye a la meta de resultado para aumentar el porcentaje de ciudadanos y ciudadanas con percepción positiva respecto a la pertinencia, calidad, sencillez y claridad de los trámites, procesos y la información ofrecida por la Administración Distrital a través de sus canales de atención</t>
  </si>
  <si>
    <t>No aplica</t>
  </si>
  <si>
    <r>
      <t xml:space="preserve">Acciones </t>
    </r>
    <r>
      <rPr>
        <sz val="12"/>
        <color rgb="FF7030A0"/>
        <rFont val="Arial Narrow"/>
        <family val="2"/>
      </rPr>
      <t>de</t>
    </r>
    <r>
      <rPr>
        <sz val="12"/>
        <rFont val="Arial Narrow"/>
        <family val="2"/>
      </rPr>
      <t xml:space="preserve"> racionalización</t>
    </r>
  </si>
  <si>
    <t>Plan de Acción de la Política Pública Distrital de Servicio a la Ciudadanía (PPDSC) - Actividades de ejecución intersectorial</t>
  </si>
  <si>
    <t>Secretaría General - Subsecretaría de Servicio a la Ciudadanía</t>
  </si>
  <si>
    <t>Instrucciones</t>
  </si>
  <si>
    <t>1. Diligenciar los datos requeridos de todas las celdas sombreadas en naranja:</t>
  </si>
  <si>
    <t>Zona</t>
  </si>
  <si>
    <t>Área / Concepto</t>
  </si>
  <si>
    <r>
      <t xml:space="preserve">Puntos
</t>
    </r>
    <r>
      <rPr>
        <i/>
        <sz val="9"/>
        <color theme="1"/>
        <rFont val="Calibri"/>
        <family val="2"/>
        <scheme val="minor"/>
      </rPr>
      <t>Por fuera de la Red CADE</t>
    </r>
  </si>
  <si>
    <t>Dirección del punto</t>
  </si>
  <si>
    <r>
      <rPr>
        <b/>
        <sz val="11"/>
        <color theme="1"/>
        <rFont val="Calibri"/>
        <family val="2"/>
        <scheme val="minor"/>
      </rPr>
      <t>Zona 1 - Recepción</t>
    </r>
    <r>
      <rPr>
        <sz val="11"/>
        <color theme="1"/>
        <rFont val="Calibri"/>
        <family val="2"/>
        <scheme val="minor"/>
      </rPr>
      <t xml:space="preserve">
Área que facilita el control del ingreso de los ciudadanos al punto de atención y sirve de filtro para evitar que la zona de espera y de atención se congestionen</t>
    </r>
  </si>
  <si>
    <t>1.1 Ingreso</t>
  </si>
  <si>
    <t>1.1.1 Adecuaciones para el acceso peatonal</t>
  </si>
  <si>
    <t>1.1.1.2 Disponibilidad de rampas o ascensores que faciliten el acceso de los ciudadanos en condiciones de discapacidad al punto de atención</t>
  </si>
  <si>
    <t>1.1.2 Controles de acceso</t>
  </si>
  <si>
    <t>1.1.2.1 Área de control de ingreso y salida, con registradores, detectores u otro mecanismo de seguridad</t>
  </si>
  <si>
    <t>1.2 Vestíbulo e información</t>
  </si>
  <si>
    <t>1.2.1 Señalización de ingreso</t>
  </si>
  <si>
    <t xml:space="preserve">1.2.1.1 Señales iluminadas, claras, legibles y con imagen institucional homogénea, que permitan identificar la distribución de espacios, zonas y áreas en el punto de atención, así como el lugar al que cada ciudadano debe dirigirse para obtener información, solicitar un turno o iniciar la gestión de su trámite / servicio </t>
  </si>
  <si>
    <t xml:space="preserve">1.2.1.2 Disponibilidad de mecanismos para garantizar la orientación de personas en condiciones de discapacidad, como información audible, táctil o guías que faciliten el desplazamiento del ciudadano hacia la zona requerida </t>
  </si>
  <si>
    <t>1.2.2 Punto de información</t>
  </si>
  <si>
    <t>1.2.2.1 Espacio con una o más personas para la entrega de información de los trámites y servicios que presta el punto de atención.</t>
  </si>
  <si>
    <t>1.2.2.3 Espacios para fila general y fila preferencial para acceder a los módulos de información y/o los módulos de asignación de turnos</t>
  </si>
  <si>
    <t>1.2.3 Solicitud de turnos</t>
  </si>
  <si>
    <t>1.2.3.1 Módulos o espacios para la asignación de turnos</t>
  </si>
  <si>
    <t>1.3 Radicación o correspondencia</t>
  </si>
  <si>
    <t>1.3.1 Radicación o correspondencia</t>
  </si>
  <si>
    <t>1.3.1.1 Disponibilidad de punto de radicación o correspondencia</t>
  </si>
  <si>
    <r>
      <rPr>
        <b/>
        <sz val="11"/>
        <color theme="1"/>
        <rFont val="Calibri"/>
        <family val="2"/>
        <scheme val="minor"/>
      </rPr>
      <t>Zona 2 - Permanencia</t>
    </r>
    <r>
      <rPr>
        <sz val="11"/>
        <color theme="1"/>
        <rFont val="Calibri"/>
        <family val="2"/>
        <scheme val="minor"/>
      </rPr>
      <t xml:space="preserve">
Está conformada por áreas que facilitan los procesos antes de la atención; se denominan también espacios de antesala</t>
    </r>
  </si>
  <si>
    <t>2.1 Sala de espera o hall de filas</t>
  </si>
  <si>
    <t>2.1.1 Sala de espera</t>
  </si>
  <si>
    <t>2.1.1.1 Disponibilidad de sillas de espera. Mínimo 4 por cada módulo de atención</t>
  </si>
  <si>
    <t>2.1.1.2 Disponibilidad de sillas prioritarias destinadas para adultos mayores, niños, mujeres embarazadas y población vulnerable, en general</t>
  </si>
  <si>
    <t>2.1.1.3 Área libre para personas en condición de discapacidad, lo suficientemente amplia para ubicar y manipular sillas de ruedas o accesorios de movilidad</t>
  </si>
  <si>
    <t>2.1.1.4 Señales iluminadas, claras, legibles y con imagen institucional homogénea, que permitan identificar la distribución de espacios y de áreas del punto de atención, así como el lugar en el que debe esperar cada ciudadano para la gestión de su trámite o servicio</t>
  </si>
  <si>
    <t>2.1.1.5 Señales iluminadas, claras, legibles y con imagen institucional homogénea, que indiquen las rutas de evacuación del punto de atención</t>
  </si>
  <si>
    <t>2.1.1.6 Elementos de primeros auxilios visibles y fácilmente accesibles</t>
  </si>
  <si>
    <t>2.1.1.7 Zona para elementos técnicos, centro de cómputo y acceso a conectividad, donde la norma lo requiera</t>
  </si>
  <si>
    <t>2.1.2 Servicios complementarios</t>
  </si>
  <si>
    <t>2.1.2.1 Disponibilidad de baños públicos por cada nivel del punto de atención</t>
  </si>
  <si>
    <t>2.1.2.2 Disponibilidad de baños públicos habilitados para personas en condición de discapacidad</t>
  </si>
  <si>
    <r>
      <rPr>
        <b/>
        <sz val="11"/>
        <color theme="1"/>
        <rFont val="Calibri"/>
        <family val="2"/>
        <scheme val="minor"/>
      </rPr>
      <t>Zona 3 - Atención</t>
    </r>
    <r>
      <rPr>
        <sz val="11"/>
        <color theme="1"/>
        <rFont val="Calibri"/>
        <family val="2"/>
        <scheme val="minor"/>
      </rPr>
      <t xml:space="preserve">
Está conformada por los módulos de atención y respuesta a los servicios y trámites que presta el punto de servicio</t>
    </r>
  </si>
  <si>
    <t>3.1 Módulos de atención</t>
  </si>
  <si>
    <t>3.1.1 Módulos de atención</t>
  </si>
  <si>
    <t>3.1.1.1 Sistema audiovisual para indicar el número de turno activo o nombre del ciudadano a atender</t>
  </si>
  <si>
    <t>3.1.1.2 Silla interlocutora</t>
  </si>
  <si>
    <t>3.1.1.3 Silla ergonómica para el funcionario</t>
  </si>
  <si>
    <t>3.1.1.4 Escritorio con superficie de trabajo</t>
  </si>
  <si>
    <t>En blanco</t>
  </si>
  <si>
    <t>Cumplimiento</t>
  </si>
  <si>
    <t>Línea Base Promedio Cumplimiento</t>
  </si>
  <si>
    <t>LÍNEA DE SEGUIMIENTO</t>
  </si>
  <si>
    <t>Línea de Poblacionales</t>
  </si>
  <si>
    <t>SECTORES</t>
  </si>
  <si>
    <t>ENTIDAD</t>
  </si>
  <si>
    <t>Línea de Territorios</t>
  </si>
  <si>
    <t>Línea Ambiental</t>
  </si>
  <si>
    <t>Dpto. Admitivo. del Servicio Civil Dsitrital</t>
  </si>
  <si>
    <t>Línea de Economía</t>
  </si>
  <si>
    <t>SeguridadConvivenciayJusticia</t>
  </si>
  <si>
    <t>Línea de Procesos de Información</t>
  </si>
  <si>
    <t>Dpto Admitivo. de la Defensoría del Espacio Público DADEP</t>
  </si>
  <si>
    <t>GestiónJurídica</t>
  </si>
  <si>
    <t>TIPO DE ACUMULACIÓN</t>
  </si>
  <si>
    <t>Instituto Distrital de la Participación y Acción Comunal IDPAC</t>
  </si>
  <si>
    <t>Fondo de Prevención y Atención de Emergencias FOPAE</t>
  </si>
  <si>
    <t>DesarrolloEconómicoIndustriayTurismo</t>
  </si>
  <si>
    <t>UAE Cuerpo Oficial de Bomberos de Bogotá</t>
  </si>
  <si>
    <t xml:space="preserve">Educación </t>
  </si>
  <si>
    <t>IntegraciónSocial</t>
  </si>
  <si>
    <t>Fondo de Prestaciones Económicas, Cesantías y Pensiones FONCEP</t>
  </si>
  <si>
    <t>CulturaRecreaciónyDeporte</t>
  </si>
  <si>
    <t>Lotería de Bogotá</t>
  </si>
  <si>
    <t>Instituto para la economía social IPES</t>
  </si>
  <si>
    <t>Instituto Distrital de Turismo</t>
  </si>
  <si>
    <t>Mujer</t>
  </si>
  <si>
    <t>Corporación para el Desarollo y la productividad Bogotá Región</t>
  </si>
  <si>
    <t>Instituto para la Investigación Educativa y el Desarrollo Pedagógico IDEP</t>
  </si>
  <si>
    <t xml:space="preserve">Universidad Distrital Francisco Jose de Caldas </t>
  </si>
  <si>
    <t>Fondo Financiero Distrital de Salud</t>
  </si>
  <si>
    <t>Hospitales (22)</t>
  </si>
  <si>
    <t>Instituto para la Protección de la Niñez y la Juventud IDIPRON</t>
  </si>
  <si>
    <t>Instituto Distrital de Recreación y Deporte IDRD</t>
  </si>
  <si>
    <t>Orquesta Filarmónica de Bogotá</t>
  </si>
  <si>
    <t>Instituto Distrital del Patrimonio Cultural IDPC</t>
  </si>
  <si>
    <t>FUENTE</t>
  </si>
  <si>
    <t>Fundación Gilberto Alzate Avendaño</t>
  </si>
  <si>
    <t xml:space="preserve">Funcionamiento
</t>
  </si>
  <si>
    <t>Inversión</t>
  </si>
  <si>
    <t>Jardín Botánico "José Celestino Mutis"</t>
  </si>
  <si>
    <t xml:space="preserve">Cooperación </t>
  </si>
  <si>
    <t>Instituto de protección y bienestar animal</t>
  </si>
  <si>
    <t>Crédito</t>
  </si>
  <si>
    <t>Instituto Distrital de Gestión de Riesgos y Cambio Climático IDIGER</t>
  </si>
  <si>
    <t>Instituto de Desarrollo Urbano 
IDU</t>
  </si>
  <si>
    <t>Fondo de Educación y Seguridad Vial
FONDATT</t>
  </si>
  <si>
    <t>Unidad Administrativa Especial de Rehabilitación y Mantenimiento Vial</t>
  </si>
  <si>
    <t>INDICADOR PDD</t>
  </si>
  <si>
    <t>Empresa de Transporte del Tercer Milenio -Transmilenio S.A.</t>
  </si>
  <si>
    <t>Terminal de Transporte S.A.</t>
  </si>
  <si>
    <t>Caja de Vivienda Popular</t>
  </si>
  <si>
    <t>Unidad Administrativa Especial de Servicios Públicos UAESP</t>
  </si>
  <si>
    <t>NIVEL DE TERRITORIALIZACIÓN</t>
  </si>
  <si>
    <t>Empresa de Renovación y Desarrollo Urbano de Bogotá D.C.</t>
  </si>
  <si>
    <t>UPZ</t>
  </si>
  <si>
    <t>Empresa de Acueducto y Alcantarillado de Bogotá EAAB – ESP</t>
  </si>
  <si>
    <t>Empresa de Telecomunicaciones de Bogotá S.A.ETB - ESP</t>
  </si>
  <si>
    <t>Empresa de Energía de Bogotá S.A. EEB - ESP</t>
  </si>
  <si>
    <t>María Claudia Rojas Macias</t>
  </si>
  <si>
    <t>Orlando José Maya Martínez</t>
  </si>
  <si>
    <t>Gabriel Felipe Angarita Serrano</t>
  </si>
  <si>
    <t>Helga Milena Hernández Reyes</t>
  </si>
  <si>
    <t xml:space="preserve">La Administración Distrital, en cabeza de la Secretaría General, como entidad líder de la política de racionalización de trámites en el Distrito, articula y acompaña la implementación de las acciones de racionalización propuestas por las entidades que tienen trámites, Otros Procedimientos Administrativos –OPA- y Consultas de Acceso a la Información Pública -CAIP- inscritos en el Sistema Único de Información de Trámites - SUIT- de la Función Pública, las cuales son publicadas en la estrategia de la que habla el artículo 4 de la Ley 2052 de 2020. 
Estas acciones deberán estar encaminadas a simplificar, estandarizar, eliminar, optimizar y automatizar trámites y procedimientos administrativos para facilitar el acceso de los ciudadanos a sus derechos reduciendo costos, tiempos, documentos, procesos y pasos en su interacción con las entidades públicas, así como el cumplimiento de sus obligaciones y el desarrollo de actividades comerciales o económicas de manera ágil y efectiva. 
En este sentido, la Subsecretaría de Servicio a la Ciudadanía brinda apoyo a las entidades en todo el proceso de racionalización con el fin que las entidades distritales implementen las acciones de racionalización propuestas. Para ello, se desarrollan mesas de trabajo, acompañamiento técnico, asesorías para la identificación de trámites, OPAS y CAIP, entre otras acciones. </t>
  </si>
  <si>
    <r>
      <t xml:space="preserve">Con base en las acciones de racionalización que publican las entidades distritales en </t>
    </r>
    <r>
      <rPr>
        <b/>
        <sz val="12"/>
        <color rgb="FF7030A0"/>
        <rFont val="Arial Narrow"/>
        <family val="2"/>
      </rPr>
      <t>e</t>
    </r>
    <r>
      <rPr>
        <sz val="12"/>
        <rFont val="Arial Narrow"/>
        <family val="2"/>
      </rPr>
      <t xml:space="preserve">l Programa Transparencia y Ética Pública, la Subsecretaría de Servicio a la Ciudadanía elabora un plan de trabajo anual que permite dar acompañamiento a las entidades distritales con el fin de lograr las acciones de racionalización propuesta en dichos planes. Con el fin de  evidenciar el cumplimiento de la meta, la Subsecretaría de Servicio a la Ciudadanía elaborará anualmente un informe de resultados </t>
    </r>
  </si>
  <si>
    <t>El indicador evidencia las acciones de racionalización de trámites ,otros procedimientos administrativos y consultas de acceso a información implementadas por las entidades distritales a partir del acompañamiento que realiza la Subsecretaría de Servicio a la Ciudadanía a los trámites, otros procedimientos administrativos y consultas de acceso a información pública inscritos en el Sistema Único de Información de Trámites - SUIT</t>
  </si>
  <si>
    <t>Sumatoria de encuestas del nivel de satisfacción de la Ciudadanía con los trámites y servicios prestados en la RedCADE</t>
  </si>
  <si>
    <t xml:space="preserve">Sumatoria de acciones de racionalización de trámites,otros procedimientos administrativos -OPA y consultas de acceso a información - CAIP, implementadas  por las entidades distritales a partir de la estrategia de acompañamiento que realiza la Subsecretaría de Servicio a la Ciudadanía </t>
  </si>
  <si>
    <t xml:space="preserve">Número de acciones de racionalización de trámites,otros procedimientos administrativos -OPA y consultas de acceso a información - CAIP, implementadas  por las entidades distritales a partir de la estrategia de acompañamiento que realiza la Subsecretaría de Servicio a la Ciudadanía </t>
  </si>
  <si>
    <t>Número de evaluaciones de Acuerdo de Nivel del Servicio suscritos con entidades distritales para el canal presencial de la Red CADE realizadas/ Número de Acuerdo de Nivel del Servicio suscritos con entidades distritales para el canal presencial de la Red CADE programadas)*100</t>
  </si>
  <si>
    <t>Aporta al indicador de resultado 'Porcentaje de ciudadanos encuestados que consideran estar satisfechos con los trámites y servicios brindados por las entidades distritales, en la ciudad de Bogotá D.C.'</t>
  </si>
  <si>
    <t>El producto contribuye a aumentar el 'Porcentaje de ciudadanos encuestados que consideran estar satisfechos con los trámites y servicios brindados por las entidades distritales, en la ciudad de Bogotá D.C.'</t>
  </si>
  <si>
    <t>El producto contribuye a la meta de resultado para aumentar el 'Número de ciudadanos de los cuales se tiene conocimiento 360'</t>
  </si>
  <si>
    <t>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t>
  </si>
  <si>
    <t>Estado del producto</t>
  </si>
  <si>
    <t>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</si>
</sst>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 #,##0;\-&quot;$&quot;\ #,##0"/>
    <numFmt numFmtId="6" formatCode="&quot;$&quot;\ #,##0;[Red]\-&quot;$&quot;\ #,##0"/>
    <numFmt numFmtId="41" formatCode="_-* #,##0_-;\-* #,##0_-;_-* &quot;-&quot;_-;_-@_-"/>
    <numFmt numFmtId="43" formatCode="_-* #,##0.00_-;\-* #,##0.00_-;_-* &quot;-&quot;??_-;_-@_-"/>
    <numFmt numFmtId="164" formatCode="&quot;$&quot;#,##0"/>
    <numFmt numFmtId="165" formatCode="_ * #,##0.00_ ;_ * \-#,##0.0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 numFmtId="177" formatCode="_(* #,##0_);_(* \(#,##0\);_(* &quot;-&quot;??_);_(@_)"/>
    <numFmt numFmtId="178" formatCode="0.0"/>
    <numFmt numFmtId="179" formatCode="#,##0.0"/>
    <numFmt numFmtId="180" formatCode="_-* #,##0.00\ _€_-;\-* #,##0.00\ _€_-;_-* &quot;-&quot;??\ _€_-;_-@_-"/>
    <numFmt numFmtId="181" formatCode="0.0%"/>
    <numFmt numFmtId="182" formatCode="_-* #,##0_-;\-* #,##0_-;_-* &quot;-&quot;??_-;_-@_-"/>
    <numFmt numFmtId="183" formatCode="&quot;$&quot;#,##0.0"/>
  </numFmts>
  <fonts count="64">
    <font>
      <sz val="11"/>
      <color theme="1"/>
      <name val="Calibri"/>
      <family val="2"/>
      <scheme val="minor"/>
    </font>
    <font>
      <sz val="10"/>
      <color theme="1"/>
      <name val="Arial Narrow"/>
      <family val="2"/>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1"/>
      <color theme="1"/>
      <name val="Arial Narrow"/>
      <family val="2"/>
    </font>
    <font>
      <sz val="12"/>
      <color theme="1"/>
      <name val="Arial Narrow"/>
      <family val="2"/>
    </font>
    <font>
      <b/>
      <sz val="12"/>
      <color theme="1"/>
      <name val="Arial Narrow"/>
      <family val="2"/>
    </font>
    <font>
      <sz val="12"/>
      <color theme="4"/>
      <name val="Arial Narrow"/>
      <family val="2"/>
    </font>
    <font>
      <b/>
      <i/>
      <sz val="12"/>
      <name val="Arial Narrow"/>
      <family val="2"/>
    </font>
    <font>
      <sz val="12"/>
      <color theme="5"/>
      <name val="Arial Narrow"/>
      <family val="2"/>
    </font>
    <font>
      <i/>
      <sz val="12"/>
      <color theme="1"/>
      <name val="Arial Narrow"/>
      <family val="2"/>
    </font>
    <font>
      <i/>
      <sz val="12"/>
      <name val="Arial Narrow"/>
      <family val="2"/>
    </font>
    <font>
      <b/>
      <sz val="11"/>
      <color theme="1"/>
      <name val="Arial Narrow"/>
      <family val="2"/>
    </font>
    <font>
      <sz val="12"/>
      <color rgb="FF00B050"/>
      <name val="Arial Narrow"/>
      <family val="2"/>
    </font>
    <font>
      <u/>
      <sz val="11"/>
      <color theme="10"/>
      <name val="Calibri"/>
      <family val="2"/>
      <scheme val="minor"/>
    </font>
    <font>
      <sz val="14"/>
      <name val="Arial Narrow"/>
      <family val="2"/>
    </font>
    <font>
      <b/>
      <sz val="14"/>
      <name val="Arial Narrow"/>
      <family val="2"/>
    </font>
    <font>
      <sz val="12"/>
      <color theme="0"/>
      <name val="Arial Narrow"/>
      <family val="2"/>
    </font>
    <font>
      <sz val="11"/>
      <color rgb="FFFF0000"/>
      <name val="Calibri"/>
      <family val="2"/>
      <scheme val="minor"/>
    </font>
    <font>
      <sz val="10"/>
      <color theme="1"/>
      <name val="Arial Narrow"/>
      <family val="2"/>
    </font>
    <font>
      <sz val="10"/>
      <color rgb="FFFF0000"/>
      <name val="Arial Narrow"/>
      <family val="2"/>
    </font>
    <font>
      <sz val="11"/>
      <name val="Calibri"/>
      <family val="2"/>
      <scheme val="minor"/>
    </font>
    <font>
      <b/>
      <sz val="16"/>
      <color theme="0"/>
      <name val="Calibri"/>
      <family val="2"/>
      <scheme val="minor"/>
    </font>
    <font>
      <sz val="16"/>
      <color theme="0"/>
      <name val="Calibri"/>
      <family val="2"/>
      <scheme val="minor"/>
    </font>
    <font>
      <sz val="11"/>
      <color rgb="FF00B0F0"/>
      <name val="Calibri"/>
      <family val="2"/>
      <scheme val="minor"/>
    </font>
    <font>
      <b/>
      <i/>
      <sz val="11"/>
      <color theme="1"/>
      <name val="Calibri"/>
      <family val="2"/>
      <scheme val="minor"/>
    </font>
    <font>
      <i/>
      <sz val="9"/>
      <color theme="1"/>
      <name val="Calibri"/>
      <family val="2"/>
      <scheme val="minor"/>
    </font>
    <font>
      <b/>
      <sz val="12"/>
      <color rgb="FF00B050"/>
      <name val="Arial Narrow"/>
      <family val="2"/>
    </font>
    <font>
      <sz val="11"/>
      <color rgb="FF00B050"/>
      <name val="Calibri"/>
      <family val="2"/>
      <scheme val="minor"/>
    </font>
    <font>
      <u/>
      <sz val="10"/>
      <name val="Arial"/>
      <family val="2"/>
    </font>
    <font>
      <sz val="12"/>
      <color rgb="FFFF0000"/>
      <name val="Arial Narrow"/>
      <family val="2"/>
    </font>
    <font>
      <sz val="15"/>
      <color rgb="FF040C28"/>
      <name val="Arial"/>
      <family val="2"/>
    </font>
    <font>
      <u/>
      <sz val="12"/>
      <name val="Arial Narrow"/>
      <family val="2"/>
    </font>
    <font>
      <u/>
      <sz val="11"/>
      <name val="Calibri"/>
      <family val="2"/>
      <scheme val="minor"/>
    </font>
    <font>
      <sz val="12"/>
      <color rgb="FF000000"/>
      <name val="Arial Narrow"/>
      <family val="2"/>
    </font>
    <font>
      <b/>
      <i/>
      <sz val="12"/>
      <color rgb="FF000000"/>
      <name val="Arial Narrow"/>
      <family val="2"/>
    </font>
    <font>
      <b/>
      <sz val="12"/>
      <color rgb="FF000000"/>
      <name val="Arial Narrow"/>
      <family val="2"/>
    </font>
    <font>
      <sz val="11"/>
      <color rgb="FF000000"/>
      <name val="Arial Narrow"/>
      <family val="2"/>
    </font>
    <font>
      <sz val="11"/>
      <color rgb="FF000000"/>
      <name val="Calibri"/>
      <family val="2"/>
      <scheme val="minor"/>
    </font>
    <font>
      <u/>
      <sz val="10"/>
      <color rgb="FF000000"/>
      <name val="Arial"/>
      <family val="2"/>
    </font>
    <font>
      <b/>
      <sz val="12"/>
      <color rgb="FF7030A0"/>
      <name val="Arial Narrow"/>
      <family val="2"/>
    </font>
    <font>
      <sz val="12"/>
      <color rgb="FF7030A0"/>
      <name val="Arial Narrow"/>
      <family val="2"/>
    </font>
    <font>
      <b/>
      <sz val="11"/>
      <color theme="0"/>
      <name val="Arial Narrow"/>
      <family val="2"/>
    </font>
    <font>
      <b/>
      <sz val="10"/>
      <color theme="1"/>
      <name val="Arial Narrow"/>
      <family val="2"/>
    </font>
    <font>
      <b/>
      <sz val="10"/>
      <name val="Arial Narrow"/>
      <family val="2"/>
    </font>
    <font>
      <sz val="10"/>
      <name val="Arial Narrow"/>
      <family val="2"/>
    </font>
    <font>
      <sz val="10"/>
      <color rgb="FF000000"/>
      <name val="Arial Narrow"/>
      <family val="2"/>
    </font>
    <font>
      <sz val="10"/>
      <name val="Calibri"/>
      <family val="2"/>
      <scheme val="minor"/>
    </font>
    <font>
      <u/>
      <sz val="10"/>
      <name val="Arial Narrow"/>
      <family val="2"/>
    </font>
  </fonts>
  <fills count="1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3AFEF"/>
        <bgColor indexed="64"/>
      </patternFill>
    </fill>
    <fill>
      <patternFill patternType="solid">
        <fgColor rgb="FF00B0F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FFF0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auto="1"/>
      </top>
      <bottom style="thin">
        <color auto="1"/>
      </bottom>
      <diagonal/>
    </border>
    <border>
      <left style="medium">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bottom/>
      <diagonal/>
    </border>
    <border>
      <left style="double">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style="medium">
        <color auto="1"/>
      </top>
      <bottom/>
      <diagonal/>
    </border>
    <border>
      <left style="hair">
        <color rgb="FFC00000"/>
      </left>
      <right style="hair">
        <color rgb="FFC00000"/>
      </right>
      <top style="thin">
        <color rgb="FFC00000"/>
      </top>
      <bottom style="hair">
        <color rgb="FFC00000"/>
      </bottom>
      <diagonal/>
    </border>
    <border>
      <left style="hair">
        <color rgb="FFC00000"/>
      </left>
      <right/>
      <top/>
      <bottom/>
      <diagonal/>
    </border>
    <border>
      <left style="hair">
        <color rgb="FFC00000"/>
      </left>
      <right style="hair">
        <color rgb="FFC00000"/>
      </right>
      <top style="hair">
        <color rgb="FFC00000"/>
      </top>
      <bottom style="hair">
        <color rgb="FFC00000"/>
      </bottom>
      <diagonal/>
    </border>
    <border>
      <left style="hair">
        <color rgb="FFC00000"/>
      </left>
      <right style="hair">
        <color rgb="FFC00000"/>
      </right>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bottom style="thin">
        <color rgb="FF000000"/>
      </bottom>
      <diagonal/>
    </border>
  </borders>
  <cellStyleXfs count="54">
    <xf numFmtId="0" fontId="0" fillId="0" borderId="0"/>
    <xf numFmtId="0" fontId="2" fillId="0" borderId="0"/>
    <xf numFmtId="0" fontId="5" fillId="0" borderId="0"/>
    <xf numFmtId="0" fontId="7" fillId="0" borderId="0">
      <protection locked="0"/>
    </xf>
    <xf numFmtId="0" fontId="7" fillId="0" borderId="0">
      <protection locked="0"/>
    </xf>
    <xf numFmtId="168" fontId="8" fillId="0" borderId="0">
      <protection locked="0"/>
    </xf>
    <xf numFmtId="167" fontId="6" fillId="0" borderId="0" applyFont="0" applyFill="0" applyBorder="0" applyAlignment="0" applyProtection="0"/>
    <xf numFmtId="0" fontId="2" fillId="0" borderId="0">
      <protection locked="0"/>
    </xf>
    <xf numFmtId="172" fontId="8" fillId="0" borderId="0">
      <protection locked="0"/>
    </xf>
    <xf numFmtId="169" fontId="8" fillId="0" borderId="0">
      <protection locked="0"/>
    </xf>
    <xf numFmtId="166" fontId="6" fillId="0" borderId="0" applyFont="0" applyFill="0" applyBorder="0" applyAlignment="0" applyProtection="0"/>
    <xf numFmtId="0" fontId="2" fillId="0" borderId="0">
      <protection locked="0"/>
    </xf>
    <xf numFmtId="173" fontId="8" fillId="0" borderId="0">
      <protection locked="0"/>
    </xf>
    <xf numFmtId="0" fontId="8" fillId="0" borderId="0">
      <protection locked="0"/>
    </xf>
    <xf numFmtId="176" fontId="2" fillId="0" borderId="0" applyFont="0" applyFill="0" applyBorder="0" applyAlignment="0" applyProtection="0"/>
    <xf numFmtId="0" fontId="8" fillId="0" borderId="0">
      <protection locked="0"/>
    </xf>
    <xf numFmtId="171" fontId="8" fillId="0" borderId="0">
      <protection locked="0"/>
    </xf>
    <xf numFmtId="171" fontId="8"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165" fontId="2" fillId="0" borderId="0" applyFont="0" applyFill="0" applyBorder="0" applyAlignment="0" applyProtection="0"/>
    <xf numFmtId="169" fontId="8" fillId="0" borderId="0">
      <protection locked="0"/>
    </xf>
    <xf numFmtId="175" fontId="2" fillId="0" borderId="0">
      <protection locked="0"/>
    </xf>
    <xf numFmtId="170" fontId="8" fillId="0" borderId="0">
      <protection locked="0"/>
    </xf>
    <xf numFmtId="9" fontId="2" fillId="0" borderId="0" applyFont="0" applyFill="0" applyBorder="0" applyAlignment="0" applyProtection="0"/>
    <xf numFmtId="168" fontId="8" fillId="0" borderId="0">
      <protection locked="0"/>
    </xf>
    <xf numFmtId="5" fontId="9" fillId="0" borderId="0">
      <protection locked="0"/>
    </xf>
    <xf numFmtId="39" fontId="6" fillId="0" borderId="38" applyFill="0">
      <alignment horizontal="left"/>
    </xf>
    <xf numFmtId="0" fontId="2" fillId="0" borderId="0" applyNumberFormat="0"/>
    <xf numFmtId="0" fontId="8" fillId="0" borderId="39">
      <protection locked="0"/>
    </xf>
    <xf numFmtId="0" fontId="10" fillId="0" borderId="0" applyProtection="0"/>
    <xf numFmtId="174" fontId="10" fillId="0" borderId="0" applyProtection="0"/>
    <xf numFmtId="0" fontId="11" fillId="0" borderId="0" applyProtection="0"/>
    <xf numFmtId="0" fontId="12" fillId="0" borderId="0" applyProtection="0"/>
    <xf numFmtId="0" fontId="10" fillId="0" borderId="40"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4" fillId="0" borderId="0"/>
    <xf numFmtId="0" fontId="2" fillId="0" borderId="0"/>
    <xf numFmtId="0" fontId="18" fillId="0" borderId="0" applyNumberFormat="0" applyFill="0" applyBorder="0" applyAlignment="0" applyProtection="0">
      <alignment vertical="top"/>
      <protection locked="0"/>
    </xf>
    <xf numFmtId="41" fontId="4" fillId="0" borderId="0" applyFont="0" applyFill="0" applyBorder="0" applyAlignment="0" applyProtection="0"/>
    <xf numFmtId="0" fontId="2" fillId="0" borderId="0"/>
    <xf numFmtId="0" fontId="29" fillId="0" borderId="0" applyNumberFormat="0" applyFill="0" applyBorder="0" applyAlignment="0" applyProtection="0"/>
    <xf numFmtId="5" fontId="9" fillId="0" borderId="0">
      <protection locked="0"/>
    </xf>
    <xf numFmtId="180"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129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vertical="center"/>
    </xf>
    <xf numFmtId="0" fontId="13" fillId="2" borderId="0" xfId="43" applyFont="1" applyFill="1" applyAlignment="1">
      <alignment vertical="center" wrapText="1"/>
    </xf>
    <xf numFmtId="0" fontId="13" fillId="2" borderId="0" xfId="43" applyFont="1" applyFill="1" applyAlignment="1">
      <alignment horizontal="right" vertical="center" wrapText="1"/>
    </xf>
    <xf numFmtId="0" fontId="13" fillId="2" borderId="0" xfId="43" applyFont="1" applyFill="1" applyAlignment="1">
      <alignment horizontal="center" vertical="center" wrapText="1"/>
    </xf>
    <xf numFmtId="0" fontId="20" fillId="2" borderId="0" xfId="42" applyFont="1" applyFill="1" applyAlignment="1">
      <alignment horizontal="center"/>
    </xf>
    <xf numFmtId="0" fontId="20" fillId="2" borderId="6" xfId="42" applyFont="1" applyFill="1" applyBorder="1" applyAlignment="1">
      <alignment horizontal="center"/>
    </xf>
    <xf numFmtId="0" fontId="13" fillId="2" borderId="41" xfId="43" applyFont="1" applyFill="1" applyBorder="1" applyAlignment="1">
      <alignment horizontal="center" vertical="center" wrapText="1"/>
    </xf>
    <xf numFmtId="9" fontId="13" fillId="2" borderId="42" xfId="43" applyNumberFormat="1" applyFont="1" applyFill="1" applyBorder="1" applyAlignment="1">
      <alignment horizontal="center" vertical="center" wrapText="1"/>
    </xf>
    <xf numFmtId="0" fontId="20" fillId="0" borderId="0" xfId="0" applyFont="1"/>
    <xf numFmtId="0" fontId="22" fillId="2" borderId="42" xfId="44" applyFont="1" applyFill="1" applyBorder="1" applyAlignment="1" applyProtection="1">
      <alignment horizontal="left" vertical="center" wrapText="1"/>
    </xf>
    <xf numFmtId="0" fontId="22" fillId="2" borderId="45" xfId="44" applyFont="1" applyFill="1" applyBorder="1" applyAlignment="1" applyProtection="1">
      <alignment horizontal="left" vertical="center" wrapText="1"/>
    </xf>
    <xf numFmtId="0" fontId="22" fillId="2" borderId="42" xfId="43" applyFont="1" applyFill="1" applyBorder="1" applyAlignment="1">
      <alignment horizontal="left" vertical="center" wrapText="1"/>
    </xf>
    <xf numFmtId="0" fontId="22" fillId="2" borderId="45" xfId="43" applyFont="1" applyFill="1" applyBorder="1" applyAlignment="1">
      <alignment horizontal="left" vertical="center" wrapText="1"/>
    </xf>
    <xf numFmtId="0" fontId="24" fillId="2" borderId="42" xfId="43" applyFont="1" applyFill="1" applyBorder="1" applyAlignment="1">
      <alignment horizontal="left" vertical="center" wrapText="1"/>
    </xf>
    <xf numFmtId="0" fontId="24" fillId="2" borderId="45" xfId="43" applyFont="1" applyFill="1" applyBorder="1" applyAlignment="1">
      <alignment horizontal="left" vertical="center" wrapText="1"/>
    </xf>
    <xf numFmtId="0" fontId="22" fillId="2" borderId="42" xfId="43" applyFont="1" applyFill="1" applyBorder="1" applyAlignment="1">
      <alignment horizontal="left" vertical="center"/>
    </xf>
    <xf numFmtId="0" fontId="22" fillId="2" borderId="41" xfId="43" applyFont="1" applyFill="1" applyBorder="1" applyAlignment="1">
      <alignment horizontal="left" vertical="center"/>
    </xf>
    <xf numFmtId="0" fontId="23" fillId="2" borderId="1" xfId="43" applyFont="1" applyFill="1" applyBorder="1" applyAlignment="1">
      <alignment horizontal="left" vertical="center" wrapText="1"/>
    </xf>
    <xf numFmtId="0" fontId="22" fillId="2" borderId="45" xfId="43" applyFont="1" applyFill="1" applyBorder="1" applyAlignment="1">
      <alignment horizontal="left" vertical="center"/>
    </xf>
    <xf numFmtId="0" fontId="20" fillId="2" borderId="0" xfId="0" applyFont="1" applyFill="1" applyAlignment="1">
      <alignment horizontal="center"/>
    </xf>
    <xf numFmtId="0" fontId="13" fillId="2" borderId="43" xfId="43" applyFont="1" applyFill="1" applyBorder="1" applyAlignment="1">
      <alignment vertical="center" wrapText="1"/>
    </xf>
    <xf numFmtId="0" fontId="13" fillId="2" borderId="48" xfId="43" applyFont="1" applyFill="1" applyBorder="1" applyAlignment="1">
      <alignment vertical="center" wrapText="1"/>
    </xf>
    <xf numFmtId="0" fontId="13" fillId="2" borderId="6" xfId="43" applyFont="1" applyFill="1" applyBorder="1" applyAlignment="1">
      <alignment vertical="center" wrapText="1"/>
    </xf>
    <xf numFmtId="0" fontId="13" fillId="2" borderId="44" xfId="43" applyFont="1" applyFill="1" applyBorder="1" applyAlignment="1">
      <alignment vertical="center" wrapText="1"/>
    </xf>
    <xf numFmtId="0" fontId="13" fillId="2" borderId="5" xfId="44" applyFont="1" applyFill="1" applyBorder="1" applyAlignment="1" applyProtection="1">
      <alignment horizontal="justify" vertical="center" wrapText="1"/>
    </xf>
    <xf numFmtId="0" fontId="13" fillId="2" borderId="0" xfId="44" applyFont="1" applyFill="1" applyAlignment="1" applyProtection="1">
      <alignment horizontal="right" vertical="center" wrapText="1"/>
    </xf>
    <xf numFmtId="0" fontId="13" fillId="2" borderId="1" xfId="44" applyFont="1" applyFill="1" applyBorder="1" applyAlignment="1" applyProtection="1">
      <alignment horizontal="right" vertical="center" wrapText="1"/>
    </xf>
    <xf numFmtId="0" fontId="13" fillId="2" borderId="50" xfId="44" applyFont="1" applyFill="1" applyBorder="1" applyAlignment="1" applyProtection="1">
      <alignment vertical="center" wrapText="1"/>
    </xf>
    <xf numFmtId="0" fontId="13" fillId="2" borderId="1" xfId="44" applyFont="1" applyFill="1" applyBorder="1" applyAlignment="1" applyProtection="1">
      <alignment horizontal="center" vertical="center" wrapText="1"/>
    </xf>
    <xf numFmtId="0" fontId="13" fillId="2" borderId="1" xfId="44" applyFont="1" applyFill="1" applyBorder="1" applyAlignment="1" applyProtection="1">
      <alignment vertical="center" wrapText="1"/>
    </xf>
    <xf numFmtId="0" fontId="20" fillId="2" borderId="49" xfId="42" applyFont="1" applyFill="1" applyBorder="1" applyAlignment="1">
      <alignment horizontal="center"/>
    </xf>
    <xf numFmtId="0" fontId="13" fillId="2" borderId="6" xfId="44" applyFont="1" applyFill="1" applyBorder="1" applyAlignment="1" applyProtection="1">
      <alignment horizontal="center" vertical="center" wrapText="1"/>
    </xf>
    <xf numFmtId="0" fontId="13" fillId="2" borderId="49" xfId="44" applyFont="1" applyFill="1" applyBorder="1" applyAlignment="1" applyProtection="1">
      <alignment horizontal="center" vertical="center" wrapText="1"/>
    </xf>
    <xf numFmtId="0" fontId="13" fillId="2" borderId="43" xfId="44" applyFont="1" applyFill="1" applyBorder="1" applyAlignment="1" applyProtection="1">
      <alignment vertical="center" wrapText="1"/>
    </xf>
    <xf numFmtId="0" fontId="13" fillId="2" borderId="0" xfId="44" applyFont="1" applyFill="1" applyAlignment="1" applyProtection="1">
      <alignment horizontal="center" vertical="center" wrapText="1"/>
    </xf>
    <xf numFmtId="0" fontId="13" fillId="2" borderId="1" xfId="0" applyFont="1" applyFill="1" applyBorder="1"/>
    <xf numFmtId="0" fontId="13" fillId="2" borderId="0" xfId="0" applyFont="1" applyFill="1"/>
    <xf numFmtId="0" fontId="13" fillId="0" borderId="0" xfId="0" applyFont="1"/>
    <xf numFmtId="0" fontId="13" fillId="2" borderId="0" xfId="0" applyFont="1" applyFill="1" applyAlignment="1">
      <alignment horizontal="right"/>
    </xf>
    <xf numFmtId="0" fontId="13" fillId="2" borderId="0" xfId="0" applyFont="1" applyFill="1" applyAlignment="1">
      <alignment horizontal="center"/>
    </xf>
    <xf numFmtId="0" fontId="13" fillId="2" borderId="6" xfId="44" applyFont="1" applyFill="1" applyBorder="1" applyAlignment="1" applyProtection="1">
      <alignment vertical="center" wrapText="1"/>
    </xf>
    <xf numFmtId="0" fontId="13" fillId="2" borderId="44" xfId="44" applyFont="1" applyFill="1" applyBorder="1" applyAlignment="1" applyProtection="1">
      <alignment horizontal="center" vertical="center" wrapText="1"/>
    </xf>
    <xf numFmtId="0" fontId="13" fillId="2" borderId="0" xfId="44" applyFont="1" applyFill="1" applyAlignment="1" applyProtection="1">
      <alignment horizontal="right" vertical="center"/>
    </xf>
    <xf numFmtId="49" fontId="17" fillId="2" borderId="43" xfId="43" applyNumberFormat="1" applyFont="1" applyFill="1" applyBorder="1" applyAlignment="1">
      <alignment horizontal="center" vertical="center"/>
    </xf>
    <xf numFmtId="177" fontId="13" fillId="2" borderId="1" xfId="22" applyNumberFormat="1" applyFont="1" applyFill="1" applyBorder="1" applyAlignment="1">
      <alignment vertical="center" wrapText="1"/>
    </xf>
    <xf numFmtId="49" fontId="17" fillId="2" borderId="0" xfId="43" applyNumberFormat="1" applyFont="1" applyFill="1" applyAlignment="1">
      <alignment horizontal="center" vertical="center"/>
    </xf>
    <xf numFmtId="49" fontId="17" fillId="2" borderId="1" xfId="43" applyNumberFormat="1" applyFont="1" applyFill="1" applyBorder="1" applyAlignment="1">
      <alignment horizontal="center" vertical="center"/>
    </xf>
    <xf numFmtId="177" fontId="13" fillId="2" borderId="6" xfId="22" applyNumberFormat="1" applyFont="1" applyFill="1" applyBorder="1" applyAlignment="1">
      <alignment vertical="center" wrapText="1"/>
    </xf>
    <xf numFmtId="49" fontId="17" fillId="2" borderId="6" xfId="43" applyNumberFormat="1" applyFont="1" applyFill="1" applyBorder="1" applyAlignment="1">
      <alignment horizontal="center" vertical="center"/>
    </xf>
    <xf numFmtId="0" fontId="13" fillId="2" borderId="6" xfId="44" applyFont="1" applyFill="1" applyBorder="1" applyAlignment="1" applyProtection="1">
      <alignment horizontal="right" vertical="center"/>
    </xf>
    <xf numFmtId="0" fontId="13" fillId="2" borderId="0" xfId="43" applyFont="1" applyFill="1" applyAlignment="1">
      <alignment horizontal="left" vertical="center" wrapText="1"/>
    </xf>
    <xf numFmtId="0" fontId="13" fillId="2" borderId="44" xfId="43" applyFont="1" applyFill="1" applyBorder="1" applyAlignment="1">
      <alignment horizontal="left" vertical="center" wrapText="1"/>
    </xf>
    <xf numFmtId="0" fontId="22" fillId="2" borderId="43" xfId="44" applyFont="1" applyFill="1" applyBorder="1" applyAlignment="1" applyProtection="1">
      <alignment vertical="center" wrapText="1"/>
    </xf>
    <xf numFmtId="0" fontId="13" fillId="2" borderId="0" xfId="43" applyFont="1" applyFill="1" applyAlignment="1">
      <alignment horizontal="center" vertical="top" wrapText="1"/>
    </xf>
    <xf numFmtId="0" fontId="13" fillId="2" borderId="6" xfId="43" applyFont="1" applyFill="1" applyBorder="1" applyAlignment="1">
      <alignment horizontal="center" vertical="top" wrapText="1"/>
    </xf>
    <xf numFmtId="0" fontId="22" fillId="2" borderId="0" xfId="44" applyFont="1" applyFill="1" applyAlignment="1" applyProtection="1">
      <alignment horizontal="left" vertical="center" wrapText="1"/>
    </xf>
    <xf numFmtId="0" fontId="20" fillId="2" borderId="1" xfId="0" applyFont="1" applyFill="1" applyBorder="1" applyAlignment="1">
      <alignment horizontal="center"/>
    </xf>
    <xf numFmtId="0" fontId="20" fillId="2" borderId="0" xfId="0" applyFont="1" applyFill="1"/>
    <xf numFmtId="0" fontId="20" fillId="2" borderId="6" xfId="0" applyFont="1" applyFill="1" applyBorder="1"/>
    <xf numFmtId="0" fontId="25" fillId="0" borderId="0" xfId="0" applyFont="1" applyAlignment="1">
      <alignment horizontal="left"/>
    </xf>
    <xf numFmtId="0" fontId="13" fillId="2" borderId="0" xfId="43" applyFont="1" applyFill="1" applyAlignment="1">
      <alignment vertical="center"/>
    </xf>
    <xf numFmtId="0" fontId="20" fillId="0" borderId="44" xfId="0" applyFont="1" applyBorder="1"/>
    <xf numFmtId="0" fontId="22" fillId="2" borderId="43" xfId="43" applyFont="1" applyFill="1" applyBorder="1" applyAlignment="1">
      <alignment vertical="center"/>
    </xf>
    <xf numFmtId="0" fontId="13" fillId="2" borderId="18" xfId="44" applyFont="1" applyFill="1" applyBorder="1" applyAlignment="1" applyProtection="1">
      <alignment horizontal="right" vertical="center" wrapText="1"/>
    </xf>
    <xf numFmtId="0" fontId="23" fillId="0" borderId="53" xfId="43" applyFont="1" applyBorder="1" applyAlignment="1">
      <alignment horizontal="left" vertical="center" wrapText="1"/>
    </xf>
    <xf numFmtId="0" fontId="23" fillId="0" borderId="19" xfId="43" applyFont="1" applyBorder="1" applyAlignment="1">
      <alignment horizontal="left" vertical="center" wrapText="1"/>
    </xf>
    <xf numFmtId="0" fontId="13" fillId="0" borderId="19" xfId="43" applyFont="1" applyBorder="1" applyAlignment="1">
      <alignment horizontal="left" vertical="center" wrapText="1"/>
    </xf>
    <xf numFmtId="0" fontId="13" fillId="0" borderId="19" xfId="43" applyFont="1" applyBorder="1" applyAlignment="1">
      <alignment vertical="center" wrapText="1"/>
    </xf>
    <xf numFmtId="0" fontId="13" fillId="0" borderId="19" xfId="43" applyFont="1" applyBorder="1" applyAlignment="1">
      <alignment horizontal="left" vertical="center"/>
    </xf>
    <xf numFmtId="0" fontId="26" fillId="0" borderId="19" xfId="43" applyFont="1" applyBorder="1" applyAlignment="1">
      <alignment horizontal="left" vertical="center"/>
    </xf>
    <xf numFmtId="0" fontId="25" fillId="0" borderId="54" xfId="42" applyFont="1" applyBorder="1" applyAlignment="1">
      <alignment horizontal="left"/>
    </xf>
    <xf numFmtId="0" fontId="19" fillId="2" borderId="0" xfId="0" applyFont="1" applyFill="1"/>
    <xf numFmtId="0" fontId="14" fillId="0" borderId="1" xfId="1" applyFont="1" applyBorder="1" applyAlignment="1">
      <alignment vertical="center"/>
    </xf>
    <xf numFmtId="0" fontId="13" fillId="2" borderId="0" xfId="44" applyFont="1" applyFill="1" applyAlignment="1" applyProtection="1">
      <alignment horizontal="left" vertical="center" wrapText="1"/>
    </xf>
    <xf numFmtId="0" fontId="23" fillId="2" borderId="52" xfId="43" applyFont="1" applyFill="1" applyBorder="1" applyAlignment="1">
      <alignment horizontal="left" vertical="center" wrapText="1"/>
    </xf>
    <xf numFmtId="0" fontId="16" fillId="0" borderId="1" xfId="1" applyFont="1" applyBorder="1" applyAlignment="1">
      <alignment vertical="center"/>
    </xf>
    <xf numFmtId="0" fontId="13" fillId="2" borderId="43" xfId="44" applyFont="1" applyFill="1" applyBorder="1" applyAlignment="1" applyProtection="1">
      <alignment horizontal="center" vertical="center" wrapText="1"/>
    </xf>
    <xf numFmtId="0" fontId="22" fillId="3" borderId="32" xfId="43" applyFont="1" applyFill="1" applyBorder="1" applyAlignment="1">
      <alignment horizontal="left" vertical="center"/>
    </xf>
    <xf numFmtId="0" fontId="20" fillId="2" borderId="42" xfId="0" applyFont="1" applyFill="1" applyBorder="1" applyAlignment="1">
      <alignment horizontal="center"/>
    </xf>
    <xf numFmtId="0" fontId="20" fillId="0" borderId="42" xfId="0" applyFont="1" applyBorder="1"/>
    <xf numFmtId="0" fontId="20" fillId="0" borderId="45" xfId="0" applyFont="1" applyBorder="1"/>
    <xf numFmtId="0" fontId="22" fillId="3" borderId="42" xfId="43" applyFont="1" applyFill="1" applyBorder="1" applyAlignment="1">
      <alignment horizontal="left" vertical="center" wrapText="1"/>
    </xf>
    <xf numFmtId="0" fontId="20" fillId="3" borderId="53" xfId="42" applyFont="1" applyFill="1" applyBorder="1"/>
    <xf numFmtId="0" fontId="17" fillId="3" borderId="37" xfId="43" applyFont="1" applyFill="1" applyBorder="1" applyAlignment="1">
      <alignment horizontal="centerContinuous" vertical="center" wrapText="1"/>
    </xf>
    <xf numFmtId="49" fontId="15" fillId="3" borderId="22" xfId="43" applyNumberFormat="1" applyFont="1" applyFill="1" applyBorder="1" applyAlignment="1">
      <alignment horizontal="left" vertical="center"/>
    </xf>
    <xf numFmtId="49" fontId="15" fillId="3" borderId="35" xfId="43" applyNumberFormat="1" applyFont="1" applyFill="1" applyBorder="1" applyAlignment="1">
      <alignment horizontal="centerContinuous" vertical="center"/>
    </xf>
    <xf numFmtId="49" fontId="15" fillId="3" borderId="36" xfId="43" applyNumberFormat="1" applyFont="1" applyFill="1" applyBorder="1" applyAlignment="1">
      <alignment horizontal="centerContinuous" vertical="center"/>
    </xf>
    <xf numFmtId="0" fontId="14" fillId="3" borderId="24" xfId="0" applyFont="1" applyFill="1" applyBorder="1" applyAlignment="1">
      <alignment horizontal="center"/>
    </xf>
    <xf numFmtId="0" fontId="14"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1" xfId="0" applyFont="1" applyFill="1" applyBorder="1" applyAlignment="1">
      <alignment horizontal="center" vertical="center" wrapText="1"/>
    </xf>
    <xf numFmtId="0" fontId="20" fillId="2" borderId="17" xfId="0" applyFont="1" applyFill="1" applyBorder="1" applyAlignment="1">
      <alignment horizontal="center"/>
    </xf>
    <xf numFmtId="0" fontId="19" fillId="2" borderId="1" xfId="0" applyFont="1" applyFill="1" applyBorder="1" applyAlignment="1">
      <alignment horizontal="center" vertical="center"/>
    </xf>
    <xf numFmtId="0" fontId="16" fillId="2" borderId="1" xfId="1"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0" fontId="16" fillId="2" borderId="5" xfId="1" applyFont="1" applyFill="1" applyBorder="1" applyAlignment="1">
      <alignment horizontal="center" vertical="center" wrapText="1"/>
    </xf>
    <xf numFmtId="164" fontId="16" fillId="2" borderId="5" xfId="1" applyNumberFormat="1" applyFont="1" applyFill="1" applyBorder="1" applyAlignment="1">
      <alignment horizontal="center" vertical="center" wrapText="1"/>
    </xf>
    <xf numFmtId="41" fontId="0" fillId="2" borderId="1" xfId="45" applyFont="1" applyFill="1" applyBorder="1" applyAlignment="1">
      <alignment horizontal="center" vertical="center"/>
    </xf>
    <xf numFmtId="177" fontId="0" fillId="2" borderId="1" xfId="0" applyNumberFormat="1" applyFill="1" applyBorder="1" applyAlignment="1">
      <alignment horizontal="center" vertical="center"/>
    </xf>
    <xf numFmtId="1" fontId="16" fillId="2" borderId="1" xfId="1" applyNumberFormat="1" applyFont="1" applyFill="1" applyBorder="1" applyAlignment="1">
      <alignment horizontal="center" vertical="center" wrapText="1"/>
    </xf>
    <xf numFmtId="2" fontId="16" fillId="2" borderId="5" xfId="1" applyNumberFormat="1" applyFont="1" applyFill="1" applyBorder="1" applyAlignment="1">
      <alignment horizontal="center" vertical="center" wrapText="1"/>
    </xf>
    <xf numFmtId="14" fontId="16" fillId="2" borderId="5" xfId="1" applyNumberFormat="1" applyFont="1" applyFill="1" applyBorder="1" applyAlignment="1">
      <alignment horizontal="center" vertical="center" wrapText="1"/>
    </xf>
    <xf numFmtId="0" fontId="16" fillId="2" borderId="5" xfId="1" applyFont="1" applyFill="1" applyBorder="1" applyAlignment="1">
      <alignment horizontal="center" vertical="center"/>
    </xf>
    <xf numFmtId="0" fontId="16" fillId="2" borderId="1" xfId="1" applyFont="1" applyFill="1" applyBorder="1" applyAlignment="1">
      <alignment horizontal="center" vertical="center"/>
    </xf>
    <xf numFmtId="0" fontId="18" fillId="2" borderId="1" xfId="44" applyFill="1" applyBorder="1" applyAlignment="1" applyProtection="1">
      <alignment horizontal="center" vertical="center"/>
    </xf>
    <xf numFmtId="164" fontId="16" fillId="2" borderId="1" xfId="1" applyNumberFormat="1" applyFont="1" applyFill="1" applyBorder="1" applyAlignment="1">
      <alignment horizontal="center" vertical="center" wrapText="1"/>
    </xf>
    <xf numFmtId="14" fontId="16"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2" borderId="42" xfId="43" applyFont="1" applyFill="1" applyBorder="1" applyAlignment="1">
      <alignment horizontal="center" vertical="center" wrapText="1"/>
    </xf>
    <xf numFmtId="0" fontId="13" fillId="2" borderId="45" xfId="43" applyFont="1" applyFill="1" applyBorder="1" applyAlignment="1">
      <alignment horizontal="center" vertical="center" wrapText="1"/>
    </xf>
    <xf numFmtId="0" fontId="23" fillId="0" borderId="51" xfId="43" applyFont="1" applyBorder="1" applyAlignment="1">
      <alignment horizontal="left" vertical="center" wrapText="1"/>
    </xf>
    <xf numFmtId="0" fontId="23" fillId="0" borderId="52" xfId="43" applyFont="1" applyBorder="1" applyAlignment="1">
      <alignment horizontal="left" vertical="center" wrapText="1"/>
    </xf>
    <xf numFmtId="9" fontId="13" fillId="2" borderId="32" xfId="43" applyNumberFormat="1" applyFont="1" applyFill="1" applyBorder="1" applyAlignment="1">
      <alignment horizontal="center" vertical="center" wrapText="1"/>
    </xf>
    <xf numFmtId="0" fontId="20" fillId="2" borderId="6" xfId="0" applyFont="1" applyFill="1" applyBorder="1" applyAlignment="1">
      <alignment horizontal="center"/>
    </xf>
    <xf numFmtId="0" fontId="13" fillId="3" borderId="42" xfId="43" applyFont="1" applyFill="1" applyBorder="1" applyAlignment="1">
      <alignment horizontal="left" vertical="center" wrapText="1"/>
    </xf>
    <xf numFmtId="0" fontId="13" fillId="3" borderId="42" xfId="43" applyFont="1" applyFill="1" applyBorder="1" applyAlignment="1">
      <alignment horizontal="left" vertical="center"/>
    </xf>
    <xf numFmtId="0" fontId="13" fillId="3" borderId="32" xfId="43" applyFont="1" applyFill="1" applyBorder="1" applyAlignment="1">
      <alignment horizontal="left" vertical="center"/>
    </xf>
    <xf numFmtId="179" fontId="16" fillId="2" borderId="1" xfId="1" applyNumberFormat="1" applyFont="1" applyFill="1" applyBorder="1" applyAlignment="1">
      <alignment horizontal="center" vertical="center" wrapText="1"/>
    </xf>
    <xf numFmtId="17" fontId="13" fillId="2" borderId="1" xfId="44" applyNumberFormat="1" applyFont="1" applyFill="1" applyBorder="1" applyAlignment="1" applyProtection="1">
      <alignment vertical="center" wrapText="1"/>
    </xf>
    <xf numFmtId="0" fontId="14" fillId="0" borderId="9" xfId="1" applyFont="1" applyBorder="1" applyAlignment="1">
      <alignment horizontal="left" vertical="center"/>
    </xf>
    <xf numFmtId="0" fontId="14" fillId="0" borderId="1" xfId="1" applyFont="1" applyBorder="1" applyAlignment="1">
      <alignment horizontal="left" vertical="center"/>
    </xf>
    <xf numFmtId="0" fontId="14" fillId="0" borderId="32" xfId="1" applyFont="1" applyBorder="1" applyAlignment="1">
      <alignment horizontal="left" vertical="center"/>
    </xf>
    <xf numFmtId="0" fontId="14" fillId="0" borderId="20" xfId="1" applyFont="1" applyBorder="1" applyAlignment="1">
      <alignment horizontal="left" vertical="center"/>
    </xf>
    <xf numFmtId="178" fontId="16" fillId="2" borderId="5" xfId="1" applyNumberFormat="1" applyFont="1" applyFill="1" applyBorder="1" applyAlignment="1">
      <alignment horizontal="center" vertical="center" wrapText="1"/>
    </xf>
    <xf numFmtId="3" fontId="16" fillId="2" borderId="5" xfId="1" applyNumberFormat="1" applyFont="1" applyFill="1" applyBorder="1" applyAlignment="1">
      <alignment horizontal="center" vertical="center" wrapText="1"/>
    </xf>
    <xf numFmtId="0" fontId="14" fillId="2" borderId="9" xfId="1" applyFont="1" applyFill="1" applyBorder="1" applyAlignment="1">
      <alignment vertical="center"/>
    </xf>
    <xf numFmtId="0" fontId="14" fillId="0" borderId="17" xfId="1" applyFont="1" applyBorder="1" applyAlignment="1">
      <alignment vertical="center"/>
    </xf>
    <xf numFmtId="0" fontId="14" fillId="0" borderId="42" xfId="1" applyFont="1" applyBorder="1" applyAlignment="1">
      <alignment vertical="center"/>
    </xf>
    <xf numFmtId="0" fontId="14" fillId="0" borderId="41"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vertical="center"/>
    </xf>
    <xf numFmtId="0" fontId="14" fillId="0" borderId="33" xfId="1" applyFont="1" applyBorder="1" applyAlignment="1">
      <alignment vertical="center"/>
    </xf>
    <xf numFmtId="0" fontId="14" fillId="0" borderId="12" xfId="1" applyFont="1" applyBorder="1" applyAlignment="1">
      <alignment vertical="center"/>
    </xf>
    <xf numFmtId="178" fontId="16" fillId="2" borderId="1" xfId="1" applyNumberFormat="1" applyFont="1" applyFill="1" applyBorder="1" applyAlignment="1">
      <alignment horizontal="center" vertical="center" wrapText="1"/>
    </xf>
    <xf numFmtId="0" fontId="13" fillId="2" borderId="42" xfId="44" applyFont="1" applyFill="1" applyBorder="1" applyAlignment="1" applyProtection="1">
      <alignment horizontal="left" vertical="center" wrapText="1"/>
    </xf>
    <xf numFmtId="0" fontId="13" fillId="3" borderId="0" xfId="44" applyFont="1" applyFill="1" applyAlignment="1" applyProtection="1">
      <alignment horizontal="center" vertical="center" wrapText="1"/>
    </xf>
    <xf numFmtId="1" fontId="16" fillId="2" borderId="5" xfId="1" applyNumberFormat="1" applyFont="1" applyFill="1" applyBorder="1" applyAlignment="1">
      <alignment horizontal="center" vertical="center" wrapText="1"/>
    </xf>
    <xf numFmtId="179" fontId="16" fillId="2" borderId="5" xfId="1"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8" fillId="2" borderId="1" xfId="44" applyFill="1" applyBorder="1" applyAlignment="1" applyProtection="1">
      <alignment horizontal="center" vertical="center" wrapText="1"/>
    </xf>
    <xf numFmtId="0" fontId="13" fillId="3" borderId="6" xfId="43" applyFont="1" applyFill="1" applyBorder="1" applyAlignment="1">
      <alignment horizontal="left" vertical="center"/>
    </xf>
    <xf numFmtId="0" fontId="16" fillId="2" borderId="0" xfId="0" applyFont="1" applyFill="1" applyAlignment="1">
      <alignment horizontal="center" vertical="center" wrapText="1"/>
    </xf>
    <xf numFmtId="0" fontId="16" fillId="0" borderId="21" xfId="1" applyFont="1" applyBorder="1" applyAlignment="1">
      <alignment horizontal="left" vertical="center"/>
    </xf>
    <xf numFmtId="0" fontId="14" fillId="0" borderId="21" xfId="1" applyFont="1" applyBorder="1" applyAlignment="1">
      <alignment vertical="center"/>
    </xf>
    <xf numFmtId="0" fontId="16" fillId="0" borderId="21" xfId="1" applyFont="1" applyBorder="1" applyAlignment="1">
      <alignment horizontal="center" vertical="center"/>
    </xf>
    <xf numFmtId="0" fontId="16" fillId="0" borderId="38" xfId="1" applyFont="1" applyBorder="1" applyAlignment="1">
      <alignment horizontal="center" vertical="center"/>
    </xf>
    <xf numFmtId="0" fontId="16" fillId="0" borderId="65" xfId="1" applyFont="1" applyBorder="1" applyAlignment="1">
      <alignment horizontal="center" vertical="center"/>
    </xf>
    <xf numFmtId="0" fontId="16" fillId="0" borderId="32" xfId="1" applyFont="1" applyBorder="1" applyAlignment="1">
      <alignment horizontal="left" vertical="center"/>
    </xf>
    <xf numFmtId="0" fontId="16" fillId="0" borderId="42" xfId="1" applyFont="1" applyBorder="1" applyAlignment="1">
      <alignment horizontal="left" vertical="center"/>
    </xf>
    <xf numFmtId="0" fontId="16" fillId="0" borderId="41" xfId="1" applyFont="1" applyBorder="1" applyAlignment="1">
      <alignment horizontal="left" vertical="center"/>
    </xf>
    <xf numFmtId="0" fontId="14" fillId="0" borderId="21" xfId="1" applyFont="1" applyBorder="1" applyAlignment="1">
      <alignment horizontal="left" vertical="center"/>
    </xf>
    <xf numFmtId="0" fontId="19" fillId="2" borderId="41" xfId="0" applyFont="1" applyFill="1" applyBorder="1" applyAlignment="1">
      <alignment horizontal="center" vertical="center" wrapText="1"/>
    </xf>
    <xf numFmtId="0" fontId="15" fillId="6" borderId="67" xfId="1" applyFont="1" applyFill="1" applyBorder="1" applyAlignment="1">
      <alignment horizontal="center" vertical="center"/>
    </xf>
    <xf numFmtId="0" fontId="15" fillId="6" borderId="68" xfId="1" applyFont="1" applyFill="1" applyBorder="1" applyAlignment="1">
      <alignment horizontal="center" vertical="center"/>
    </xf>
    <xf numFmtId="0" fontId="13" fillId="0" borderId="70" xfId="1" applyFont="1" applyBorder="1" applyAlignment="1">
      <alignment vertical="center" wrapText="1"/>
    </xf>
    <xf numFmtId="0" fontId="17" fillId="0" borderId="72" xfId="1" applyFont="1" applyBorder="1" applyAlignment="1">
      <alignment vertical="center" wrapText="1"/>
    </xf>
    <xf numFmtId="0" fontId="13" fillId="0" borderId="72" xfId="1" applyFont="1" applyBorder="1" applyAlignment="1">
      <alignment vertical="center" wrapText="1"/>
    </xf>
    <xf numFmtId="0" fontId="17" fillId="0" borderId="75" xfId="1" applyFont="1" applyBorder="1" applyAlignment="1">
      <alignment vertical="center" wrapText="1"/>
    </xf>
    <xf numFmtId="0" fontId="15" fillId="6" borderId="76" xfId="1" applyFont="1" applyFill="1" applyBorder="1" applyAlignment="1">
      <alignment horizontal="center" vertical="center" wrapText="1"/>
    </xf>
    <xf numFmtId="0" fontId="32" fillId="0" borderId="0" xfId="0" applyFont="1"/>
    <xf numFmtId="0" fontId="17" fillId="2" borderId="0" xfId="1" applyFont="1" applyFill="1" applyAlignment="1">
      <alignment horizontal="center" vertical="center"/>
    </xf>
    <xf numFmtId="0" fontId="13" fillId="2" borderId="0" xfId="1" applyFont="1" applyFill="1" applyAlignment="1">
      <alignment horizontal="center" vertical="center"/>
    </xf>
    <xf numFmtId="0" fontId="13" fillId="2" borderId="72" xfId="1" applyFont="1" applyFill="1" applyBorder="1" applyAlignment="1">
      <alignment vertical="center" wrapText="1"/>
    </xf>
    <xf numFmtId="0" fontId="13" fillId="2" borderId="72" xfId="44" applyFont="1" applyFill="1" applyBorder="1" applyAlignment="1" applyProtection="1">
      <alignment vertical="center" wrapText="1"/>
    </xf>
    <xf numFmtId="0" fontId="16" fillId="0" borderId="1" xfId="1" applyFont="1" applyBorder="1" applyAlignment="1">
      <alignment horizontal="left" vertical="center"/>
    </xf>
    <xf numFmtId="0" fontId="19" fillId="2" borderId="1" xfId="0" applyFont="1" applyFill="1" applyBorder="1" applyAlignment="1">
      <alignment vertical="top" wrapText="1"/>
    </xf>
    <xf numFmtId="0" fontId="19" fillId="2" borderId="1" xfId="0" applyFont="1" applyFill="1" applyBorder="1"/>
    <xf numFmtId="0" fontId="19" fillId="2" borderId="1" xfId="0" applyFont="1" applyFill="1" applyBorder="1" applyAlignment="1">
      <alignment wrapText="1"/>
    </xf>
    <xf numFmtId="0" fontId="19" fillId="2" borderId="1" xfId="0" applyFont="1" applyFill="1" applyBorder="1" applyAlignment="1">
      <alignment vertical="center"/>
    </xf>
    <xf numFmtId="0" fontId="2" fillId="2" borderId="1" xfId="44" applyFont="1" applyFill="1" applyBorder="1" applyAlignment="1" applyProtection="1">
      <alignment vertical="center"/>
    </xf>
    <xf numFmtId="1" fontId="13" fillId="2" borderId="1" xfId="44" applyNumberFormat="1" applyFont="1" applyFill="1" applyBorder="1" applyAlignment="1" applyProtection="1">
      <alignment vertical="center" wrapText="1"/>
    </xf>
    <xf numFmtId="0" fontId="0" fillId="4" borderId="0" xfId="0" applyFill="1"/>
    <xf numFmtId="181" fontId="0" fillId="0" borderId="81" xfId="50" applyNumberFormat="1" applyFont="1" applyBorder="1"/>
    <xf numFmtId="181" fontId="0" fillId="4" borderId="81" xfId="50" applyNumberFormat="1" applyFont="1" applyFill="1" applyBorder="1"/>
    <xf numFmtId="181" fontId="0" fillId="4" borderId="83" xfId="50" applyNumberFormat="1" applyFont="1" applyFill="1" applyBorder="1"/>
    <xf numFmtId="181" fontId="0" fillId="0" borderId="83" xfId="50" applyNumberFormat="1" applyFont="1" applyBorder="1"/>
    <xf numFmtId="181" fontId="0" fillId="0" borderId="84" xfId="50" applyNumberFormat="1" applyFont="1" applyBorder="1"/>
    <xf numFmtId="0" fontId="0" fillId="0" borderId="83" xfId="0" applyBorder="1"/>
    <xf numFmtId="0" fontId="0" fillId="0" borderId="83" xfId="50" applyNumberFormat="1" applyFont="1" applyBorder="1"/>
    <xf numFmtId="0" fontId="33" fillId="0" borderId="0" xfId="0" applyFont="1" applyAlignment="1">
      <alignment wrapText="1"/>
    </xf>
    <xf numFmtId="0" fontId="0" fillId="0" borderId="0" xfId="0" applyAlignment="1">
      <alignment horizontal="center" vertical="center"/>
    </xf>
    <xf numFmtId="0" fontId="0" fillId="4" borderId="53" xfId="0" applyFill="1" applyBorder="1"/>
    <xf numFmtId="0" fontId="0" fillId="4" borderId="51" xfId="0" applyFill="1" applyBorder="1"/>
    <xf numFmtId="0" fontId="0" fillId="4" borderId="63" xfId="0" applyFill="1" applyBorder="1"/>
    <xf numFmtId="0" fontId="0" fillId="4" borderId="1" xfId="0" applyFill="1" applyBorder="1"/>
    <xf numFmtId="0" fontId="0" fillId="4" borderId="0" xfId="0" applyFill="1" applyAlignment="1">
      <alignment horizontal="center"/>
    </xf>
    <xf numFmtId="0" fontId="0" fillId="4" borderId="1" xfId="0" applyFill="1" applyBorder="1" applyAlignment="1">
      <alignment horizontal="center" vertical="center"/>
    </xf>
    <xf numFmtId="0" fontId="0" fillId="4" borderId="1" xfId="0" applyFill="1" applyBorder="1" applyAlignment="1">
      <alignment wrapText="1"/>
    </xf>
    <xf numFmtId="181" fontId="0" fillId="0" borderId="1" xfId="50" applyNumberFormat="1" applyFont="1" applyBorder="1" applyAlignment="1">
      <alignment horizontal="center" vertical="center"/>
    </xf>
    <xf numFmtId="181" fontId="0" fillId="4" borderId="1" xfId="50" applyNumberFormat="1" applyFont="1" applyFill="1" applyBorder="1" applyAlignment="1">
      <alignment horizontal="center" vertical="center"/>
    </xf>
    <xf numFmtId="1" fontId="0" fillId="0" borderId="0" xfId="0" applyNumberFormat="1" applyAlignment="1">
      <alignment horizontal="center" vertical="center"/>
    </xf>
    <xf numFmtId="0" fontId="36" fillId="4" borderId="1" xfId="0" applyFont="1" applyFill="1" applyBorder="1" applyAlignment="1">
      <alignment wrapText="1"/>
    </xf>
    <xf numFmtId="181" fontId="0" fillId="5" borderId="1" xfId="50" applyNumberFormat="1" applyFont="1" applyFill="1" applyBorder="1" applyAlignment="1">
      <alignment horizontal="center" vertical="center"/>
    </xf>
    <xf numFmtId="0" fontId="0" fillId="5" borderId="1" xfId="50" applyNumberFormat="1" applyFont="1" applyFill="1" applyBorder="1" applyAlignment="1">
      <alignment horizontal="center" vertical="center"/>
    </xf>
    <xf numFmtId="3" fontId="0" fillId="0" borderId="0" xfId="0" applyNumberFormat="1" applyAlignment="1">
      <alignment horizontal="center" vertical="center"/>
    </xf>
    <xf numFmtId="3" fontId="0" fillId="0" borderId="0" xfId="45" applyNumberFormat="1" applyFont="1" applyAlignment="1">
      <alignment horizontal="center" vertical="center"/>
    </xf>
    <xf numFmtId="0" fontId="0" fillId="7" borderId="0" xfId="0" applyFill="1"/>
    <xf numFmtId="0" fontId="0" fillId="7" borderId="18" xfId="0" applyFill="1" applyBorder="1"/>
    <xf numFmtId="0" fontId="0" fillId="2" borderId="0" xfId="0" applyFill="1"/>
    <xf numFmtId="0" fontId="37" fillId="7" borderId="0" xfId="0" applyFont="1" applyFill="1"/>
    <xf numFmtId="0" fontId="38" fillId="7" borderId="0" xfId="0" applyFont="1" applyFill="1"/>
    <xf numFmtId="0" fontId="39" fillId="7" borderId="0" xfId="0" applyFont="1" applyFill="1"/>
    <xf numFmtId="0" fontId="39" fillId="7" borderId="18" xfId="0" applyFont="1" applyFill="1" applyBorder="1"/>
    <xf numFmtId="0" fontId="39" fillId="2" borderId="0" xfId="0" applyFont="1" applyFill="1"/>
    <xf numFmtId="0" fontId="40" fillId="4" borderId="0" xfId="0" applyFont="1" applyFill="1" applyAlignment="1">
      <alignment horizontal="right"/>
    </xf>
    <xf numFmtId="0" fontId="40" fillId="4" borderId="0" xfId="0" applyFont="1" applyFill="1"/>
    <xf numFmtId="0" fontId="0" fillId="4" borderId="1" xfId="0"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36"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0" fontId="0" fillId="4" borderId="1" xfId="0" applyFill="1" applyBorder="1" applyAlignment="1">
      <alignment horizontal="right" vertical="center" wrapText="1"/>
    </xf>
    <xf numFmtId="9" fontId="0" fillId="4" borderId="1" xfId="50" applyFont="1" applyFill="1" applyBorder="1"/>
    <xf numFmtId="9" fontId="0" fillId="4" borderId="1" xfId="0" applyNumberFormat="1" applyFill="1" applyBorder="1"/>
    <xf numFmtId="178" fontId="0" fillId="0" borderId="0" xfId="0" applyNumberFormat="1"/>
    <xf numFmtId="0" fontId="13" fillId="2" borderId="45" xfId="44" applyFont="1" applyFill="1" applyBorder="1" applyAlignment="1" applyProtection="1">
      <alignment horizontal="left" vertical="center" wrapText="1"/>
    </xf>
    <xf numFmtId="0" fontId="20" fillId="0" borderId="0" xfId="0" applyFont="1" applyAlignment="1">
      <alignment horizontal="center"/>
    </xf>
    <xf numFmtId="41" fontId="36" fillId="2" borderId="1" xfId="45" applyFont="1" applyFill="1" applyBorder="1" applyAlignment="1">
      <alignment horizontal="center" vertical="center"/>
    </xf>
    <xf numFmtId="9" fontId="16" fillId="2" borderId="5" xfId="50" applyFont="1" applyFill="1" applyBorder="1" applyAlignment="1">
      <alignment horizontal="center" vertical="center" wrapText="1"/>
    </xf>
    <xf numFmtId="9" fontId="16" fillId="2" borderId="1" xfId="50" applyFont="1" applyFill="1" applyBorder="1" applyAlignment="1">
      <alignment horizontal="center" vertical="center" wrapText="1"/>
    </xf>
    <xf numFmtId="9" fontId="13" fillId="2" borderId="41" xfId="50" applyFont="1" applyFill="1" applyBorder="1" applyAlignment="1">
      <alignment horizontal="center" vertical="center" wrapText="1"/>
    </xf>
    <xf numFmtId="9" fontId="20" fillId="0" borderId="0" xfId="50" applyFont="1"/>
    <xf numFmtId="181" fontId="16" fillId="2" borderId="1" xfId="50" applyNumberFormat="1" applyFont="1" applyFill="1" applyBorder="1" applyAlignment="1">
      <alignment horizontal="center" vertical="center" wrapText="1"/>
    </xf>
    <xf numFmtId="181" fontId="16" fillId="2" borderId="5" xfId="5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41" xfId="1" applyFont="1" applyBorder="1" applyAlignment="1">
      <alignment horizontal="center" vertical="center"/>
    </xf>
    <xf numFmtId="0" fontId="16" fillId="0" borderId="85" xfId="1" applyFont="1" applyBorder="1" applyAlignment="1">
      <alignment horizontal="center" vertical="center"/>
    </xf>
    <xf numFmtId="0" fontId="16" fillId="0" borderId="85" xfId="1" applyFont="1" applyBorder="1" applyAlignment="1">
      <alignment horizontal="left" vertical="center"/>
    </xf>
    <xf numFmtId="0" fontId="13" fillId="2" borderId="1" xfId="43" applyFont="1" applyFill="1" applyBorder="1" applyAlignment="1">
      <alignment horizontal="left" vertical="center" wrapText="1"/>
    </xf>
    <xf numFmtId="0" fontId="13" fillId="2" borderId="6" xfId="44" applyFont="1" applyFill="1" applyBorder="1" applyAlignment="1" applyProtection="1">
      <alignment horizontal="right" vertical="center" wrapText="1"/>
    </xf>
    <xf numFmtId="0" fontId="13" fillId="2" borderId="44" xfId="44" applyFont="1" applyFill="1" applyBorder="1" applyAlignment="1" applyProtection="1">
      <alignment vertical="center" wrapText="1"/>
    </xf>
    <xf numFmtId="0" fontId="23" fillId="2" borderId="34" xfId="43" applyFont="1" applyFill="1" applyBorder="1" applyAlignment="1">
      <alignment vertical="top" wrapText="1"/>
    </xf>
    <xf numFmtId="0" fontId="23" fillId="2" borderId="51" xfId="43" applyFont="1" applyFill="1" applyBorder="1" applyAlignment="1">
      <alignment vertical="top" wrapText="1"/>
    </xf>
    <xf numFmtId="0" fontId="13" fillId="2" borderId="64" xfId="44" applyFont="1" applyFill="1" applyBorder="1" applyAlignment="1" applyProtection="1">
      <alignment vertical="center" wrapText="1"/>
    </xf>
    <xf numFmtId="0" fontId="13" fillId="2" borderId="48" xfId="44" applyFont="1" applyFill="1" applyBorder="1" applyAlignment="1" applyProtection="1">
      <alignment vertical="center" wrapText="1"/>
    </xf>
    <xf numFmtId="0" fontId="17" fillId="2" borderId="1" xfId="44" applyFont="1" applyFill="1" applyBorder="1" applyAlignment="1" applyProtection="1">
      <alignment horizontal="left" vertical="center" wrapText="1"/>
    </xf>
    <xf numFmtId="0" fontId="13" fillId="2" borderId="42" xfId="44" applyFont="1" applyFill="1" applyBorder="1" applyAlignment="1" applyProtection="1">
      <alignment vertical="center" wrapText="1"/>
    </xf>
    <xf numFmtId="0" fontId="13" fillId="2" borderId="45" xfId="44" applyFont="1" applyFill="1" applyBorder="1" applyAlignment="1" applyProtection="1">
      <alignment vertical="center" wrapText="1"/>
    </xf>
    <xf numFmtId="0" fontId="13" fillId="2" borderId="0" xfId="44" applyFont="1" applyFill="1" applyBorder="1" applyAlignment="1" applyProtection="1">
      <alignment horizontal="right" vertical="center" wrapText="1"/>
    </xf>
    <xf numFmtId="0" fontId="13" fillId="2" borderId="63" xfId="44" applyFont="1" applyFill="1" applyBorder="1" applyAlignment="1" applyProtection="1">
      <alignment horizontal="right" vertical="center" wrapText="1"/>
    </xf>
    <xf numFmtId="9" fontId="0" fillId="2" borderId="1" xfId="45" applyNumberFormat="1" applyFont="1" applyFill="1" applyBorder="1" applyAlignment="1">
      <alignment horizontal="center" vertical="center"/>
    </xf>
    <xf numFmtId="0" fontId="13" fillId="2" borderId="0" xfId="44" applyFont="1" applyFill="1" applyBorder="1" applyAlignment="1" applyProtection="1">
      <alignment vertical="center" wrapText="1"/>
    </xf>
    <xf numFmtId="0" fontId="13" fillId="2" borderId="1" xfId="44" applyFont="1" applyFill="1" applyBorder="1" applyAlignment="1" applyProtection="1">
      <alignment horizontal="justify" vertical="center" wrapText="1"/>
    </xf>
    <xf numFmtId="0" fontId="13" fillId="2" borderId="32" xfId="44" applyFont="1" applyFill="1" applyBorder="1" applyAlignment="1" applyProtection="1">
      <alignment vertical="center" wrapText="1"/>
    </xf>
    <xf numFmtId="0" fontId="20" fillId="0" borderId="18" xfId="0" applyFont="1" applyBorder="1"/>
    <xf numFmtId="0" fontId="23" fillId="2" borderId="64" xfId="43" applyFont="1" applyFill="1" applyBorder="1" applyAlignment="1">
      <alignment vertical="top" wrapText="1"/>
    </xf>
    <xf numFmtId="0" fontId="20" fillId="2" borderId="18" xfId="0" applyFont="1" applyFill="1" applyBorder="1" applyAlignment="1">
      <alignment horizontal="center"/>
    </xf>
    <xf numFmtId="0" fontId="20" fillId="2" borderId="4" xfId="0" applyFont="1" applyFill="1" applyBorder="1" applyAlignment="1">
      <alignment horizontal="center"/>
    </xf>
    <xf numFmtId="0" fontId="23" fillId="0" borderId="16" xfId="43" applyFont="1" applyBorder="1" applyAlignment="1">
      <alignment horizontal="left" vertical="center" wrapText="1"/>
    </xf>
    <xf numFmtId="9" fontId="16" fillId="2" borderId="1" xfId="1" applyNumberFormat="1" applyFont="1" applyFill="1" applyBorder="1" applyAlignment="1">
      <alignment horizontal="center" vertical="center" wrapText="1"/>
    </xf>
    <xf numFmtId="9" fontId="19" fillId="2" borderId="1" xfId="0" applyNumberFormat="1" applyFont="1" applyFill="1" applyBorder="1" applyAlignment="1">
      <alignment horizontal="center" vertical="center"/>
    </xf>
    <xf numFmtId="0" fontId="42" fillId="8" borderId="1" xfId="44" applyFont="1" applyFill="1" applyBorder="1" applyAlignment="1" applyProtection="1">
      <alignment horizontal="center" vertical="center" wrapText="1"/>
    </xf>
    <xf numFmtId="177" fontId="43" fillId="8" borderId="1" xfId="0" applyNumberFormat="1" applyFont="1" applyFill="1" applyBorder="1" applyAlignment="1">
      <alignment horizontal="center" vertical="center"/>
    </xf>
    <xf numFmtId="0" fontId="28" fillId="8" borderId="1" xfId="44" applyFont="1" applyFill="1" applyBorder="1" applyAlignment="1" applyProtection="1">
      <alignment horizontal="center" vertical="center" wrapText="1"/>
    </xf>
    <xf numFmtId="3" fontId="13" fillId="2" borderId="41" xfId="43" applyNumberFormat="1" applyFont="1" applyFill="1" applyBorder="1" applyAlignment="1">
      <alignment horizontal="center" vertical="center" wrapText="1"/>
    </xf>
    <xf numFmtId="3" fontId="13" fillId="2" borderId="45" xfId="43" applyNumberFormat="1" applyFont="1" applyFill="1" applyBorder="1" applyAlignment="1">
      <alignment horizontal="center" vertical="center" wrapText="1"/>
    </xf>
    <xf numFmtId="0" fontId="16" fillId="2" borderId="87" xfId="1" applyFont="1" applyFill="1" applyBorder="1" applyAlignment="1">
      <alignment horizontal="center" vertical="center"/>
    </xf>
    <xf numFmtId="3" fontId="16" fillId="2" borderId="87" xfId="1"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0" fontId="13" fillId="2" borderId="0" xfId="42" applyFont="1" applyFill="1" applyAlignment="1">
      <alignment horizontal="center"/>
    </xf>
    <xf numFmtId="14" fontId="16" fillId="0" borderId="1" xfId="1" applyNumberFormat="1" applyFont="1" applyBorder="1" applyAlignment="1">
      <alignment vertical="center"/>
    </xf>
    <xf numFmtId="6" fontId="16" fillId="9" borderId="5" xfId="0" applyNumberFormat="1" applyFont="1" applyFill="1" applyBorder="1" applyAlignment="1">
      <alignment horizontal="center" vertical="center" wrapText="1"/>
    </xf>
    <xf numFmtId="6" fontId="16" fillId="9" borderId="1" xfId="0" applyNumberFormat="1"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6" fontId="16" fillId="9" borderId="5" xfId="0" applyNumberFormat="1" applyFont="1" applyFill="1" applyBorder="1" applyAlignment="1">
      <alignment vertical="center" wrapText="1"/>
    </xf>
    <xf numFmtId="0" fontId="13" fillId="2" borderId="17" xfId="44" applyFont="1" applyFill="1" applyBorder="1" applyAlignment="1" applyProtection="1">
      <alignment horizontal="left" vertical="center" wrapText="1"/>
    </xf>
    <xf numFmtId="0" fontId="13" fillId="2" borderId="42" xfId="43" applyFont="1" applyFill="1" applyBorder="1" applyAlignment="1">
      <alignment horizontal="left" vertical="center" wrapText="1"/>
    </xf>
    <xf numFmtId="0" fontId="13" fillId="2" borderId="45" xfId="43" applyFont="1" applyFill="1" applyBorder="1" applyAlignment="1">
      <alignment horizontal="left" vertical="center" wrapText="1"/>
    </xf>
    <xf numFmtId="0" fontId="23" fillId="0" borderId="34" xfId="43" applyFont="1" applyBorder="1" applyAlignment="1">
      <alignment horizontal="left" vertical="center" wrapText="1"/>
    </xf>
    <xf numFmtId="0" fontId="13" fillId="2" borderId="32" xfId="43" applyFont="1" applyFill="1" applyBorder="1" applyAlignment="1">
      <alignment horizontal="center" vertical="center" wrapText="1"/>
    </xf>
    <xf numFmtId="0" fontId="13" fillId="2" borderId="32" xfId="44" applyFont="1" applyFill="1" applyBorder="1" applyAlignment="1" applyProtection="1">
      <alignment horizontal="center" vertical="center" wrapText="1"/>
    </xf>
    <xf numFmtId="0" fontId="13" fillId="2" borderId="42" xfId="44" applyFont="1" applyFill="1" applyBorder="1" applyAlignment="1" applyProtection="1">
      <alignment horizontal="center" vertical="center" wrapText="1"/>
    </xf>
    <xf numFmtId="0" fontId="13" fillId="2" borderId="41" xfId="44" applyFont="1" applyFill="1" applyBorder="1" applyAlignment="1" applyProtection="1">
      <alignment horizontal="center" vertical="center" wrapText="1"/>
    </xf>
    <xf numFmtId="0" fontId="13" fillId="2" borderId="17" xfId="43" applyFont="1" applyFill="1" applyBorder="1" applyAlignment="1">
      <alignment horizontal="left" vertical="center" wrapText="1"/>
    </xf>
    <xf numFmtId="0" fontId="13" fillId="2" borderId="48" xfId="44" applyFont="1" applyFill="1" applyBorder="1" applyAlignment="1" applyProtection="1">
      <alignment horizontal="center" vertical="center" wrapText="1"/>
    </xf>
    <xf numFmtId="0" fontId="13" fillId="2" borderId="16" xfId="44" applyFont="1" applyFill="1" applyBorder="1" applyAlignment="1" applyProtection="1">
      <alignment horizontal="center" vertical="center" wrapText="1"/>
    </xf>
    <xf numFmtId="0" fontId="13" fillId="2" borderId="6" xfId="0" applyFont="1" applyFill="1" applyBorder="1" applyAlignment="1">
      <alignment horizontal="center"/>
    </xf>
    <xf numFmtId="1" fontId="16" fillId="2" borderId="1" xfId="50" applyNumberFormat="1" applyFont="1" applyFill="1" applyBorder="1" applyAlignment="1">
      <alignment horizontal="center" vertical="center" wrapText="1"/>
    </xf>
    <xf numFmtId="0" fontId="44" fillId="0" borderId="1" xfId="44" applyFont="1" applyFill="1" applyBorder="1" applyAlignment="1" applyProtection="1">
      <alignment horizontal="center" vertical="center" wrapText="1"/>
    </xf>
    <xf numFmtId="0" fontId="13" fillId="0" borderId="17" xfId="43" applyFont="1" applyBorder="1" applyAlignment="1">
      <alignment horizontal="left" vertical="center" wrapText="1"/>
    </xf>
    <xf numFmtId="0" fontId="13" fillId="3" borderId="17" xfId="43" applyFont="1" applyFill="1" applyBorder="1" applyAlignment="1">
      <alignment horizontal="left" vertical="center" wrapText="1"/>
    </xf>
    <xf numFmtId="0" fontId="13" fillId="2" borderId="9" xfId="43" applyFont="1" applyFill="1" applyBorder="1" applyAlignment="1">
      <alignment horizontal="left" vertical="center" wrapText="1"/>
    </xf>
    <xf numFmtId="0" fontId="24" fillId="2" borderId="17" xfId="43" applyFont="1" applyFill="1" applyBorder="1" applyAlignment="1">
      <alignment horizontal="left" vertical="center" wrapText="1"/>
    </xf>
    <xf numFmtId="0" fontId="13" fillId="0" borderId="17" xfId="43" applyFont="1" applyBorder="1" applyAlignment="1">
      <alignment horizontal="left" vertical="center"/>
    </xf>
    <xf numFmtId="0" fontId="13" fillId="0" borderId="32" xfId="43" applyFont="1" applyBorder="1" applyAlignment="1">
      <alignment horizontal="left" vertical="center"/>
    </xf>
    <xf numFmtId="0" fontId="13" fillId="3" borderId="17" xfId="43" applyFont="1" applyFill="1" applyBorder="1" applyAlignment="1">
      <alignment horizontal="left" vertical="center"/>
    </xf>
    <xf numFmtId="0" fontId="13" fillId="2" borderId="0" xfId="44" applyFont="1" applyFill="1" applyBorder="1" applyAlignment="1" applyProtection="1">
      <alignment horizontal="center" vertical="center" wrapText="1"/>
    </xf>
    <xf numFmtId="0" fontId="45" fillId="0" borderId="0" xfId="0" applyFont="1"/>
    <xf numFmtId="0" fontId="22" fillId="2" borderId="64" xfId="43" applyFont="1" applyFill="1" applyBorder="1" applyAlignment="1">
      <alignment vertical="center"/>
    </xf>
    <xf numFmtId="0" fontId="13" fillId="2" borderId="63" xfId="43" applyFont="1" applyFill="1" applyBorder="1" applyAlignment="1">
      <alignment vertical="center"/>
    </xf>
    <xf numFmtId="0" fontId="13" fillId="2" borderId="16" xfId="44" applyFont="1" applyFill="1" applyBorder="1" applyAlignment="1" applyProtection="1">
      <alignment vertical="center" wrapText="1"/>
    </xf>
    <xf numFmtId="0" fontId="13" fillId="2" borderId="63" xfId="44" applyFont="1" applyFill="1" applyBorder="1" applyAlignment="1" applyProtection="1">
      <alignment horizontal="center" vertical="center" wrapText="1"/>
    </xf>
    <xf numFmtId="0" fontId="13" fillId="2" borderId="79" xfId="44" applyFont="1" applyFill="1" applyBorder="1" applyAlignment="1" applyProtection="1">
      <alignment horizontal="right" vertical="center" wrapText="1"/>
    </xf>
    <xf numFmtId="0" fontId="16" fillId="2" borderId="1" xfId="50" applyNumberFormat="1" applyFont="1" applyFill="1" applyBorder="1" applyAlignment="1">
      <alignment horizontal="center" vertical="center" wrapText="1"/>
    </xf>
    <xf numFmtId="0" fontId="13" fillId="2" borderId="0" xfId="44" applyFont="1" applyFill="1" applyBorder="1" applyAlignment="1" applyProtection="1">
      <alignment horizontal="right" vertical="center"/>
    </xf>
    <xf numFmtId="49" fontId="17" fillId="2" borderId="64" xfId="43" applyNumberFormat="1" applyFont="1" applyFill="1" applyBorder="1" applyAlignment="1">
      <alignment horizontal="center" vertical="center"/>
    </xf>
    <xf numFmtId="0" fontId="13" fillId="0" borderId="1" xfId="44" applyFont="1" applyFill="1" applyBorder="1" applyAlignment="1" applyProtection="1">
      <alignment horizontal="center" vertical="center" wrapText="1"/>
    </xf>
    <xf numFmtId="49" fontId="13" fillId="0" borderId="1" xfId="43" applyNumberFormat="1" applyFont="1" applyBorder="1" applyAlignment="1">
      <alignment horizontal="center" vertical="center"/>
    </xf>
    <xf numFmtId="0" fontId="13" fillId="2" borderId="63" xfId="43" applyFont="1" applyFill="1" applyBorder="1" applyAlignment="1">
      <alignment horizontal="left" vertical="center" wrapText="1"/>
    </xf>
    <xf numFmtId="0" fontId="13" fillId="2" borderId="63" xfId="43" applyFont="1" applyFill="1" applyBorder="1" applyAlignment="1">
      <alignment horizontal="right" vertical="center" wrapText="1"/>
    </xf>
    <xf numFmtId="0" fontId="20" fillId="0" borderId="1" xfId="0" applyFont="1" applyBorder="1"/>
    <xf numFmtId="9" fontId="33" fillId="0" borderId="1" xfId="45" applyNumberFormat="1" applyFont="1" applyFill="1" applyBorder="1" applyAlignment="1">
      <alignment horizontal="center" vertical="center"/>
    </xf>
    <xf numFmtId="0" fontId="0" fillId="2" borderId="1" xfId="45" applyNumberFormat="1" applyFont="1" applyFill="1" applyBorder="1" applyAlignment="1">
      <alignment horizontal="center" vertical="center"/>
    </xf>
    <xf numFmtId="0" fontId="13" fillId="2" borderId="1" xfId="43" applyFont="1" applyFill="1" applyBorder="1" applyAlignment="1">
      <alignment horizontal="center" vertical="center" wrapText="1"/>
    </xf>
    <xf numFmtId="0" fontId="13" fillId="2" borderId="20" xfId="43" applyFont="1" applyFill="1" applyBorder="1" applyAlignment="1">
      <alignment horizontal="center" vertical="center" wrapText="1"/>
    </xf>
    <xf numFmtId="9" fontId="13" fillId="2" borderId="0" xfId="43" applyNumberFormat="1" applyFont="1" applyFill="1" applyAlignment="1">
      <alignment horizontal="center" vertical="center" wrapText="1"/>
    </xf>
    <xf numFmtId="0" fontId="13" fillId="2" borderId="44" xfId="43" applyFont="1" applyFill="1" applyBorder="1" applyAlignment="1">
      <alignment horizontal="center" vertical="center" wrapText="1"/>
    </xf>
    <xf numFmtId="9" fontId="13" fillId="2" borderId="6" xfId="43" applyNumberFormat="1" applyFont="1" applyFill="1" applyBorder="1" applyAlignment="1">
      <alignment horizontal="center" vertical="center" wrapText="1"/>
    </xf>
    <xf numFmtId="0" fontId="13" fillId="2" borderId="6" xfId="43" applyFont="1" applyFill="1" applyBorder="1" applyAlignment="1">
      <alignment horizontal="center" vertical="center" wrapText="1"/>
    </xf>
    <xf numFmtId="0" fontId="13" fillId="2" borderId="49" xfId="43" applyFont="1" applyFill="1" applyBorder="1" applyAlignment="1">
      <alignment horizontal="center" vertical="center" wrapText="1"/>
    </xf>
    <xf numFmtId="0" fontId="22" fillId="2" borderId="64" xfId="44" applyFont="1" applyFill="1" applyBorder="1" applyAlignment="1" applyProtection="1">
      <alignment vertical="center" wrapText="1"/>
    </xf>
    <xf numFmtId="0" fontId="20" fillId="0" borderId="63" xfId="0" applyFont="1" applyBorder="1"/>
    <xf numFmtId="0" fontId="13" fillId="2" borderId="0" xfId="44" applyFont="1" applyFill="1" applyBorder="1" applyAlignment="1" applyProtection="1">
      <alignment horizontal="left" vertical="center" wrapText="1"/>
    </xf>
    <xf numFmtId="0" fontId="22" fillId="2" borderId="0" xfId="44" applyFont="1" applyFill="1" applyBorder="1" applyAlignment="1" applyProtection="1">
      <alignment horizontal="left" vertical="center" wrapText="1"/>
    </xf>
    <xf numFmtId="0" fontId="20" fillId="2" borderId="16" xfId="0" applyFont="1" applyFill="1" applyBorder="1"/>
    <xf numFmtId="0" fontId="46" fillId="0" borderId="0" xfId="0" applyFont="1"/>
    <xf numFmtId="0" fontId="13" fillId="0" borderId="27" xfId="43" applyFont="1" applyBorder="1" applyAlignment="1">
      <alignment horizontal="left" vertical="center" wrapText="1"/>
    </xf>
    <xf numFmtId="0" fontId="13" fillId="0" borderId="56" xfId="43" applyFont="1" applyBorder="1" applyAlignment="1">
      <alignment horizontal="left" vertical="center" wrapText="1"/>
    </xf>
    <xf numFmtId="0" fontId="13" fillId="0" borderId="27" xfId="43" applyFont="1" applyBorder="1" applyAlignment="1">
      <alignment horizontal="left" vertical="center"/>
    </xf>
    <xf numFmtId="0" fontId="13" fillId="0" borderId="26" xfId="43" applyFont="1" applyBorder="1" applyAlignment="1">
      <alignment horizontal="left" vertical="center" wrapText="1"/>
    </xf>
    <xf numFmtId="0" fontId="26" fillId="0" borderId="56" xfId="43" applyFont="1" applyBorder="1" applyAlignment="1">
      <alignment horizontal="left" vertical="center"/>
    </xf>
    <xf numFmtId="0" fontId="17" fillId="3" borderId="54" xfId="43" applyFont="1" applyFill="1" applyBorder="1" applyAlignment="1">
      <alignment horizontal="centerContinuous" vertical="center" wrapText="1"/>
    </xf>
    <xf numFmtId="0" fontId="23" fillId="2" borderId="19" xfId="43" applyFont="1" applyFill="1" applyBorder="1" applyAlignment="1">
      <alignment horizontal="left" vertical="center" wrapText="1"/>
    </xf>
    <xf numFmtId="0" fontId="13" fillId="2" borderId="32" xfId="43" applyFont="1" applyFill="1" applyBorder="1" applyAlignment="1">
      <alignment horizontal="left" vertical="center" wrapText="1"/>
    </xf>
    <xf numFmtId="0" fontId="13" fillId="0" borderId="41" xfId="0" applyFont="1" applyBorder="1"/>
    <xf numFmtId="0" fontId="13" fillId="2" borderId="42" xfId="43" applyFont="1" applyFill="1" applyBorder="1" applyAlignment="1">
      <alignment horizontal="left" vertical="center"/>
    </xf>
    <xf numFmtId="0" fontId="13" fillId="2" borderId="43" xfId="43" applyFont="1" applyFill="1" applyBorder="1" applyAlignment="1">
      <alignment horizontal="left" vertical="center"/>
    </xf>
    <xf numFmtId="0" fontId="13" fillId="2" borderId="85" xfId="43" applyFont="1" applyFill="1" applyBorder="1" applyAlignment="1">
      <alignment horizontal="left" vertical="center"/>
    </xf>
    <xf numFmtId="0" fontId="23" fillId="2" borderId="21" xfId="43" applyFont="1" applyFill="1" applyBorder="1" applyAlignment="1">
      <alignment horizontal="left" vertical="center" wrapText="1"/>
    </xf>
    <xf numFmtId="0" fontId="13" fillId="2" borderId="45" xfId="43" applyFont="1" applyFill="1" applyBorder="1" applyAlignment="1">
      <alignment horizontal="left" vertical="center"/>
    </xf>
    <xf numFmtId="0" fontId="23" fillId="2" borderId="34" xfId="43" applyFont="1" applyFill="1" applyBorder="1" applyAlignment="1">
      <alignment horizontal="left" vertical="top" wrapText="1"/>
    </xf>
    <xf numFmtId="0" fontId="13" fillId="2" borderId="44" xfId="0" applyFont="1" applyFill="1" applyBorder="1"/>
    <xf numFmtId="0" fontId="13" fillId="2" borderId="6" xfId="0" applyFont="1" applyFill="1" applyBorder="1"/>
    <xf numFmtId="0" fontId="13" fillId="2" borderId="49" xfId="0" applyFont="1" applyFill="1" applyBorder="1"/>
    <xf numFmtId="0" fontId="13" fillId="2" borderId="64" xfId="43" applyFont="1" applyFill="1" applyBorder="1" applyAlignment="1">
      <alignment vertical="center"/>
    </xf>
    <xf numFmtId="0" fontId="13" fillId="2" borderId="6" xfId="42" applyFont="1" applyFill="1" applyBorder="1" applyAlignment="1">
      <alignment horizontal="center"/>
    </xf>
    <xf numFmtId="0" fontId="13" fillId="2" borderId="49" xfId="42" applyFont="1" applyFill="1" applyBorder="1" applyAlignment="1">
      <alignment horizontal="center"/>
    </xf>
    <xf numFmtId="0" fontId="13" fillId="2" borderId="43" xfId="0" applyFont="1" applyFill="1" applyBorder="1"/>
    <xf numFmtId="0" fontId="13" fillId="2" borderId="48" xfId="0" applyFont="1" applyFill="1" applyBorder="1"/>
    <xf numFmtId="0" fontId="23" fillId="2" borderId="51" xfId="43" applyFont="1" applyFill="1" applyBorder="1" applyAlignment="1">
      <alignment horizontal="left" vertical="center" wrapText="1"/>
    </xf>
    <xf numFmtId="0" fontId="13" fillId="2" borderId="64" xfId="44" applyFont="1" applyFill="1" applyBorder="1" applyAlignment="1" applyProtection="1">
      <alignment horizontal="center" vertical="center" wrapText="1"/>
    </xf>
    <xf numFmtId="0" fontId="47" fillId="2" borderId="1" xfId="44" applyFont="1" applyFill="1" applyBorder="1" applyAlignment="1" applyProtection="1">
      <alignment vertical="center" wrapText="1"/>
    </xf>
    <xf numFmtId="177" fontId="13" fillId="2" borderId="1" xfId="22" applyNumberFormat="1" applyFont="1" applyFill="1" applyBorder="1" applyAlignment="1" applyProtection="1">
      <alignment vertical="center" wrapText="1"/>
    </xf>
    <xf numFmtId="49" fontId="13" fillId="2" borderId="1" xfId="43" applyNumberFormat="1" applyFont="1" applyFill="1" applyBorder="1" applyAlignment="1">
      <alignment horizontal="center" vertical="center"/>
    </xf>
    <xf numFmtId="177" fontId="13" fillId="2" borderId="6" xfId="22" applyNumberFormat="1" applyFont="1" applyFill="1" applyBorder="1" applyAlignment="1" applyProtection="1">
      <alignment vertical="center" wrapText="1"/>
    </xf>
    <xf numFmtId="0" fontId="13" fillId="2" borderId="64" xfId="43" applyFont="1" applyFill="1" applyBorder="1" applyAlignment="1">
      <alignment horizontal="left" vertical="center" wrapText="1"/>
    </xf>
    <xf numFmtId="0" fontId="13" fillId="2" borderId="43" xfId="43" applyFont="1" applyFill="1" applyBorder="1" applyAlignment="1">
      <alignment horizontal="left" vertical="center" wrapText="1"/>
    </xf>
    <xf numFmtId="0" fontId="13" fillId="2" borderId="48" xfId="43" applyFont="1" applyFill="1" applyBorder="1" applyAlignment="1">
      <alignment horizontal="left" vertical="center" wrapText="1"/>
    </xf>
    <xf numFmtId="0" fontId="13" fillId="2" borderId="16" xfId="43" applyFont="1" applyFill="1" applyBorder="1" applyAlignment="1">
      <alignment horizontal="right" vertical="center" wrapText="1"/>
    </xf>
    <xf numFmtId="0" fontId="13" fillId="2" borderId="63" xfId="0" applyFont="1" applyFill="1" applyBorder="1"/>
    <xf numFmtId="0" fontId="13" fillId="2" borderId="1" xfId="0" applyFont="1" applyFill="1" applyBorder="1" applyAlignment="1">
      <alignment horizontal="center"/>
    </xf>
    <xf numFmtId="0" fontId="13" fillId="2" borderId="16" xfId="0" applyFont="1" applyFill="1" applyBorder="1"/>
    <xf numFmtId="0" fontId="17" fillId="3" borderId="23" xfId="43" applyFont="1" applyFill="1" applyBorder="1" applyAlignment="1">
      <alignment horizontal="centerContinuous" vertical="center" wrapText="1"/>
    </xf>
    <xf numFmtId="0" fontId="13" fillId="0" borderId="0" xfId="0" applyFont="1" applyAlignment="1">
      <alignment horizontal="left" vertical="top" wrapText="1"/>
    </xf>
    <xf numFmtId="0" fontId="23" fillId="0" borderId="21" xfId="43" applyFont="1" applyBorder="1" applyAlignment="1">
      <alignment horizontal="left" vertical="center" wrapText="1"/>
    </xf>
    <xf numFmtId="0" fontId="23" fillId="0" borderId="17" xfId="43" applyFont="1" applyBorder="1" applyAlignment="1">
      <alignment horizontal="left" vertical="center" wrapText="1"/>
    </xf>
    <xf numFmtId="0" fontId="13" fillId="0" borderId="22" xfId="43" applyFont="1" applyBorder="1" applyAlignment="1">
      <alignment horizontal="center" vertical="center"/>
    </xf>
    <xf numFmtId="0" fontId="13" fillId="0" borderId="35" xfId="43" applyFont="1" applyBorder="1" applyAlignment="1">
      <alignment horizontal="center" vertical="center"/>
    </xf>
    <xf numFmtId="0" fontId="23" fillId="0" borderId="35" xfId="43" applyFont="1" applyBorder="1" applyAlignment="1">
      <alignment horizontal="left" vertical="center" wrapText="1"/>
    </xf>
    <xf numFmtId="0" fontId="13" fillId="0" borderId="36" xfId="43" applyFont="1" applyBorder="1" applyAlignment="1">
      <alignment horizontal="center" vertical="center"/>
    </xf>
    <xf numFmtId="0" fontId="13" fillId="0" borderId="0" xfId="43" applyFont="1" applyAlignment="1">
      <alignment horizontal="center" vertical="center"/>
    </xf>
    <xf numFmtId="0" fontId="23" fillId="0" borderId="0" xfId="43" applyFont="1" applyAlignment="1">
      <alignment horizontal="left" vertical="center" wrapText="1"/>
    </xf>
    <xf numFmtId="0" fontId="13" fillId="0" borderId="44" xfId="43" applyFont="1" applyBorder="1" applyAlignment="1">
      <alignment horizontal="center" vertical="center"/>
    </xf>
    <xf numFmtId="0" fontId="13" fillId="0" borderId="90" xfId="43" applyFont="1" applyBorder="1" applyAlignment="1">
      <alignment horizontal="center" vertical="center"/>
    </xf>
    <xf numFmtId="0" fontId="23" fillId="0" borderId="90" xfId="43" applyFont="1" applyBorder="1" applyAlignment="1">
      <alignment horizontal="left" vertical="center" wrapText="1"/>
    </xf>
    <xf numFmtId="0" fontId="13" fillId="0" borderId="91" xfId="43" applyFont="1" applyBorder="1" applyAlignment="1">
      <alignment horizontal="center" vertical="center"/>
    </xf>
    <xf numFmtId="0" fontId="13" fillId="0" borderId="0" xfId="0" applyFont="1" applyAlignment="1">
      <alignment vertical="top" wrapText="1"/>
    </xf>
    <xf numFmtId="0" fontId="13" fillId="0" borderId="0" xfId="0" applyFont="1" applyAlignment="1">
      <alignment wrapText="1"/>
    </xf>
    <xf numFmtId="0" fontId="17" fillId="0" borderId="1" xfId="44" applyFont="1" applyFill="1" applyBorder="1" applyAlignment="1" applyProtection="1">
      <alignment horizontal="left" vertical="center" wrapText="1"/>
    </xf>
    <xf numFmtId="0" fontId="13" fillId="0" borderId="0" xfId="0" applyFont="1" applyAlignment="1">
      <alignment horizontal="center" vertical="center"/>
    </xf>
    <xf numFmtId="0" fontId="45" fillId="0" borderId="0" xfId="0" applyFont="1" applyAlignment="1">
      <alignment vertical="center" wrapText="1"/>
    </xf>
    <xf numFmtId="0" fontId="13" fillId="0" borderId="43" xfId="43" applyFont="1" applyBorder="1" applyAlignment="1">
      <alignment vertical="center"/>
    </xf>
    <xf numFmtId="0" fontId="13" fillId="0" borderId="43" xfId="43" applyFont="1" applyBorder="1" applyAlignment="1">
      <alignment vertical="center" wrapText="1"/>
    </xf>
    <xf numFmtId="0" fontId="13" fillId="0" borderId="48" xfId="43" applyFont="1" applyBorder="1" applyAlignment="1">
      <alignment vertical="center" wrapText="1"/>
    </xf>
    <xf numFmtId="0" fontId="13" fillId="0" borderId="0" xfId="43" applyFont="1" applyAlignment="1">
      <alignment vertical="center"/>
    </xf>
    <xf numFmtId="0" fontId="13" fillId="0" borderId="6" xfId="43" applyFont="1" applyBorder="1" applyAlignment="1">
      <alignment vertical="center" wrapText="1"/>
    </xf>
    <xf numFmtId="0" fontId="13" fillId="0" borderId="0" xfId="43" applyFont="1" applyAlignment="1">
      <alignment vertical="center" wrapText="1"/>
    </xf>
    <xf numFmtId="0" fontId="13" fillId="0" borderId="44" xfId="43" applyFont="1" applyBorder="1" applyAlignment="1">
      <alignment vertical="center" wrapText="1"/>
    </xf>
    <xf numFmtId="0" fontId="13" fillId="0" borderId="0" xfId="44" applyFont="1" applyFill="1" applyBorder="1" applyAlignment="1" applyProtection="1">
      <alignment horizontal="right" vertical="center" wrapText="1"/>
    </xf>
    <xf numFmtId="0" fontId="13" fillId="0" borderId="5" xfId="44" applyFont="1" applyFill="1" applyBorder="1" applyAlignment="1" applyProtection="1">
      <alignment horizontal="justify" vertical="center" wrapText="1"/>
    </xf>
    <xf numFmtId="0" fontId="13" fillId="0" borderId="1" xfId="44" applyFont="1" applyFill="1" applyBorder="1" applyAlignment="1" applyProtection="1">
      <alignment horizontal="justify" vertical="center" wrapText="1"/>
    </xf>
    <xf numFmtId="0" fontId="13" fillId="0" borderId="44" xfId="44" applyFont="1" applyFill="1" applyBorder="1" applyAlignment="1" applyProtection="1">
      <alignment vertical="center" wrapText="1"/>
    </xf>
    <xf numFmtId="0" fontId="13" fillId="0" borderId="1" xfId="44" applyFont="1" applyFill="1" applyBorder="1" applyAlignment="1" applyProtection="1">
      <alignment vertical="center" wrapText="1"/>
    </xf>
    <xf numFmtId="0" fontId="13" fillId="0" borderId="0" xfId="44" applyFont="1" applyFill="1" applyBorder="1" applyAlignment="1" applyProtection="1">
      <alignment vertical="center" wrapText="1"/>
    </xf>
    <xf numFmtId="0" fontId="13" fillId="0" borderId="6" xfId="42" applyFont="1" applyBorder="1" applyAlignment="1">
      <alignment horizontal="center"/>
    </xf>
    <xf numFmtId="0" fontId="13" fillId="0" borderId="6" xfId="44" applyFont="1" applyFill="1" applyBorder="1" applyAlignment="1" applyProtection="1">
      <alignment horizontal="center" vertical="center" wrapText="1"/>
    </xf>
    <xf numFmtId="0" fontId="13" fillId="0" borderId="49" xfId="44" applyFont="1" applyFill="1" applyBorder="1" applyAlignment="1" applyProtection="1">
      <alignment horizontal="center" vertical="center" wrapText="1"/>
    </xf>
    <xf numFmtId="0" fontId="13" fillId="0" borderId="43" xfId="44" applyFont="1" applyFill="1" applyBorder="1" applyAlignment="1" applyProtection="1">
      <alignment vertical="center" wrapText="1"/>
    </xf>
    <xf numFmtId="0" fontId="13" fillId="0" borderId="43" xfId="0" applyFont="1" applyBorder="1"/>
    <xf numFmtId="0" fontId="13" fillId="0" borderId="48" xfId="0" applyFont="1" applyBorder="1"/>
    <xf numFmtId="0" fontId="13" fillId="0" borderId="0" xfId="44" applyFont="1" applyFill="1" applyBorder="1" applyAlignment="1" applyProtection="1">
      <alignment horizontal="center" vertical="center" wrapText="1"/>
    </xf>
    <xf numFmtId="0" fontId="13" fillId="0" borderId="44" xfId="0" applyFont="1" applyBorder="1"/>
    <xf numFmtId="0" fontId="13" fillId="0" borderId="1" xfId="0" applyFont="1" applyBorder="1"/>
    <xf numFmtId="0" fontId="13" fillId="0" borderId="0" xfId="0" applyFont="1" applyAlignment="1">
      <alignment horizontal="right"/>
    </xf>
    <xf numFmtId="0" fontId="13" fillId="0" borderId="0" xfId="0" applyFont="1" applyAlignment="1">
      <alignment horizontal="center"/>
    </xf>
    <xf numFmtId="0" fontId="13" fillId="0" borderId="6" xfId="44" applyFont="1" applyFill="1" applyBorder="1" applyAlignment="1" applyProtection="1">
      <alignment vertical="center" wrapText="1"/>
    </xf>
    <xf numFmtId="0" fontId="13" fillId="0" borderId="6" xfId="0" applyFont="1" applyBorder="1"/>
    <xf numFmtId="0" fontId="13" fillId="0" borderId="49" xfId="0" applyFont="1" applyBorder="1"/>
    <xf numFmtId="0" fontId="13" fillId="0" borderId="43" xfId="44" applyFont="1" applyFill="1" applyBorder="1" applyAlignment="1" applyProtection="1">
      <alignment horizontal="center" vertical="center" wrapText="1"/>
    </xf>
    <xf numFmtId="0" fontId="13" fillId="0" borderId="48" xfId="44" applyFont="1" applyFill="1" applyBorder="1" applyAlignment="1" applyProtection="1">
      <alignment horizontal="center" vertical="center" wrapText="1"/>
    </xf>
    <xf numFmtId="0" fontId="13" fillId="0" borderId="18" xfId="44" applyFont="1" applyFill="1" applyBorder="1" applyAlignment="1" applyProtection="1">
      <alignment horizontal="right" vertical="center" wrapText="1"/>
    </xf>
    <xf numFmtId="0" fontId="13" fillId="0" borderId="0" xfId="44" applyFont="1" applyFill="1" applyBorder="1" applyAlignment="1" applyProtection="1">
      <alignment horizontal="right" vertical="center"/>
    </xf>
    <xf numFmtId="0" fontId="13" fillId="0" borderId="44" xfId="44" applyFont="1" applyFill="1" applyBorder="1" applyAlignment="1" applyProtection="1">
      <alignment horizontal="center" vertical="center" wrapText="1"/>
    </xf>
    <xf numFmtId="49" fontId="17" fillId="0" borderId="43" xfId="43" applyNumberFormat="1" applyFont="1" applyBorder="1" applyAlignment="1">
      <alignment horizontal="center" vertical="center"/>
    </xf>
    <xf numFmtId="49" fontId="17" fillId="0" borderId="0" xfId="43" applyNumberFormat="1" applyFont="1" applyAlignment="1">
      <alignment horizontal="center" vertical="center"/>
    </xf>
    <xf numFmtId="177" fontId="13" fillId="0" borderId="6" xfId="22" applyNumberFormat="1" applyFont="1" applyFill="1" applyBorder="1" applyAlignment="1" applyProtection="1">
      <alignment vertical="center" wrapText="1"/>
    </xf>
    <xf numFmtId="49" fontId="17" fillId="0" borderId="6" xfId="43" applyNumberFormat="1" applyFont="1" applyBorder="1" applyAlignment="1">
      <alignment horizontal="center" vertical="center"/>
    </xf>
    <xf numFmtId="0" fontId="13" fillId="0" borderId="6" xfId="44" applyFont="1" applyFill="1" applyBorder="1" applyAlignment="1" applyProtection="1">
      <alignment horizontal="right" vertical="center"/>
    </xf>
    <xf numFmtId="0" fontId="13" fillId="0" borderId="43" xfId="43" applyFont="1" applyBorder="1" applyAlignment="1">
      <alignment horizontal="left" vertical="center" wrapText="1"/>
    </xf>
    <xf numFmtId="0" fontId="13" fillId="0" borderId="48" xfId="43" applyFont="1" applyBorder="1" applyAlignment="1">
      <alignment horizontal="left" vertical="center" wrapText="1"/>
    </xf>
    <xf numFmtId="0" fontId="13" fillId="0" borderId="0" xfId="43" applyFont="1" applyAlignment="1">
      <alignment horizontal="right" vertical="center" wrapText="1"/>
    </xf>
    <xf numFmtId="0" fontId="13" fillId="0" borderId="0" xfId="43" applyFont="1" applyAlignment="1">
      <alignment horizontal="center" vertical="center" wrapText="1"/>
    </xf>
    <xf numFmtId="0" fontId="13" fillId="0" borderId="0" xfId="42" applyFont="1" applyAlignment="1">
      <alignment horizontal="center"/>
    </xf>
    <xf numFmtId="0" fontId="13" fillId="0" borderId="44" xfId="43" applyFont="1" applyBorder="1" applyAlignment="1">
      <alignment horizontal="left" vertical="center" wrapText="1"/>
    </xf>
    <xf numFmtId="9" fontId="13" fillId="0" borderId="32" xfId="43" applyNumberFormat="1" applyFont="1" applyBorder="1" applyAlignment="1">
      <alignment horizontal="center" vertical="center" wrapText="1"/>
    </xf>
    <xf numFmtId="0" fontId="13" fillId="0" borderId="41" xfId="43" applyFont="1" applyBorder="1" applyAlignment="1">
      <alignment horizontal="center" vertical="center" wrapText="1"/>
    </xf>
    <xf numFmtId="0" fontId="13" fillId="0" borderId="43" xfId="43" applyFont="1" applyBorder="1" applyAlignment="1">
      <alignment horizontal="center" vertical="center" wrapText="1"/>
    </xf>
    <xf numFmtId="0" fontId="13" fillId="0" borderId="85" xfId="43" applyFont="1" applyBorder="1" applyAlignment="1">
      <alignment vertical="center" wrapText="1"/>
    </xf>
    <xf numFmtId="9" fontId="13" fillId="0" borderId="0" xfId="43" applyNumberFormat="1" applyFont="1" applyAlignment="1">
      <alignment horizontal="center" vertical="center" wrapText="1"/>
    </xf>
    <xf numFmtId="0" fontId="13" fillId="0" borderId="6" xfId="43" applyFont="1" applyBorder="1" applyAlignment="1">
      <alignment horizontal="right" vertical="center" wrapText="1"/>
    </xf>
    <xf numFmtId="9" fontId="13" fillId="0" borderId="6" xfId="43" applyNumberFormat="1" applyFont="1" applyBorder="1" applyAlignment="1">
      <alignment horizontal="center" vertical="center" wrapText="1"/>
    </xf>
    <xf numFmtId="0" fontId="13" fillId="0" borderId="6" xfId="43" applyFont="1" applyBorder="1" applyAlignment="1">
      <alignment horizontal="center" vertical="center" wrapText="1"/>
    </xf>
    <xf numFmtId="0" fontId="13" fillId="0" borderId="49" xfId="43" applyFont="1" applyBorder="1" applyAlignment="1">
      <alignment horizontal="center" vertical="center" wrapText="1"/>
    </xf>
    <xf numFmtId="0" fontId="13" fillId="0" borderId="0" xfId="43" applyFont="1" applyAlignment="1">
      <alignment horizontal="center" vertical="top" wrapText="1"/>
    </xf>
    <xf numFmtId="0" fontId="13" fillId="0" borderId="6" xfId="43" applyFont="1" applyBorder="1" applyAlignment="1">
      <alignment horizontal="center" vertical="top" wrapText="1"/>
    </xf>
    <xf numFmtId="0" fontId="13" fillId="0" borderId="1" xfId="43" applyFont="1" applyBorder="1" applyAlignment="1">
      <alignment horizontal="center" vertical="center" wrapText="1"/>
    </xf>
    <xf numFmtId="0" fontId="13" fillId="0" borderId="0" xfId="44" applyFont="1" applyFill="1" applyBorder="1" applyAlignment="1" applyProtection="1">
      <alignment horizontal="left" vertical="center" wrapText="1"/>
    </xf>
    <xf numFmtId="0" fontId="13" fillId="0" borderId="1" xfId="0" applyFont="1" applyBorder="1" applyAlignment="1">
      <alignment horizontal="center"/>
    </xf>
    <xf numFmtId="0" fontId="13" fillId="0" borderId="0" xfId="0" applyFont="1" applyAlignment="1">
      <alignment vertical="center"/>
    </xf>
    <xf numFmtId="0" fontId="23" fillId="0" borderId="56" xfId="43" applyFont="1" applyBorder="1" applyAlignment="1">
      <alignment horizontal="left" vertical="center" wrapText="1"/>
    </xf>
    <xf numFmtId="0" fontId="13" fillId="0" borderId="17" xfId="43" applyFont="1" applyBorder="1" applyAlignment="1">
      <alignment vertical="center" wrapText="1"/>
    </xf>
    <xf numFmtId="0" fontId="13" fillId="0" borderId="55" xfId="43" applyFont="1" applyBorder="1" applyAlignment="1">
      <alignment horizontal="left" vertical="center" wrapText="1"/>
    </xf>
    <xf numFmtId="0" fontId="13" fillId="0" borderId="52" xfId="43" applyFont="1" applyBorder="1" applyAlignment="1">
      <alignment horizontal="left" vertical="center"/>
    </xf>
    <xf numFmtId="0" fontId="26" fillId="0" borderId="54" xfId="42" applyFont="1" applyBorder="1" applyAlignment="1">
      <alignment horizontal="left"/>
    </xf>
    <xf numFmtId="0" fontId="26" fillId="0" borderId="0" xfId="0" applyFont="1" applyAlignment="1">
      <alignment horizontal="left"/>
    </xf>
    <xf numFmtId="0" fontId="13" fillId="3" borderId="53" xfId="42" applyFont="1" applyFill="1" applyBorder="1"/>
    <xf numFmtId="49" fontId="17" fillId="3" borderId="22" xfId="43" applyNumberFormat="1" applyFont="1" applyFill="1" applyBorder="1" applyAlignment="1">
      <alignment horizontal="left" vertical="center"/>
    </xf>
    <xf numFmtId="49" fontId="17" fillId="3" borderId="35" xfId="43" applyNumberFormat="1" applyFont="1" applyFill="1" applyBorder="1" applyAlignment="1">
      <alignment horizontal="centerContinuous" vertical="center"/>
    </xf>
    <xf numFmtId="49" fontId="17" fillId="3" borderId="36" xfId="43" applyNumberFormat="1" applyFont="1" applyFill="1" applyBorder="1" applyAlignment="1">
      <alignment horizontal="centerContinuous" vertical="center"/>
    </xf>
    <xf numFmtId="182" fontId="13" fillId="2" borderId="32" xfId="51" applyNumberFormat="1" applyFont="1" applyFill="1" applyBorder="1" applyAlignment="1">
      <alignment horizontal="center" vertical="center" wrapText="1"/>
    </xf>
    <xf numFmtId="0" fontId="13" fillId="2" borderId="41" xfId="43" applyFont="1" applyFill="1" applyBorder="1" applyAlignment="1">
      <alignment horizontal="left" vertical="center"/>
    </xf>
    <xf numFmtId="0" fontId="13" fillId="2" borderId="17" xfId="0" applyFont="1" applyFill="1" applyBorder="1" applyAlignment="1">
      <alignment horizontal="center"/>
    </xf>
    <xf numFmtId="0" fontId="13" fillId="2" borderId="42" xfId="0" applyFont="1" applyFill="1" applyBorder="1" applyAlignment="1">
      <alignment horizontal="center"/>
    </xf>
    <xf numFmtId="0" fontId="13" fillId="0" borderId="42" xfId="0" applyFont="1" applyBorder="1"/>
    <xf numFmtId="0" fontId="13" fillId="0" borderId="45" xfId="0" applyFont="1" applyBorder="1"/>
    <xf numFmtId="41" fontId="36" fillId="0" borderId="1" xfId="45" applyFont="1" applyFill="1" applyBorder="1" applyAlignment="1">
      <alignment horizontal="center" vertical="center"/>
    </xf>
    <xf numFmtId="0" fontId="13" fillId="0" borderId="45" xfId="43" applyFont="1" applyBorder="1" applyAlignment="1">
      <alignment horizontal="center" vertical="center" wrapText="1"/>
    </xf>
    <xf numFmtId="9" fontId="13" fillId="2" borderId="43" xfId="43" applyNumberFormat="1" applyFont="1" applyFill="1" applyBorder="1" applyAlignment="1">
      <alignment horizontal="center" vertical="center" wrapText="1"/>
    </xf>
    <xf numFmtId="0" fontId="13" fillId="2" borderId="43" xfId="43" applyFont="1" applyFill="1" applyBorder="1" applyAlignment="1">
      <alignment horizontal="center" vertical="center" wrapText="1"/>
    </xf>
    <xf numFmtId="0" fontId="13" fillId="2" borderId="48" xfId="43" applyFont="1" applyFill="1" applyBorder="1" applyAlignment="1">
      <alignment horizontal="center" vertical="center" wrapText="1"/>
    </xf>
    <xf numFmtId="0" fontId="13" fillId="0" borderId="63" xfId="0" applyFont="1" applyBorder="1"/>
    <xf numFmtId="0" fontId="47" fillId="2" borderId="1" xfId="44" applyFont="1" applyFill="1" applyBorder="1" applyAlignment="1" applyProtection="1">
      <alignment horizontal="center" vertical="center" wrapText="1"/>
    </xf>
    <xf numFmtId="0" fontId="13" fillId="2" borderId="1" xfId="22" applyNumberFormat="1" applyFont="1" applyFill="1" applyBorder="1" applyAlignment="1" applyProtection="1">
      <alignment horizontal="center" vertical="center" wrapText="1"/>
    </xf>
    <xf numFmtId="0" fontId="13" fillId="2" borderId="1" xfId="43" applyFont="1" applyFill="1" applyBorder="1" applyAlignment="1">
      <alignment horizontal="center" vertical="center"/>
    </xf>
    <xf numFmtId="0" fontId="17" fillId="3" borderId="89" xfId="43" applyFont="1" applyFill="1" applyBorder="1" applyAlignment="1">
      <alignment horizontal="centerContinuous" vertical="center" wrapText="1"/>
    </xf>
    <xf numFmtId="0" fontId="49" fillId="2" borderId="42" xfId="44" applyFont="1" applyFill="1" applyBorder="1" applyAlignment="1" applyProtection="1">
      <alignment horizontal="left" vertical="center" wrapText="1"/>
    </xf>
    <xf numFmtId="0" fontId="49" fillId="2" borderId="45" xfId="44" applyFont="1" applyFill="1" applyBorder="1" applyAlignment="1" applyProtection="1">
      <alignment horizontal="left" vertical="center" wrapText="1"/>
    </xf>
    <xf numFmtId="0" fontId="45" fillId="2" borderId="1" xfId="44" applyFont="1" applyFill="1" applyBorder="1" applyAlignment="1" applyProtection="1">
      <alignment horizontal="center" vertical="center" wrapText="1"/>
    </xf>
    <xf numFmtId="0" fontId="13" fillId="0" borderId="64" xfId="43" applyFont="1" applyBorder="1" applyAlignment="1">
      <alignment horizontal="left" vertical="center" wrapText="1"/>
    </xf>
    <xf numFmtId="0" fontId="13" fillId="0" borderId="63" xfId="43" applyFont="1" applyBorder="1" applyAlignment="1">
      <alignment horizontal="right" vertical="center" wrapText="1"/>
    </xf>
    <xf numFmtId="0" fontId="13" fillId="0" borderId="16" xfId="43" applyFont="1" applyBorder="1" applyAlignment="1">
      <alignment horizontal="right" vertical="center" wrapText="1"/>
    </xf>
    <xf numFmtId="9" fontId="13" fillId="0" borderId="42" xfId="43" applyNumberFormat="1" applyFont="1" applyBorder="1" applyAlignment="1">
      <alignment horizontal="center" vertical="center" wrapText="1"/>
    </xf>
    <xf numFmtId="0" fontId="13" fillId="0" borderId="42" xfId="43"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wrapText="1"/>
    </xf>
    <xf numFmtId="0" fontId="45" fillId="0" borderId="0" xfId="0" applyFont="1" applyAlignment="1">
      <alignment vertical="center"/>
    </xf>
    <xf numFmtId="0" fontId="49" fillId="2" borderId="42" xfId="43" applyFont="1" applyFill="1" applyBorder="1" applyAlignment="1">
      <alignment horizontal="left" vertical="center" wrapText="1"/>
    </xf>
    <xf numFmtId="0" fontId="49" fillId="2" borderId="45" xfId="43" applyFont="1" applyFill="1" applyBorder="1" applyAlignment="1">
      <alignment horizontal="left" vertical="center" wrapText="1"/>
    </xf>
    <xf numFmtId="0" fontId="23" fillId="0" borderId="22" xfId="43" applyFont="1" applyBorder="1" applyAlignment="1">
      <alignment horizontal="left" vertical="center" wrapText="1"/>
    </xf>
    <xf numFmtId="0" fontId="23" fillId="2" borderId="16" xfId="43" applyFont="1" applyFill="1" applyBorder="1" applyAlignment="1">
      <alignment horizontal="left" vertical="center" wrapText="1"/>
    </xf>
    <xf numFmtId="0" fontId="23" fillId="0" borderId="64" xfId="43" applyFont="1" applyBorder="1" applyAlignment="1">
      <alignment horizontal="left" vertical="center" wrapText="1"/>
    </xf>
    <xf numFmtId="0" fontId="23" fillId="0" borderId="63" xfId="43" applyFont="1" applyBorder="1" applyAlignment="1">
      <alignment horizontal="left" vertical="center" wrapText="1"/>
    </xf>
    <xf numFmtId="177" fontId="36" fillId="2" borderId="1" xfId="0" applyNumberFormat="1" applyFont="1" applyFill="1" applyBorder="1" applyAlignment="1">
      <alignment horizontal="center" vertical="center"/>
    </xf>
    <xf numFmtId="0" fontId="13" fillId="0" borderId="26" xfId="43" applyFont="1" applyBorder="1" applyAlignment="1">
      <alignment horizontal="left" vertical="center"/>
    </xf>
    <xf numFmtId="0" fontId="26" fillId="0" borderId="55" xfId="43" applyFont="1" applyBorder="1" applyAlignment="1">
      <alignment horizontal="left" vertical="center"/>
    </xf>
    <xf numFmtId="0" fontId="25" fillId="0" borderId="89" xfId="42" applyFont="1" applyBorder="1" applyAlignment="1">
      <alignment horizontal="left"/>
    </xf>
    <xf numFmtId="0" fontId="13" fillId="2" borderId="0" xfId="44" applyFont="1" applyFill="1" applyAlignment="1" applyProtection="1">
      <alignment horizontal="left" vertical="top"/>
    </xf>
    <xf numFmtId="3" fontId="16" fillId="0" borderId="1" xfId="1" applyNumberFormat="1" applyFont="1" applyBorder="1" applyAlignment="1">
      <alignment horizontal="center" vertical="center" wrapText="1"/>
    </xf>
    <xf numFmtId="0" fontId="23" fillId="2" borderId="34" xfId="43" applyFont="1" applyFill="1" applyBorder="1" applyAlignment="1">
      <alignment horizontal="left" vertical="center" wrapText="1"/>
    </xf>
    <xf numFmtId="0" fontId="16" fillId="0" borderId="9" xfId="1" applyFont="1" applyBorder="1" applyAlignment="1">
      <alignment horizontal="center" vertical="center" wrapText="1"/>
    </xf>
    <xf numFmtId="9" fontId="36" fillId="2" borderId="1" xfId="45" applyNumberFormat="1" applyFont="1" applyFill="1" applyBorder="1" applyAlignment="1">
      <alignment horizontal="center" vertical="center"/>
    </xf>
    <xf numFmtId="0" fontId="33" fillId="0" borderId="0" xfId="0" applyFont="1" applyAlignment="1">
      <alignment vertical="center"/>
    </xf>
    <xf numFmtId="0" fontId="49" fillId="3" borderId="42" xfId="43" applyFont="1" applyFill="1" applyBorder="1" applyAlignment="1">
      <alignment horizontal="left" vertical="center" wrapText="1"/>
    </xf>
    <xf numFmtId="0" fontId="49" fillId="2" borderId="1" xfId="43" applyFont="1" applyFill="1" applyBorder="1" applyAlignment="1">
      <alignment horizontal="left" vertical="center" wrapText="1"/>
    </xf>
    <xf numFmtId="0" fontId="49" fillId="3" borderId="42" xfId="43" applyFont="1" applyFill="1" applyBorder="1" applyAlignment="1">
      <alignment horizontal="left" vertical="center"/>
    </xf>
    <xf numFmtId="0" fontId="49" fillId="2" borderId="42" xfId="43" applyFont="1" applyFill="1" applyBorder="1" applyAlignment="1">
      <alignment horizontal="left" vertical="center"/>
    </xf>
    <xf numFmtId="0" fontId="49" fillId="2" borderId="41" xfId="43" applyFont="1" applyFill="1" applyBorder="1" applyAlignment="1">
      <alignment horizontal="left" vertical="center"/>
    </xf>
    <xf numFmtId="0" fontId="50" fillId="2" borderId="1" xfId="43" applyFont="1" applyFill="1" applyBorder="1" applyAlignment="1">
      <alignment horizontal="left" vertical="center" wrapText="1"/>
    </xf>
    <xf numFmtId="0" fontId="49" fillId="3" borderId="32" xfId="43" applyFont="1" applyFill="1" applyBorder="1" applyAlignment="1">
      <alignment horizontal="left" vertical="center"/>
    </xf>
    <xf numFmtId="0" fontId="49" fillId="2" borderId="45" xfId="43" applyFont="1" applyFill="1" applyBorder="1" applyAlignment="1">
      <alignment horizontal="left" vertical="center"/>
    </xf>
    <xf numFmtId="0" fontId="49" fillId="2" borderId="17" xfId="0" applyFont="1" applyFill="1" applyBorder="1" applyAlignment="1">
      <alignment horizontal="center"/>
    </xf>
    <xf numFmtId="0" fontId="49" fillId="2" borderId="42" xfId="0" applyFont="1" applyFill="1" applyBorder="1" applyAlignment="1">
      <alignment horizontal="center"/>
    </xf>
    <xf numFmtId="0" fontId="49" fillId="0" borderId="42" xfId="0" applyFont="1" applyBorder="1"/>
    <xf numFmtId="0" fontId="49" fillId="0" borderId="45" xfId="0" applyFont="1" applyBorder="1"/>
    <xf numFmtId="0" fontId="49" fillId="2" borderId="6" xfId="0" applyFont="1" applyFill="1" applyBorder="1" applyAlignment="1">
      <alignment horizontal="center"/>
    </xf>
    <xf numFmtId="0" fontId="49" fillId="2" borderId="0" xfId="0" applyFont="1" applyFill="1" applyAlignment="1">
      <alignment horizontal="center"/>
    </xf>
    <xf numFmtId="0" fontId="49" fillId="0" borderId="0" xfId="0" applyFont="1"/>
    <xf numFmtId="0" fontId="49" fillId="0" borderId="44" xfId="0" applyFont="1" applyBorder="1"/>
    <xf numFmtId="0" fontId="49" fillId="2" borderId="6" xfId="44" applyFont="1" applyFill="1" applyBorder="1" applyAlignment="1" applyProtection="1">
      <alignment horizontal="center" vertical="center" wrapText="1"/>
    </xf>
    <xf numFmtId="0" fontId="49" fillId="2" borderId="49" xfId="44" applyFont="1" applyFill="1" applyBorder="1" applyAlignment="1" applyProtection="1">
      <alignment horizontal="center" vertical="center" wrapText="1"/>
    </xf>
    <xf numFmtId="0" fontId="51" fillId="2" borderId="1" xfId="44" applyFont="1" applyFill="1" applyBorder="1" applyAlignment="1" applyProtection="1">
      <alignment horizontal="left" vertical="center" wrapText="1"/>
    </xf>
    <xf numFmtId="0" fontId="49" fillId="2" borderId="43" xfId="44" applyFont="1" applyFill="1" applyBorder="1" applyAlignment="1" applyProtection="1">
      <alignment horizontal="center" vertical="center" wrapText="1"/>
    </xf>
    <xf numFmtId="0" fontId="49" fillId="2" borderId="0" xfId="44" applyFont="1" applyFill="1" applyBorder="1" applyAlignment="1" applyProtection="1">
      <alignment horizontal="center" vertical="center" wrapText="1"/>
    </xf>
    <xf numFmtId="0" fontId="49" fillId="2" borderId="43" xfId="43" applyFont="1" applyFill="1" applyBorder="1" applyAlignment="1">
      <alignment vertical="center"/>
    </xf>
    <xf numFmtId="0" fontId="49" fillId="2" borderId="43" xfId="43" applyFont="1" applyFill="1" applyBorder="1" applyAlignment="1">
      <alignment vertical="center" wrapText="1"/>
    </xf>
    <xf numFmtId="0" fontId="49" fillId="2" borderId="48" xfId="43" applyFont="1" applyFill="1" applyBorder="1" applyAlignment="1">
      <alignment vertical="center" wrapText="1"/>
    </xf>
    <xf numFmtId="0" fontId="49" fillId="2" borderId="0" xfId="43" applyFont="1" applyFill="1" applyAlignment="1">
      <alignment vertical="center"/>
    </xf>
    <xf numFmtId="0" fontId="49" fillId="2" borderId="6" xfId="43" applyFont="1" applyFill="1" applyBorder="1" applyAlignment="1">
      <alignment vertical="center" wrapText="1"/>
    </xf>
    <xf numFmtId="0" fontId="49" fillId="2" borderId="0" xfId="43" applyFont="1" applyFill="1" applyAlignment="1">
      <alignment vertical="center" wrapText="1"/>
    </xf>
    <xf numFmtId="0" fontId="49" fillId="2" borderId="44" xfId="43" applyFont="1" applyFill="1" applyBorder="1" applyAlignment="1">
      <alignment vertical="center" wrapText="1"/>
    </xf>
    <xf numFmtId="0" fontId="49" fillId="2" borderId="0" xfId="44" applyFont="1" applyFill="1" applyAlignment="1" applyProtection="1">
      <alignment horizontal="right" vertical="center" wrapText="1"/>
    </xf>
    <xf numFmtId="0" fontId="49" fillId="2" borderId="5" xfId="44" applyFont="1" applyFill="1" applyBorder="1" applyAlignment="1" applyProtection="1">
      <alignment horizontal="justify" vertical="center" wrapText="1"/>
    </xf>
    <xf numFmtId="0" fontId="49" fillId="2" borderId="1" xfId="44" applyFont="1" applyFill="1" applyBorder="1" applyAlignment="1" applyProtection="1">
      <alignment horizontal="right" vertical="center" wrapText="1"/>
    </xf>
    <xf numFmtId="0" fontId="49" fillId="2" borderId="50" xfId="44" applyFont="1" applyFill="1" applyBorder="1" applyAlignment="1" applyProtection="1">
      <alignment vertical="center" wrapText="1"/>
    </xf>
    <xf numFmtId="0" fontId="49" fillId="2" borderId="1" xfId="44" applyFont="1" applyFill="1" applyBorder="1" applyAlignment="1" applyProtection="1">
      <alignment horizontal="center" vertical="center" wrapText="1"/>
    </xf>
    <xf numFmtId="0" fontId="49" fillId="2" borderId="1" xfId="44" applyFont="1" applyFill="1" applyBorder="1" applyAlignment="1" applyProtection="1">
      <alignment vertical="center" wrapText="1"/>
    </xf>
    <xf numFmtId="0" fontId="49" fillId="2" borderId="63" xfId="44" applyFont="1" applyFill="1" applyBorder="1" applyAlignment="1" applyProtection="1">
      <alignment horizontal="right" vertical="center" wrapText="1"/>
    </xf>
    <xf numFmtId="0" fontId="49" fillId="2" borderId="0" xfId="44" applyFont="1" applyFill="1" applyBorder="1" applyAlignment="1" applyProtection="1">
      <alignment horizontal="right" vertical="center" wrapText="1"/>
    </xf>
    <xf numFmtId="0" fontId="49" fillId="2" borderId="6" xfId="44" applyFont="1" applyFill="1" applyBorder="1" applyAlignment="1" applyProtection="1">
      <alignment vertical="center" wrapText="1"/>
    </xf>
    <xf numFmtId="0" fontId="49" fillId="2" borderId="6" xfId="44" applyFont="1" applyFill="1" applyBorder="1" applyAlignment="1" applyProtection="1">
      <alignment horizontal="right" vertical="center" wrapText="1"/>
    </xf>
    <xf numFmtId="0" fontId="49" fillId="2" borderId="44" xfId="44" applyFont="1" applyFill="1" applyBorder="1" applyAlignment="1" applyProtection="1">
      <alignment vertical="center" wrapText="1"/>
    </xf>
    <xf numFmtId="0" fontId="49" fillId="2" borderId="6" xfId="42" applyFont="1" applyFill="1" applyBorder="1" applyAlignment="1">
      <alignment horizontal="center"/>
    </xf>
    <xf numFmtId="0" fontId="49" fillId="2" borderId="49" xfId="42" applyFont="1" applyFill="1" applyBorder="1" applyAlignment="1">
      <alignment horizontal="center"/>
    </xf>
    <xf numFmtId="0" fontId="49" fillId="2" borderId="43" xfId="44" applyFont="1" applyFill="1" applyBorder="1" applyAlignment="1" applyProtection="1">
      <alignment vertical="center" wrapText="1"/>
    </xf>
    <xf numFmtId="0" fontId="49" fillId="2" borderId="0" xfId="44" applyFont="1" applyFill="1" applyAlignment="1" applyProtection="1">
      <alignment horizontal="center" vertical="center" wrapText="1"/>
    </xf>
    <xf numFmtId="0" fontId="49" fillId="2" borderId="1" xfId="0" applyFont="1" applyFill="1" applyBorder="1"/>
    <xf numFmtId="0" fontId="49" fillId="2" borderId="0" xfId="0" applyFont="1" applyFill="1"/>
    <xf numFmtId="0" fontId="49" fillId="2" borderId="0" xfId="0" applyFont="1" applyFill="1" applyAlignment="1">
      <alignment horizontal="right"/>
    </xf>
    <xf numFmtId="0" fontId="49" fillId="2" borderId="44" xfId="44" applyFont="1" applyFill="1" applyBorder="1" applyAlignment="1" applyProtection="1">
      <alignment horizontal="center" vertical="center" wrapText="1"/>
    </xf>
    <xf numFmtId="0" fontId="49" fillId="2" borderId="18" xfId="44" applyFont="1" applyFill="1" applyBorder="1" applyAlignment="1" applyProtection="1">
      <alignment horizontal="right" vertical="center" wrapText="1"/>
    </xf>
    <xf numFmtId="3" fontId="52" fillId="2" borderId="1" xfId="1" applyNumberFormat="1" applyFont="1" applyFill="1" applyBorder="1" applyAlignment="1">
      <alignment horizontal="center" vertical="center" wrapText="1"/>
    </xf>
    <xf numFmtId="0" fontId="49" fillId="2" borderId="0" xfId="44" applyFont="1" applyFill="1" applyAlignment="1" applyProtection="1">
      <alignment horizontal="right" vertical="center"/>
    </xf>
    <xf numFmtId="49" fontId="51" fillId="2" borderId="43" xfId="43" applyNumberFormat="1" applyFont="1" applyFill="1" applyBorder="1" applyAlignment="1">
      <alignment horizontal="center" vertical="center"/>
    </xf>
    <xf numFmtId="49" fontId="51" fillId="2" borderId="0" xfId="43" applyNumberFormat="1" applyFont="1" applyFill="1" applyAlignment="1">
      <alignment horizontal="center" vertical="center"/>
    </xf>
    <xf numFmtId="177" fontId="49" fillId="2" borderId="6" xfId="22" applyNumberFormat="1" applyFont="1" applyFill="1" applyBorder="1" applyAlignment="1">
      <alignment vertical="center" wrapText="1"/>
    </xf>
    <xf numFmtId="49" fontId="51" fillId="2" borderId="6" xfId="43" applyNumberFormat="1" applyFont="1" applyFill="1" applyBorder="1" applyAlignment="1">
      <alignment horizontal="center" vertical="center"/>
    </xf>
    <xf numFmtId="0" fontId="49" fillId="2" borderId="6" xfId="44" applyFont="1" applyFill="1" applyBorder="1" applyAlignment="1" applyProtection="1">
      <alignment horizontal="right" vertical="center"/>
    </xf>
    <xf numFmtId="0" fontId="49" fillId="2" borderId="0" xfId="43" applyFont="1" applyFill="1" applyAlignment="1">
      <alignment horizontal="left" vertical="center" wrapText="1"/>
    </xf>
    <xf numFmtId="0" fontId="49" fillId="2" borderId="44" xfId="43" applyFont="1" applyFill="1" applyBorder="1" applyAlignment="1">
      <alignment horizontal="left" vertical="center" wrapText="1"/>
    </xf>
    <xf numFmtId="0" fontId="49" fillId="2" borderId="0" xfId="43" applyFont="1" applyFill="1" applyAlignment="1">
      <alignment horizontal="right" vertical="center" wrapText="1"/>
    </xf>
    <xf numFmtId="0" fontId="49" fillId="2" borderId="0" xfId="43" applyFont="1" applyFill="1" applyAlignment="1">
      <alignment horizontal="center" vertical="center" wrapText="1"/>
    </xf>
    <xf numFmtId="0" fontId="49" fillId="2" borderId="0" xfId="42" applyFont="1" applyFill="1" applyAlignment="1">
      <alignment horizontal="center"/>
    </xf>
    <xf numFmtId="41" fontId="53" fillId="2" borderId="1" xfId="45" applyFont="1" applyFill="1" applyBorder="1" applyAlignment="1">
      <alignment horizontal="center" vertical="center"/>
    </xf>
    <xf numFmtId="0" fontId="49" fillId="2" borderId="41" xfId="43" applyFont="1" applyFill="1" applyBorder="1" applyAlignment="1">
      <alignment horizontal="center" vertical="center" wrapText="1"/>
    </xf>
    <xf numFmtId="0" fontId="49" fillId="2" borderId="45" xfId="43" applyFont="1" applyFill="1" applyBorder="1" applyAlignment="1">
      <alignment horizontal="center" vertical="center" wrapText="1"/>
    </xf>
    <xf numFmtId="9" fontId="49" fillId="2" borderId="42" xfId="43" applyNumberFormat="1" applyFont="1" applyFill="1" applyBorder="1" applyAlignment="1">
      <alignment horizontal="center" vertical="center" wrapText="1"/>
    </xf>
    <xf numFmtId="0" fontId="49" fillId="2" borderId="42" xfId="43" applyFont="1" applyFill="1" applyBorder="1" applyAlignment="1">
      <alignment horizontal="center" vertical="center" wrapText="1"/>
    </xf>
    <xf numFmtId="0" fontId="49" fillId="2" borderId="0" xfId="43" applyFont="1" applyFill="1" applyAlignment="1">
      <alignment horizontal="center" vertical="top" wrapText="1"/>
    </xf>
    <xf numFmtId="0" fontId="49" fillId="2" borderId="6" xfId="43" applyFont="1" applyFill="1" applyBorder="1" applyAlignment="1">
      <alignment horizontal="center" vertical="top" wrapText="1"/>
    </xf>
    <xf numFmtId="0" fontId="49" fillId="2" borderId="0" xfId="44" applyFont="1" applyFill="1" applyAlignment="1" applyProtection="1">
      <alignment horizontal="left" vertical="center" wrapText="1"/>
    </xf>
    <xf numFmtId="0" fontId="49" fillId="2" borderId="1" xfId="0" applyFont="1" applyFill="1" applyBorder="1" applyAlignment="1">
      <alignment horizontal="center"/>
    </xf>
    <xf numFmtId="0" fontId="49" fillId="2" borderId="6" xfId="0" applyFont="1" applyFill="1" applyBorder="1"/>
    <xf numFmtId="0" fontId="13" fillId="2" borderId="22" xfId="43" applyFont="1" applyFill="1" applyBorder="1" applyAlignment="1">
      <alignment horizontal="center" vertical="center"/>
    </xf>
    <xf numFmtId="0" fontId="13" fillId="2" borderId="35" xfId="43" applyFont="1" applyFill="1" applyBorder="1" applyAlignment="1">
      <alignment horizontal="center" vertical="center"/>
    </xf>
    <xf numFmtId="0" fontId="23" fillId="2" borderId="35" xfId="43" applyFont="1" applyFill="1" applyBorder="1" applyAlignment="1">
      <alignment horizontal="left" vertical="center" wrapText="1"/>
    </xf>
    <xf numFmtId="0" fontId="13" fillId="2" borderId="36" xfId="43" applyFont="1" applyFill="1" applyBorder="1" applyAlignment="1">
      <alignment horizontal="center" vertical="center"/>
    </xf>
    <xf numFmtId="0" fontId="13" fillId="2" borderId="0" xfId="43" applyFont="1" applyFill="1" applyAlignment="1">
      <alignment horizontal="center" vertical="center"/>
    </xf>
    <xf numFmtId="0" fontId="23" fillId="2" borderId="0" xfId="43" applyFont="1" applyFill="1" applyAlignment="1">
      <alignment horizontal="left" vertical="center" wrapText="1"/>
    </xf>
    <xf numFmtId="0" fontId="13" fillId="2" borderId="44" xfId="43" applyFont="1" applyFill="1" applyBorder="1" applyAlignment="1">
      <alignment horizontal="center" vertical="center"/>
    </xf>
    <xf numFmtId="0" fontId="13" fillId="2" borderId="90" xfId="43" applyFont="1" applyFill="1" applyBorder="1" applyAlignment="1">
      <alignment horizontal="center" vertical="center"/>
    </xf>
    <xf numFmtId="0" fontId="23" fillId="2" borderId="90" xfId="43" applyFont="1" applyFill="1" applyBorder="1" applyAlignment="1">
      <alignment horizontal="left" vertical="center" wrapText="1"/>
    </xf>
    <xf numFmtId="0" fontId="13" fillId="2" borderId="91" xfId="43" applyFont="1" applyFill="1" applyBorder="1" applyAlignment="1">
      <alignment horizontal="center" vertical="center"/>
    </xf>
    <xf numFmtId="0" fontId="13" fillId="2" borderId="22" xfId="43" applyFont="1" applyFill="1" applyBorder="1" applyAlignment="1">
      <alignment vertical="center"/>
    </xf>
    <xf numFmtId="0" fontId="13" fillId="2" borderId="35" xfId="43" applyFont="1" applyFill="1" applyBorder="1" applyAlignment="1">
      <alignment vertical="center" wrapText="1"/>
    </xf>
    <xf numFmtId="0" fontId="13" fillId="2" borderId="36" xfId="43" applyFont="1" applyFill="1" applyBorder="1" applyAlignment="1">
      <alignment vertical="center" wrapText="1"/>
    </xf>
    <xf numFmtId="0" fontId="13" fillId="2" borderId="89" xfId="43" applyFont="1" applyFill="1" applyBorder="1" applyAlignment="1">
      <alignment horizontal="right" vertical="center" wrapText="1"/>
    </xf>
    <xf numFmtId="9" fontId="13" fillId="2" borderId="90" xfId="43" applyNumberFormat="1" applyFont="1" applyFill="1" applyBorder="1" applyAlignment="1">
      <alignment horizontal="center" vertical="center" wrapText="1"/>
    </xf>
    <xf numFmtId="0" fontId="13" fillId="2" borderId="90" xfId="43" applyFont="1" applyFill="1" applyBorder="1" applyAlignment="1">
      <alignment horizontal="center" vertical="center" wrapText="1"/>
    </xf>
    <xf numFmtId="0" fontId="13" fillId="2" borderId="91" xfId="43" applyFont="1" applyFill="1" applyBorder="1" applyAlignment="1">
      <alignment horizontal="center" vertical="center" wrapText="1"/>
    </xf>
    <xf numFmtId="41" fontId="0" fillId="0" borderId="1" xfId="45" applyFont="1" applyFill="1" applyBorder="1" applyAlignment="1">
      <alignment horizontal="center" vertical="center"/>
    </xf>
    <xf numFmtId="9" fontId="13" fillId="0" borderId="43" xfId="43" applyNumberFormat="1" applyFont="1" applyBorder="1" applyAlignment="1">
      <alignment horizontal="center" vertical="center" wrapText="1"/>
    </xf>
    <xf numFmtId="0" fontId="13" fillId="0" borderId="48" xfId="43" applyFont="1" applyBorder="1" applyAlignment="1">
      <alignment horizontal="center" vertical="center" wrapText="1"/>
    </xf>
    <xf numFmtId="0" fontId="13" fillId="0" borderId="44" xfId="43" applyFont="1" applyBorder="1" applyAlignment="1">
      <alignment horizontal="center" vertical="center" wrapText="1"/>
    </xf>
    <xf numFmtId="0" fontId="20" fillId="0" borderId="0" xfId="0" applyFont="1" applyAlignment="1">
      <alignment wrapText="1"/>
    </xf>
    <xf numFmtId="0" fontId="20" fillId="0" borderId="0" xfId="0" applyFont="1" applyAlignment="1">
      <alignment vertical="center" wrapText="1"/>
    </xf>
    <xf numFmtId="0" fontId="56" fillId="0" borderId="0" xfId="0" applyFont="1" applyAlignment="1">
      <alignment vertical="center" wrapText="1"/>
    </xf>
    <xf numFmtId="177" fontId="53" fillId="0" borderId="1" xfId="0" applyNumberFormat="1" applyFont="1" applyBorder="1" applyAlignment="1">
      <alignment horizontal="center" vertical="center"/>
    </xf>
    <xf numFmtId="49" fontId="49" fillId="2" borderId="1" xfId="43" applyNumberFormat="1" applyFont="1" applyFill="1" applyBorder="1" applyAlignment="1">
      <alignment horizontal="center" vertical="center"/>
    </xf>
    <xf numFmtId="3" fontId="16" fillId="4" borderId="1" xfId="1" applyNumberFormat="1" applyFont="1" applyFill="1" applyBorder="1" applyAlignment="1">
      <alignment horizontal="center" vertical="center" wrapText="1"/>
    </xf>
    <xf numFmtId="0" fontId="13" fillId="4" borderId="1" xfId="44" applyFont="1" applyFill="1" applyBorder="1" applyAlignment="1" applyProtection="1">
      <alignment horizontal="center" vertical="center" wrapText="1"/>
    </xf>
    <xf numFmtId="177" fontId="13" fillId="4" borderId="1" xfId="22" applyNumberFormat="1" applyFont="1" applyFill="1" applyBorder="1" applyAlignment="1">
      <alignment vertical="center" wrapText="1"/>
    </xf>
    <xf numFmtId="49" fontId="57" fillId="3" borderId="22" xfId="43" applyNumberFormat="1" applyFont="1" applyFill="1" applyBorder="1" applyAlignment="1">
      <alignment horizontal="left" vertical="center"/>
    </xf>
    <xf numFmtId="41" fontId="0" fillId="11" borderId="1" xfId="45" applyFont="1" applyFill="1" applyBorder="1" applyAlignment="1">
      <alignment horizontal="center" vertical="center"/>
    </xf>
    <xf numFmtId="49" fontId="13" fillId="11" borderId="1" xfId="43" applyNumberFormat="1" applyFont="1" applyFill="1" applyBorder="1" applyAlignment="1">
      <alignment horizontal="center" vertical="center"/>
    </xf>
    <xf numFmtId="41" fontId="36" fillId="11" borderId="1" xfId="45" applyFont="1" applyFill="1" applyBorder="1" applyAlignment="1">
      <alignment horizontal="center" vertical="center"/>
    </xf>
    <xf numFmtId="177" fontId="36" fillId="11" borderId="1" xfId="0" applyNumberFormat="1" applyFont="1" applyFill="1" applyBorder="1" applyAlignment="1">
      <alignment horizontal="center" vertical="center"/>
    </xf>
    <xf numFmtId="49" fontId="17" fillId="11" borderId="1" xfId="43" applyNumberFormat="1" applyFont="1" applyFill="1" applyBorder="1" applyAlignment="1">
      <alignment horizontal="center" vertical="center"/>
    </xf>
    <xf numFmtId="49" fontId="51" fillId="11" borderId="1" xfId="43" applyNumberFormat="1" applyFont="1" applyFill="1" applyBorder="1" applyAlignment="1">
      <alignment horizontal="center" vertical="center"/>
    </xf>
    <xf numFmtId="182" fontId="49" fillId="11" borderId="32" xfId="51" applyNumberFormat="1" applyFont="1" applyFill="1" applyBorder="1" applyAlignment="1">
      <alignment horizontal="center" vertical="center" wrapText="1"/>
    </xf>
    <xf numFmtId="41" fontId="53" fillId="11" borderId="1" xfId="45" applyFont="1" applyFill="1" applyBorder="1" applyAlignment="1">
      <alignment horizontal="center" vertical="center"/>
    </xf>
    <xf numFmtId="0" fontId="13" fillId="0" borderId="34" xfId="43" applyFont="1" applyBorder="1" applyAlignment="1">
      <alignment horizontal="left" vertical="center" wrapText="1"/>
    </xf>
    <xf numFmtId="0" fontId="1" fillId="2" borderId="0" xfId="0" applyFont="1" applyFill="1"/>
    <xf numFmtId="0" fontId="59" fillId="0" borderId="9" xfId="1" applyFont="1" applyBorder="1" applyAlignment="1">
      <alignment horizontal="left" vertical="center"/>
    </xf>
    <xf numFmtId="0" fontId="59" fillId="0" borderId="1" xfId="1" applyFont="1" applyBorder="1" applyAlignment="1">
      <alignment horizontal="left" vertical="center"/>
    </xf>
    <xf numFmtId="0" fontId="59" fillId="0" borderId="1" xfId="1" applyFont="1" applyBorder="1" applyAlignment="1">
      <alignment horizontal="left" vertical="center" wrapText="1"/>
    </xf>
    <xf numFmtId="0" fontId="59" fillId="0" borderId="32" xfId="1" applyFont="1" applyBorder="1" applyAlignment="1">
      <alignment horizontal="left" vertical="center"/>
    </xf>
    <xf numFmtId="0" fontId="59" fillId="0" borderId="20" xfId="1" applyFont="1" applyBorder="1" applyAlignment="1">
      <alignment horizontal="left" vertical="center" wrapText="1"/>
    </xf>
    <xf numFmtId="0" fontId="59" fillId="0" borderId="17" xfId="1" applyFont="1" applyBorder="1" applyAlignment="1">
      <alignment vertical="center"/>
    </xf>
    <xf numFmtId="0" fontId="59" fillId="0" borderId="42" xfId="1" applyFont="1" applyBorder="1" applyAlignment="1">
      <alignment vertical="center"/>
    </xf>
    <xf numFmtId="0" fontId="59" fillId="0" borderId="41" xfId="1" applyFont="1" applyBorder="1" applyAlignment="1">
      <alignment vertical="center"/>
    </xf>
    <xf numFmtId="0" fontId="59" fillId="2" borderId="9" xfId="1" applyFont="1" applyFill="1" applyBorder="1" applyAlignment="1">
      <alignment vertical="center"/>
    </xf>
    <xf numFmtId="0" fontId="60" fillId="0" borderId="1" xfId="1" applyFont="1" applyBorder="1" applyAlignment="1">
      <alignment vertical="center"/>
    </xf>
    <xf numFmtId="14" fontId="60" fillId="0" borderId="1" xfId="1" applyNumberFormat="1" applyFont="1" applyBorder="1" applyAlignment="1">
      <alignment vertical="center"/>
    </xf>
    <xf numFmtId="0" fontId="60" fillId="0" borderId="1" xfId="1" applyFont="1" applyBorder="1" applyAlignment="1">
      <alignment horizontal="left" vertical="center"/>
    </xf>
    <xf numFmtId="0" fontId="59" fillId="0" borderId="1" xfId="1" applyFont="1" applyBorder="1" applyAlignment="1">
      <alignment vertical="center"/>
    </xf>
    <xf numFmtId="0" fontId="60" fillId="0" borderId="32" xfId="1" applyFont="1" applyBorder="1" applyAlignment="1">
      <alignment horizontal="left" vertical="center"/>
    </xf>
    <xf numFmtId="0" fontId="60" fillId="0" borderId="42" xfId="1" applyFont="1" applyBorder="1" applyAlignment="1">
      <alignment horizontal="left" vertical="center"/>
    </xf>
    <xf numFmtId="0" fontId="60" fillId="0" borderId="41" xfId="1" applyFont="1" applyBorder="1" applyAlignment="1">
      <alignment horizontal="left" vertical="center"/>
    </xf>
    <xf numFmtId="0" fontId="60" fillId="0" borderId="41" xfId="1" applyFont="1" applyBorder="1" applyAlignment="1">
      <alignment horizontal="center" vertical="center"/>
    </xf>
    <xf numFmtId="0" fontId="59" fillId="0" borderId="21" xfId="1" applyFont="1" applyBorder="1" applyAlignment="1">
      <alignment vertical="center"/>
    </xf>
    <xf numFmtId="0" fontId="60" fillId="0" borderId="21" xfId="1" applyFont="1" applyBorder="1" applyAlignment="1">
      <alignment horizontal="left" vertical="center"/>
    </xf>
    <xf numFmtId="0" fontId="60" fillId="0" borderId="85" xfId="1" applyFont="1" applyBorder="1" applyAlignment="1">
      <alignment horizontal="center" vertical="center"/>
    </xf>
    <xf numFmtId="0" fontId="60" fillId="0" borderId="21" xfId="1" applyFont="1" applyBorder="1" applyAlignment="1">
      <alignment horizontal="center" vertical="center"/>
    </xf>
    <xf numFmtId="0" fontId="60" fillId="0" borderId="21" xfId="1" applyFont="1" applyBorder="1" applyAlignment="1">
      <alignment horizontal="center" vertical="center" wrapText="1"/>
    </xf>
    <xf numFmtId="0" fontId="60" fillId="0" borderId="38" xfId="1" applyFont="1" applyBorder="1" applyAlignment="1">
      <alignment horizontal="center" vertical="center"/>
    </xf>
    <xf numFmtId="0" fontId="60" fillId="0" borderId="65" xfId="1" applyFont="1" applyBorder="1" applyAlignment="1">
      <alignment horizontal="center" vertical="center" wrapText="1"/>
    </xf>
    <xf numFmtId="0" fontId="59" fillId="0" borderId="21" xfId="1" applyFont="1" applyBorder="1" applyAlignment="1">
      <alignment horizontal="left" vertical="center"/>
    </xf>
    <xf numFmtId="0" fontId="60" fillId="0" borderId="85" xfId="1" applyFont="1" applyBorder="1" applyAlignment="1">
      <alignment horizontal="left" vertical="center"/>
    </xf>
    <xf numFmtId="0" fontId="59" fillId="0" borderId="10" xfId="1" applyFont="1" applyBorder="1" applyAlignment="1">
      <alignment vertical="center"/>
    </xf>
    <xf numFmtId="0" fontId="59" fillId="0" borderId="11" xfId="1" applyFont="1" applyBorder="1" applyAlignment="1">
      <alignment vertical="center"/>
    </xf>
    <xf numFmtId="0" fontId="59" fillId="0" borderId="11" xfId="1" applyFont="1" applyBorder="1" applyAlignment="1">
      <alignment vertical="center" wrapText="1"/>
    </xf>
    <xf numFmtId="0" fontId="59" fillId="0" borderId="33" xfId="1" applyFont="1" applyBorder="1" applyAlignment="1">
      <alignment vertical="center"/>
    </xf>
    <xf numFmtId="0" fontId="59" fillId="0" borderId="12" xfId="1" applyFont="1" applyBorder="1" applyAlignment="1">
      <alignment vertical="center" wrapText="1"/>
    </xf>
    <xf numFmtId="0" fontId="59" fillId="3" borderId="24" xfId="0" applyFont="1" applyFill="1" applyBorder="1" applyAlignment="1">
      <alignment horizontal="center"/>
    </xf>
    <xf numFmtId="0" fontId="59" fillId="3" borderId="10" xfId="1" applyFont="1" applyFill="1" applyBorder="1" applyAlignment="1">
      <alignment horizontal="center" vertical="center" wrapText="1"/>
    </xf>
    <xf numFmtId="0" fontId="59" fillId="3" borderId="11" xfId="1" applyFont="1" applyFill="1" applyBorder="1" applyAlignment="1">
      <alignment horizontal="center" vertical="center" wrapText="1"/>
    </xf>
    <xf numFmtId="0" fontId="59" fillId="3" borderId="11" xfId="0" applyFont="1" applyFill="1" applyBorder="1" applyAlignment="1">
      <alignment horizontal="center" vertical="center"/>
    </xf>
    <xf numFmtId="0" fontId="59" fillId="3" borderId="11" xfId="0" applyFont="1" applyFill="1" applyBorder="1" applyAlignment="1">
      <alignment horizontal="center" vertical="center" wrapText="1"/>
    </xf>
    <xf numFmtId="9" fontId="62" fillId="0" borderId="1" xfId="45" applyNumberFormat="1" applyFont="1" applyFill="1" applyBorder="1" applyAlignment="1">
      <alignment horizontal="center" vertical="center"/>
    </xf>
    <xf numFmtId="0" fontId="63" fillId="0" borderId="1" xfId="44" applyFont="1" applyFill="1" applyBorder="1" applyAlignment="1" applyProtection="1">
      <alignment horizontal="center" vertical="center" wrapText="1"/>
    </xf>
    <xf numFmtId="0" fontId="60" fillId="0" borderId="1" xfId="44" applyFont="1" applyFill="1" applyBorder="1" applyAlignment="1" applyProtection="1">
      <alignment vertical="center" wrapText="1"/>
    </xf>
    <xf numFmtId="0" fontId="61" fillId="0" borderId="1" xfId="44" applyFont="1" applyFill="1" applyBorder="1" applyAlignment="1" applyProtection="1">
      <alignment horizontal="center" vertical="center" wrapText="1"/>
    </xf>
    <xf numFmtId="9" fontId="61" fillId="0" borderId="1" xfId="50" applyFont="1" applyFill="1" applyBorder="1" applyAlignment="1">
      <alignment horizontal="center" vertical="center"/>
    </xf>
    <xf numFmtId="178" fontId="1" fillId="2" borderId="0" xfId="0" applyNumberFormat="1" applyFont="1" applyFill="1"/>
    <xf numFmtId="6" fontId="1" fillId="2" borderId="0" xfId="0" applyNumberFormat="1" applyFont="1" applyFill="1"/>
    <xf numFmtId="0" fontId="1" fillId="2" borderId="0" xfId="0" applyFont="1" applyFill="1" applyAlignment="1">
      <alignment wrapText="1"/>
    </xf>
    <xf numFmtId="0" fontId="59" fillId="3" borderId="2" xfId="1" applyFont="1" applyFill="1" applyBorder="1" applyAlignment="1">
      <alignment horizontal="center" vertical="center" wrapText="1"/>
    </xf>
    <xf numFmtId="0" fontId="59" fillId="3" borderId="58" xfId="1" applyFont="1" applyFill="1" applyBorder="1" applyAlignment="1">
      <alignment horizontal="center" vertical="center" wrapText="1"/>
    </xf>
    <xf numFmtId="0" fontId="60" fillId="0" borderId="1" xfId="1" applyFont="1" applyBorder="1" applyAlignment="1">
      <alignment horizontal="center" vertical="center"/>
    </xf>
    <xf numFmtId="0" fontId="60" fillId="0" borderId="1" xfId="1" applyFont="1" applyBorder="1" applyAlignment="1">
      <alignment vertical="center" wrapText="1"/>
    </xf>
    <xf numFmtId="178" fontId="60" fillId="0" borderId="5" xfId="1" applyNumberFormat="1" applyFont="1" applyBorder="1" applyAlignment="1">
      <alignment horizontal="center" vertical="center" wrapText="1"/>
    </xf>
    <xf numFmtId="0" fontId="60" fillId="0" borderId="5" xfId="1" applyFont="1" applyBorder="1" applyAlignment="1">
      <alignment horizontal="center" vertical="center" wrapText="1"/>
    </xf>
    <xf numFmtId="14" fontId="60" fillId="0" borderId="5" xfId="1" applyNumberFormat="1" applyFont="1" applyBorder="1" applyAlignment="1">
      <alignment horizontal="center" vertical="center" wrapText="1"/>
    </xf>
    <xf numFmtId="2" fontId="60" fillId="0" borderId="5" xfId="1" applyNumberFormat="1" applyFont="1" applyBorder="1" applyAlignment="1">
      <alignment horizontal="center" vertical="center" wrapText="1"/>
    </xf>
    <xf numFmtId="9" fontId="60" fillId="0" borderId="5" xfId="50" applyFont="1" applyFill="1" applyBorder="1" applyAlignment="1">
      <alignment horizontal="center" vertical="center" wrapText="1"/>
    </xf>
    <xf numFmtId="6" fontId="60" fillId="0" borderId="5" xfId="0" applyNumberFormat="1" applyFont="1" applyBorder="1" applyAlignment="1">
      <alignment horizontal="center" vertical="center" wrapText="1"/>
    </xf>
    <xf numFmtId="164" fontId="60" fillId="0" borderId="5" xfId="1" applyNumberFormat="1" applyFont="1" applyBorder="1" applyAlignment="1">
      <alignment horizontal="center" vertical="center" wrapText="1"/>
    </xf>
    <xf numFmtId="0" fontId="60" fillId="0" borderId="5" xfId="0" applyFont="1" applyBorder="1" applyAlignment="1">
      <alignment horizontal="center" vertical="center" wrapText="1"/>
    </xf>
    <xf numFmtId="0" fontId="60" fillId="0" borderId="5" xfId="1" applyFont="1" applyBorder="1" applyAlignment="1">
      <alignment horizontal="center" vertical="center"/>
    </xf>
    <xf numFmtId="0" fontId="60" fillId="0" borderId="1" xfId="1" applyFont="1" applyBorder="1" applyAlignment="1">
      <alignment horizontal="center" vertical="center" wrapText="1"/>
    </xf>
    <xf numFmtId="0" fontId="18" fillId="0" borderId="1" xfId="44" applyFill="1" applyBorder="1" applyAlignment="1" applyProtection="1">
      <alignment horizontal="center" vertical="center" wrapText="1"/>
    </xf>
    <xf numFmtId="0" fontId="1" fillId="0" borderId="1" xfId="0" applyFont="1" applyBorder="1" applyAlignment="1">
      <alignment vertical="top" wrapText="1"/>
    </xf>
    <xf numFmtId="0" fontId="60" fillId="0" borderId="1" xfId="0" applyFont="1" applyBorder="1" applyAlignment="1">
      <alignment horizontal="center" vertical="center" wrapText="1"/>
    </xf>
    <xf numFmtId="9" fontId="60" fillId="0" borderId="1" xfId="50" applyFont="1" applyFill="1" applyBorder="1" applyAlignment="1">
      <alignment horizontal="center" vertical="center" wrapText="1"/>
    </xf>
    <xf numFmtId="0" fontId="1" fillId="0" borderId="1" xfId="0" applyFont="1" applyBorder="1" applyAlignment="1">
      <alignment wrapText="1"/>
    </xf>
    <xf numFmtId="0" fontId="61" fillId="0" borderId="1" xfId="1" applyFont="1" applyBorder="1" applyAlignment="1">
      <alignment horizontal="center" vertical="center" wrapText="1"/>
    </xf>
    <xf numFmtId="6" fontId="60" fillId="0" borderId="1" xfId="0" applyNumberFormat="1" applyFont="1" applyBorder="1" applyAlignment="1">
      <alignment horizontal="center" vertical="center" wrapText="1"/>
    </xf>
    <xf numFmtId="164" fontId="60" fillId="0" borderId="1" xfId="1" applyNumberFormat="1" applyFont="1" applyBorder="1" applyAlignment="1">
      <alignment horizontal="center" vertical="center" wrapText="1"/>
    </xf>
    <xf numFmtId="0" fontId="1" fillId="0" borderId="1" xfId="0" applyFont="1" applyBorder="1"/>
    <xf numFmtId="0" fontId="1" fillId="0" borderId="1" xfId="0" applyFont="1" applyBorder="1" applyAlignment="1">
      <alignment vertical="center"/>
    </xf>
    <xf numFmtId="0" fontId="2" fillId="0" borderId="1" xfId="44" applyFont="1" applyFill="1" applyBorder="1" applyAlignment="1" applyProtection="1">
      <alignment vertical="center"/>
    </xf>
    <xf numFmtId="1" fontId="60" fillId="0" borderId="1" xfId="50" applyNumberFormat="1" applyFont="1" applyFill="1" applyBorder="1" applyAlignment="1">
      <alignment horizontal="center" vertical="center" wrapText="1"/>
    </xf>
    <xf numFmtId="0" fontId="60" fillId="0" borderId="1" xfId="0" applyFont="1" applyBorder="1" applyAlignment="1">
      <alignment horizontal="left" vertical="center" wrapText="1"/>
    </xf>
    <xf numFmtId="0" fontId="60" fillId="0" borderId="1" xfId="0" applyFont="1" applyBorder="1" applyAlignment="1">
      <alignment horizontal="center" vertical="center"/>
    </xf>
    <xf numFmtId="14" fontId="60" fillId="0" borderId="1" xfId="0" applyNumberFormat="1" applyFont="1" applyBorder="1" applyAlignment="1">
      <alignment horizontal="center" vertical="center"/>
    </xf>
    <xf numFmtId="0" fontId="60" fillId="0" borderId="1" xfId="0" applyFont="1" applyBorder="1" applyAlignment="1">
      <alignment wrapText="1"/>
    </xf>
    <xf numFmtId="181" fontId="60" fillId="0" borderId="1" xfId="50" applyNumberFormat="1" applyFont="1" applyFill="1" applyBorder="1" applyAlignment="1">
      <alignment horizontal="center" vertical="center" wrapText="1"/>
    </xf>
    <xf numFmtId="181" fontId="60" fillId="0" borderId="5" xfId="50" applyNumberFormat="1" applyFont="1" applyFill="1" applyBorder="1" applyAlignment="1">
      <alignment horizontal="center" vertical="center" wrapText="1"/>
    </xf>
    <xf numFmtId="9" fontId="60" fillId="0" borderId="1" xfId="1" applyNumberFormat="1" applyFont="1" applyBorder="1" applyAlignment="1">
      <alignment horizontal="center" vertical="center" wrapText="1"/>
    </xf>
    <xf numFmtId="0" fontId="60" fillId="0" borderId="0" xfId="0" applyFont="1" applyAlignment="1">
      <alignment horizontal="center" vertical="center" wrapText="1"/>
    </xf>
    <xf numFmtId="181" fontId="60" fillId="0" borderId="1" xfId="25" applyNumberFormat="1" applyFont="1" applyBorder="1" applyAlignment="1" applyProtection="1">
      <alignment horizontal="center" vertical="center" wrapText="1"/>
    </xf>
    <xf numFmtId="14" fontId="60" fillId="0" borderId="1" xfId="1" applyNumberFormat="1" applyFont="1" applyBorder="1" applyAlignment="1">
      <alignment horizontal="center" vertical="center" wrapText="1"/>
    </xf>
    <xf numFmtId="170" fontId="60" fillId="0" borderId="1" xfId="25" applyFont="1" applyBorder="1" applyAlignment="1" applyProtection="1">
      <alignment horizontal="center" vertical="center" wrapText="1"/>
    </xf>
    <xf numFmtId="9" fontId="60" fillId="0" borderId="1" xfId="0" applyNumberFormat="1" applyFont="1" applyBorder="1" applyAlignment="1">
      <alignment horizontal="center" vertical="center"/>
    </xf>
    <xf numFmtId="0" fontId="60" fillId="0" borderId="1" xfId="0" applyFont="1" applyBorder="1" applyAlignment="1">
      <alignment horizontal="left" vertical="top" wrapText="1"/>
    </xf>
    <xf numFmtId="0" fontId="60" fillId="0" borderId="95"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87" xfId="1" applyFont="1" applyBorder="1" applyAlignment="1">
      <alignment horizontal="center" vertical="center"/>
    </xf>
    <xf numFmtId="3" fontId="60" fillId="0" borderId="1" xfId="1" applyNumberFormat="1" applyFont="1" applyBorder="1" applyAlignment="1">
      <alignment horizontal="center" vertical="center" wrapText="1"/>
    </xf>
    <xf numFmtId="6" fontId="60" fillId="0" borderId="5" xfId="0" applyNumberFormat="1" applyFont="1" applyBorder="1" applyAlignment="1">
      <alignment vertical="center" wrapText="1"/>
    </xf>
    <xf numFmtId="3" fontId="60" fillId="0" borderId="87" xfId="1"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1" fillId="0" borderId="1" xfId="0" applyFont="1" applyBorder="1" applyAlignment="1">
      <alignment horizontal="center" vertical="center" wrapText="1"/>
    </xf>
    <xf numFmtId="178" fontId="60" fillId="0" borderId="1" xfId="1" applyNumberFormat="1" applyFont="1" applyBorder="1" applyAlignment="1">
      <alignment horizontal="center" vertical="center" wrapText="1"/>
    </xf>
    <xf numFmtId="1" fontId="60" fillId="0" borderId="1" xfId="0" applyNumberFormat="1" applyFont="1" applyBorder="1" applyAlignment="1">
      <alignment horizontal="center" vertical="center"/>
    </xf>
    <xf numFmtId="14" fontId="61" fillId="0" borderId="1" xfId="1" applyNumberFormat="1" applyFont="1" applyBorder="1" applyAlignment="1">
      <alignment horizontal="center" vertical="center" wrapText="1"/>
    </xf>
    <xf numFmtId="0" fontId="61" fillId="0" borderId="1" xfId="0" applyFont="1" applyBorder="1" applyAlignment="1">
      <alignment horizontal="center" vertical="center"/>
    </xf>
    <xf numFmtId="9" fontId="61" fillId="0" borderId="1" xfId="0" applyNumberFormat="1" applyFont="1" applyBorder="1" applyAlignment="1">
      <alignment horizontal="center" vertical="center"/>
    </xf>
    <xf numFmtId="183" fontId="60" fillId="0" borderId="1" xfId="1" applyNumberFormat="1" applyFont="1" applyBorder="1" applyAlignment="1">
      <alignment horizontal="center" vertical="center" wrapText="1"/>
    </xf>
    <xf numFmtId="2" fontId="60" fillId="0" borderId="1" xfId="1" applyNumberFormat="1" applyFont="1" applyBorder="1" applyAlignment="1">
      <alignment horizontal="center" vertical="center" wrapText="1"/>
    </xf>
    <xf numFmtId="179" fontId="60" fillId="0" borderId="5" xfId="1" applyNumberFormat="1" applyFont="1" applyBorder="1" applyAlignment="1">
      <alignment horizontal="center" vertical="center" wrapText="1"/>
    </xf>
    <xf numFmtId="179" fontId="60" fillId="0" borderId="1" xfId="1" applyNumberFormat="1" applyFont="1" applyBorder="1" applyAlignment="1">
      <alignment horizontal="center" vertical="center" wrapText="1"/>
    </xf>
    <xf numFmtId="0" fontId="60" fillId="0" borderId="1" xfId="0" applyFont="1" applyBorder="1" applyAlignment="1">
      <alignment vertical="center" wrapText="1"/>
    </xf>
    <xf numFmtId="1" fontId="60" fillId="0" borderId="1" xfId="1" applyNumberFormat="1" applyFont="1" applyBorder="1" applyAlignment="1">
      <alignment horizontal="center" vertical="center" wrapText="1"/>
    </xf>
    <xf numFmtId="3" fontId="60" fillId="0" borderId="5" xfId="1" applyNumberFormat="1"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0" xfId="0" applyFont="1" applyAlignment="1">
      <alignment horizontal="center" vertical="center" wrapText="1"/>
    </xf>
    <xf numFmtId="164" fontId="61" fillId="0" borderId="5" xfId="1" applyNumberFormat="1" applyFont="1" applyBorder="1" applyAlignment="1">
      <alignment horizontal="center" vertical="center" wrapText="1"/>
    </xf>
    <xf numFmtId="0" fontId="1" fillId="0" borderId="41" xfId="0" applyFont="1" applyBorder="1" applyAlignment="1">
      <alignment horizontal="center" vertical="center" wrapText="1"/>
    </xf>
    <xf numFmtId="0" fontId="60" fillId="0" borderId="1" xfId="0" applyFont="1" applyBorder="1"/>
    <xf numFmtId="0" fontId="0" fillId="4" borderId="22"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181" fontId="0" fillId="0" borderId="0" xfId="0" applyNumberFormat="1" applyAlignment="1">
      <alignment horizontal="center" vertical="center"/>
    </xf>
    <xf numFmtId="181" fontId="0" fillId="0" borderId="82" xfId="50" applyNumberFormat="1" applyFont="1" applyBorder="1" applyAlignment="1">
      <alignment horizontal="center" vertical="center" wrapText="1"/>
    </xf>
    <xf numFmtId="0" fontId="0" fillId="0" borderId="0" xfId="0" applyAlignment="1">
      <alignment horizontal="center" vertical="center"/>
    </xf>
    <xf numFmtId="0" fontId="35"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wrapText="1"/>
    </xf>
    <xf numFmtId="0" fontId="0" fillId="0" borderId="0" xfId="0" applyAlignment="1">
      <alignment horizontal="center"/>
    </xf>
    <xf numFmtId="0" fontId="17" fillId="2" borderId="0" xfId="1" applyFont="1" applyFill="1" applyAlignment="1">
      <alignment horizontal="center" vertical="center"/>
    </xf>
    <xf numFmtId="0" fontId="15" fillId="6" borderId="69" xfId="1" applyFont="1" applyFill="1" applyBorder="1" applyAlignment="1">
      <alignment horizontal="center" vertical="center" wrapText="1"/>
    </xf>
    <xf numFmtId="0" fontId="15" fillId="6" borderId="71" xfId="1" applyFont="1" applyFill="1" applyBorder="1" applyAlignment="1">
      <alignment horizontal="center" vertical="center" wrapText="1"/>
    </xf>
    <xf numFmtId="0" fontId="15" fillId="6" borderId="73" xfId="1" applyFont="1" applyFill="1" applyBorder="1" applyAlignment="1">
      <alignment horizontal="center" vertical="center" wrapText="1"/>
    </xf>
    <xf numFmtId="0" fontId="15" fillId="6" borderId="74" xfId="1" applyFont="1" applyFill="1" applyBorder="1" applyAlignment="1">
      <alignment horizontal="center" vertical="center" wrapText="1"/>
    </xf>
    <xf numFmtId="0" fontId="30" fillId="2" borderId="66"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6" fillId="0" borderId="32" xfId="1" applyFont="1" applyBorder="1" applyAlignment="1">
      <alignment horizontal="left" vertical="center"/>
    </xf>
    <xf numFmtId="0" fontId="16" fillId="0" borderId="42" xfId="1" applyFont="1" applyBorder="1" applyAlignment="1">
      <alignment horizontal="left" vertical="center"/>
    </xf>
    <xf numFmtId="0" fontId="16" fillId="0" borderId="41" xfId="1" applyFont="1" applyBorder="1" applyAlignment="1">
      <alignment horizontal="left" vertical="center"/>
    </xf>
    <xf numFmtId="0" fontId="16" fillId="0" borderId="2" xfId="1" applyFont="1" applyBorder="1" applyAlignment="1">
      <alignment horizontal="center" vertical="center" wrapText="1"/>
    </xf>
    <xf numFmtId="0" fontId="16" fillId="0" borderId="32" xfId="1" applyFont="1" applyBorder="1" applyAlignment="1">
      <alignment horizontal="center" vertical="center"/>
    </xf>
    <xf numFmtId="0" fontId="16" fillId="0" borderId="42" xfId="1" applyFont="1" applyBorder="1" applyAlignment="1">
      <alignment horizontal="center" vertical="center"/>
    </xf>
    <xf numFmtId="0" fontId="16" fillId="0" borderId="41" xfId="1" applyFont="1" applyBorder="1" applyAlignment="1">
      <alignment horizontal="center" vertical="center"/>
    </xf>
    <xf numFmtId="0" fontId="16" fillId="2" borderId="85"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0" borderId="21" xfId="1" applyFont="1" applyBorder="1" applyAlignment="1">
      <alignment horizontal="center" vertical="center" wrapText="1"/>
    </xf>
    <xf numFmtId="0" fontId="16" fillId="0" borderId="85"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4" xfId="1" applyFont="1" applyBorder="1" applyAlignment="1">
      <alignment horizontal="center" vertical="center" wrapText="1"/>
    </xf>
    <xf numFmtId="0" fontId="14" fillId="3" borderId="27"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56"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58" xfId="1" applyFont="1" applyFill="1" applyBorder="1" applyAlignment="1">
      <alignment horizontal="center" vertical="center" wrapText="1"/>
    </xf>
    <xf numFmtId="0" fontId="14" fillId="0" borderId="32" xfId="1" applyFont="1" applyBorder="1" applyAlignment="1">
      <alignment horizontal="center" vertical="center"/>
    </xf>
    <xf numFmtId="0" fontId="14" fillId="0" borderId="42" xfId="1" applyFont="1" applyBorder="1" applyAlignment="1">
      <alignment horizontal="center" vertical="center"/>
    </xf>
    <xf numFmtId="0" fontId="14" fillId="0" borderId="41" xfId="1" applyFont="1" applyBorder="1" applyAlignment="1">
      <alignment horizontal="center" vertical="center"/>
    </xf>
    <xf numFmtId="0" fontId="14" fillId="0" borderId="32" xfId="1" applyFont="1" applyBorder="1" applyAlignment="1">
      <alignment horizontal="left" vertical="center"/>
    </xf>
    <xf numFmtId="0" fontId="14" fillId="0" borderId="42" xfId="1" applyFont="1" applyBorder="1" applyAlignment="1">
      <alignment horizontal="left" vertical="center"/>
    </xf>
    <xf numFmtId="0" fontId="14" fillId="0" borderId="45" xfId="1" applyFont="1" applyBorder="1" applyAlignment="1">
      <alignment horizontal="left" vertical="center"/>
    </xf>
    <xf numFmtId="0" fontId="14" fillId="3" borderId="7"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8" xfId="1" applyFont="1" applyFill="1" applyBorder="1" applyAlignment="1">
      <alignment horizontal="center" vertical="center" wrapText="1"/>
    </xf>
    <xf numFmtId="0" fontId="14" fillId="3" borderId="57"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28" xfId="1" applyFont="1" applyFill="1" applyBorder="1" applyAlignment="1">
      <alignment horizontal="center" vertical="center"/>
    </xf>
    <xf numFmtId="0" fontId="14" fillId="3" borderId="29" xfId="1" applyFont="1" applyFill="1" applyBorder="1" applyAlignment="1">
      <alignment horizontal="center" vertical="center"/>
    </xf>
    <xf numFmtId="0" fontId="14" fillId="3" borderId="15"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6" fillId="0" borderId="1" xfId="1" applyFont="1" applyBorder="1" applyAlignment="1">
      <alignment horizontal="left" vertical="center"/>
    </xf>
    <xf numFmtId="0" fontId="14" fillId="3" borderId="8" xfId="1" applyFont="1" applyFill="1" applyBorder="1" applyAlignment="1">
      <alignment horizontal="center" vertical="center"/>
    </xf>
    <xf numFmtId="0" fontId="14" fillId="3" borderId="23" xfId="0" applyFont="1" applyFill="1" applyBorder="1" applyAlignment="1">
      <alignment horizontal="center"/>
    </xf>
    <xf numFmtId="0" fontId="14" fillId="3" borderId="24" xfId="0" applyFont="1" applyFill="1" applyBorder="1" applyAlignment="1">
      <alignment horizontal="center"/>
    </xf>
    <xf numFmtId="0" fontId="14" fillId="3" borderId="35" xfId="0" applyFont="1" applyFill="1" applyBorder="1" applyAlignment="1">
      <alignment horizontal="center"/>
    </xf>
    <xf numFmtId="0" fontId="14" fillId="3" borderId="36" xfId="0" applyFont="1" applyFill="1" applyBorder="1" applyAlignment="1">
      <alignment horizontal="center"/>
    </xf>
    <xf numFmtId="0" fontId="14" fillId="3" borderId="53" xfId="1" applyFont="1" applyFill="1" applyBorder="1" applyAlignment="1">
      <alignment horizontal="center" vertical="center" wrapText="1"/>
    </xf>
    <xf numFmtId="0" fontId="14" fillId="3" borderId="54" xfId="1" applyFont="1" applyFill="1" applyBorder="1" applyAlignment="1">
      <alignment horizontal="center" vertical="center" wrapText="1"/>
    </xf>
    <xf numFmtId="0" fontId="16" fillId="0" borderId="5" xfId="1" applyFont="1" applyBorder="1" applyAlignment="1">
      <alignment horizontal="center" vertical="center" wrapText="1"/>
    </xf>
    <xf numFmtId="0" fontId="14" fillId="3" borderId="65" xfId="1" applyFont="1" applyFill="1" applyBorder="1" applyAlignment="1">
      <alignment horizontal="center" vertical="center" wrapText="1"/>
    </xf>
    <xf numFmtId="0" fontId="14" fillId="3" borderId="61" xfId="1" applyFont="1" applyFill="1" applyBorder="1" applyAlignment="1">
      <alignment horizontal="center" vertical="center" wrapText="1"/>
    </xf>
    <xf numFmtId="0" fontId="14" fillId="3" borderId="60" xfId="1" applyFont="1" applyFill="1" applyBorder="1" applyAlignment="1">
      <alignment horizontal="center" vertical="center" wrapText="1"/>
    </xf>
    <xf numFmtId="0" fontId="14" fillId="3" borderId="23" xfId="1" applyFont="1" applyFill="1" applyBorder="1" applyAlignment="1">
      <alignment horizontal="center" vertical="center"/>
    </xf>
    <xf numFmtId="0" fontId="14" fillId="3" borderId="24" xfId="1" applyFont="1" applyFill="1" applyBorder="1" applyAlignment="1">
      <alignment horizontal="center" vertical="center"/>
    </xf>
    <xf numFmtId="0" fontId="14" fillId="3" borderId="25" xfId="1" applyFont="1" applyFill="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31" xfId="0" applyFont="1" applyBorder="1" applyAlignment="1">
      <alignment horizontal="center" vertical="center"/>
    </xf>
    <xf numFmtId="0" fontId="27" fillId="0" borderId="14" xfId="0" applyFont="1" applyBorder="1" applyAlignment="1">
      <alignment horizontal="center" vertical="center"/>
    </xf>
    <xf numFmtId="0" fontId="16" fillId="0" borderId="20" xfId="1" applyFont="1" applyBorder="1" applyAlignment="1">
      <alignment horizontal="left" vertical="center"/>
    </xf>
    <xf numFmtId="0" fontId="16" fillId="0" borderId="1" xfId="1" applyFont="1" applyBorder="1" applyAlignment="1">
      <alignment horizontal="center" vertical="center"/>
    </xf>
    <xf numFmtId="0" fontId="16" fillId="0" borderId="20" xfId="1" applyFont="1" applyBorder="1" applyAlignment="1">
      <alignment horizontal="center" vertical="center"/>
    </xf>
    <xf numFmtId="0" fontId="14" fillId="3" borderId="26"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4" fillId="3" borderId="25" xfId="0" applyFont="1" applyFill="1" applyBorder="1" applyAlignment="1">
      <alignment horizontal="center"/>
    </xf>
    <xf numFmtId="0" fontId="14" fillId="3" borderId="5" xfId="0" applyFont="1" applyFill="1" applyBorder="1" applyAlignment="1">
      <alignment horizontal="center" vertical="center"/>
    </xf>
    <xf numFmtId="0" fontId="14" fillId="3" borderId="30"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78" xfId="1" applyFont="1" applyFill="1" applyBorder="1" applyAlignment="1">
      <alignment horizontal="center" vertical="center"/>
    </xf>
    <xf numFmtId="0" fontId="14" fillId="3" borderId="77" xfId="1" applyFont="1" applyFill="1" applyBorder="1" applyAlignment="1">
      <alignment horizontal="center" vertical="center"/>
    </xf>
    <xf numFmtId="0" fontId="14" fillId="3" borderId="79" xfId="1" applyFont="1" applyFill="1" applyBorder="1" applyAlignment="1">
      <alignment horizontal="center" vertical="center"/>
    </xf>
    <xf numFmtId="0" fontId="16" fillId="2" borderId="2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4" fillId="3" borderId="86"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62" xfId="1" applyFont="1" applyFill="1" applyBorder="1" applyAlignment="1">
      <alignment horizontal="center" vertical="center" wrapText="1"/>
    </xf>
    <xf numFmtId="0" fontId="59" fillId="3" borderId="63" xfId="1" applyFont="1" applyFill="1" applyBorder="1" applyAlignment="1">
      <alignment horizontal="center" vertical="center" wrapText="1"/>
    </xf>
    <xf numFmtId="0" fontId="59" fillId="3" borderId="16" xfId="1" applyFont="1" applyFill="1" applyBorder="1" applyAlignment="1">
      <alignment horizontal="center" vertical="center" wrapText="1"/>
    </xf>
    <xf numFmtId="0" fontId="59" fillId="3" borderId="0" xfId="1" applyFont="1" applyFill="1" applyAlignment="1">
      <alignment horizontal="center" vertical="center" wrapText="1"/>
    </xf>
    <xf numFmtId="0" fontId="59" fillId="3" borderId="6" xfId="1" applyFont="1" applyFill="1" applyBorder="1" applyAlignment="1">
      <alignment horizontal="center" vertical="center" wrapText="1"/>
    </xf>
    <xf numFmtId="0" fontId="59" fillId="3" borderId="23" xfId="1" applyFont="1" applyFill="1" applyBorder="1" applyAlignment="1">
      <alignment horizontal="center" vertical="center"/>
    </xf>
    <xf numFmtId="0" fontId="59" fillId="3" borderId="24" xfId="1" applyFont="1" applyFill="1" applyBorder="1" applyAlignment="1">
      <alignment horizontal="center" vertical="center"/>
    </xf>
    <xf numFmtId="0" fontId="59" fillId="3" borderId="8" xfId="1" applyFont="1" applyFill="1" applyBorder="1" applyAlignment="1">
      <alignment horizontal="center" vertical="center" wrapText="1"/>
    </xf>
    <xf numFmtId="0" fontId="59" fillId="3" borderId="21" xfId="1" applyFont="1" applyFill="1" applyBorder="1" applyAlignment="1">
      <alignment horizontal="center" vertical="center" wrapText="1"/>
    </xf>
    <xf numFmtId="0" fontId="59" fillId="3" borderId="14" xfId="1" applyFont="1" applyFill="1" applyBorder="1" applyAlignment="1">
      <alignment horizontal="center" vertical="center" wrapText="1"/>
    </xf>
    <xf numFmtId="0" fontId="59" fillId="3" borderId="65" xfId="1" applyFont="1" applyFill="1" applyBorder="1" applyAlignment="1">
      <alignment horizontal="center" vertical="center" wrapText="1"/>
    </xf>
    <xf numFmtId="0" fontId="59" fillId="3" borderId="11" xfId="1" applyFont="1" applyFill="1" applyBorder="1" applyAlignment="1">
      <alignment horizontal="center" vertical="center" wrapText="1"/>
    </xf>
    <xf numFmtId="0" fontId="59" fillId="3" borderId="12" xfId="1" applyFont="1" applyFill="1" applyBorder="1" applyAlignment="1">
      <alignment horizontal="center" vertical="center" wrapText="1"/>
    </xf>
    <xf numFmtId="0" fontId="59" fillId="3" borderId="7" xfId="1" applyFont="1" applyFill="1" applyBorder="1" applyAlignment="1">
      <alignment horizontal="center" vertical="center"/>
    </xf>
    <xf numFmtId="0" fontId="59" fillId="3" borderId="78" xfId="1" applyFont="1" applyFill="1" applyBorder="1" applyAlignment="1">
      <alignment horizontal="center" vertical="center"/>
    </xf>
    <xf numFmtId="0" fontId="59" fillId="3" borderId="77" xfId="1" applyFont="1" applyFill="1" applyBorder="1" applyAlignment="1">
      <alignment horizontal="center" vertical="center"/>
    </xf>
    <xf numFmtId="0" fontId="59" fillId="3" borderId="79" xfId="1" applyFont="1" applyFill="1" applyBorder="1" applyAlignment="1">
      <alignment horizontal="center" vertical="center"/>
    </xf>
    <xf numFmtId="0" fontId="59" fillId="3" borderId="25" xfId="1" applyFont="1" applyFill="1" applyBorder="1" applyAlignment="1">
      <alignment horizontal="center" vertical="center"/>
    </xf>
    <xf numFmtId="0" fontId="59" fillId="3" borderId="10" xfId="1" applyFont="1" applyFill="1" applyBorder="1" applyAlignment="1">
      <alignment horizontal="center" vertical="center"/>
    </xf>
    <xf numFmtId="0" fontId="59" fillId="3" borderId="3" xfId="0" applyFont="1" applyFill="1" applyBorder="1" applyAlignment="1">
      <alignment horizontal="center" vertical="center"/>
    </xf>
    <xf numFmtId="0" fontId="59" fillId="3" borderId="6"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18" xfId="1" applyFont="1" applyFill="1" applyBorder="1" applyAlignment="1">
      <alignment horizontal="center" vertical="center" wrapText="1"/>
    </xf>
    <xf numFmtId="0" fontId="59" fillId="3" borderId="57" xfId="1" applyFont="1" applyFill="1" applyBorder="1" applyAlignment="1">
      <alignment horizontal="center" vertical="center" wrapText="1"/>
    </xf>
    <xf numFmtId="0" fontId="59" fillId="3" borderId="5" xfId="1" applyFont="1" applyFill="1" applyBorder="1" applyAlignment="1">
      <alignment horizontal="center" vertical="center" wrapText="1"/>
    </xf>
    <xf numFmtId="0" fontId="59" fillId="3" borderId="2" xfId="1" applyFont="1" applyFill="1" applyBorder="1" applyAlignment="1">
      <alignment horizontal="center" vertical="center" wrapText="1"/>
    </xf>
    <xf numFmtId="0" fontId="59" fillId="3" borderId="58" xfId="1" applyFont="1" applyFill="1" applyBorder="1" applyAlignment="1">
      <alignment horizontal="center" vertical="center" wrapText="1"/>
    </xf>
    <xf numFmtId="0" fontId="59" fillId="3" borderId="30" xfId="1" applyFont="1" applyFill="1" applyBorder="1" applyAlignment="1">
      <alignment horizontal="center" vertical="center" wrapText="1"/>
    </xf>
    <xf numFmtId="0" fontId="59" fillId="3" borderId="24" xfId="0" applyFont="1" applyFill="1" applyBorder="1" applyAlignment="1">
      <alignment horizontal="center"/>
    </xf>
    <xf numFmtId="0" fontId="59" fillId="3" borderId="25" xfId="0" applyFont="1" applyFill="1" applyBorder="1" applyAlignment="1">
      <alignment horizontal="center"/>
    </xf>
    <xf numFmtId="0" fontId="59" fillId="3" borderId="28" xfId="1" applyFont="1" applyFill="1" applyBorder="1" applyAlignment="1">
      <alignment horizontal="center" vertical="center"/>
    </xf>
    <xf numFmtId="0" fontId="59" fillId="3" borderId="29" xfId="1" applyFont="1" applyFill="1" applyBorder="1" applyAlignment="1">
      <alignment horizontal="center" vertical="center"/>
    </xf>
    <xf numFmtId="0" fontId="59" fillId="3" borderId="35" xfId="1" applyFont="1" applyFill="1" applyBorder="1" applyAlignment="1">
      <alignment horizontal="center" vertical="center" wrapText="1"/>
    </xf>
    <xf numFmtId="0" fontId="59" fillId="3" borderId="5" xfId="0" applyFont="1" applyFill="1" applyBorder="1" applyAlignment="1">
      <alignment horizontal="center" vertical="center"/>
    </xf>
    <xf numFmtId="0" fontId="59" fillId="3" borderId="15" xfId="1" applyFont="1" applyFill="1" applyBorder="1" applyAlignment="1">
      <alignment horizontal="center" vertical="center" wrapText="1"/>
    </xf>
    <xf numFmtId="0" fontId="59" fillId="3" borderId="86" xfId="1"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59" xfId="0" applyFont="1" applyFill="1" applyBorder="1" applyAlignment="1">
      <alignment horizontal="center" vertical="center"/>
    </xf>
    <xf numFmtId="0" fontId="59" fillId="3" borderId="53" xfId="1" applyFont="1" applyFill="1" applyBorder="1" applyAlignment="1">
      <alignment horizontal="center" vertical="center" wrapText="1"/>
    </xf>
    <xf numFmtId="0" fontId="59" fillId="3" borderId="54" xfId="1" applyFont="1" applyFill="1" applyBorder="1" applyAlignment="1">
      <alignment horizontal="center" vertical="center" wrapText="1"/>
    </xf>
    <xf numFmtId="0" fontId="59" fillId="3" borderId="26" xfId="1" applyFont="1" applyFill="1" applyBorder="1" applyAlignment="1">
      <alignment horizontal="center" vertical="center" wrapText="1"/>
    </xf>
    <xf numFmtId="0" fontId="59" fillId="3" borderId="17" xfId="1" applyFont="1" applyFill="1" applyBorder="1" applyAlignment="1">
      <alignment horizontal="center" vertical="center" wrapText="1"/>
    </xf>
    <xf numFmtId="0" fontId="59" fillId="3" borderId="64" xfId="1" applyFont="1" applyFill="1" applyBorder="1" applyAlignment="1">
      <alignment horizontal="center" vertical="center" wrapText="1"/>
    </xf>
    <xf numFmtId="0" fontId="59" fillId="3" borderId="27" xfId="1" applyFont="1" applyFill="1" applyBorder="1" applyAlignment="1">
      <alignment horizontal="center" vertical="center" wrapText="1"/>
    </xf>
    <xf numFmtId="0" fontId="59" fillId="3" borderId="19" xfId="1" applyFont="1" applyFill="1" applyBorder="1" applyAlignment="1">
      <alignment horizontal="center" vertical="center" wrapText="1"/>
    </xf>
    <xf numFmtId="0" fontId="59" fillId="3" borderId="56" xfId="1" applyFont="1" applyFill="1" applyBorder="1" applyAlignment="1">
      <alignment horizontal="center" vertical="center" wrapText="1"/>
    </xf>
    <xf numFmtId="0" fontId="59" fillId="3" borderId="23" xfId="0" applyFont="1" applyFill="1" applyBorder="1" applyAlignment="1">
      <alignment horizontal="center"/>
    </xf>
    <xf numFmtId="0" fontId="59" fillId="3" borderId="35" xfId="0" applyFont="1" applyFill="1" applyBorder="1" applyAlignment="1">
      <alignment horizontal="center"/>
    </xf>
    <xf numFmtId="0" fontId="59" fillId="3" borderId="36" xfId="0" applyFont="1" applyFill="1" applyBorder="1" applyAlignment="1">
      <alignment horizontal="center"/>
    </xf>
    <xf numFmtId="0" fontId="59" fillId="3" borderId="61" xfId="1" applyFont="1" applyFill="1" applyBorder="1" applyAlignment="1">
      <alignment horizontal="center" vertical="center" wrapText="1"/>
    </xf>
    <xf numFmtId="0" fontId="59" fillId="3" borderId="7" xfId="1" applyFont="1" applyFill="1" applyBorder="1" applyAlignment="1">
      <alignment horizontal="center" vertical="center" wrapText="1"/>
    </xf>
    <xf numFmtId="0" fontId="59" fillId="3" borderId="8" xfId="1" applyFont="1" applyFill="1" applyBorder="1" applyAlignment="1">
      <alignment horizontal="center" vertical="center"/>
    </xf>
    <xf numFmtId="0" fontId="59" fillId="3" borderId="62" xfId="1" applyFont="1" applyFill="1" applyBorder="1" applyAlignment="1">
      <alignment horizontal="center" vertical="center" wrapText="1"/>
    </xf>
    <xf numFmtId="0" fontId="59" fillId="3" borderId="60" xfId="1" applyFont="1" applyFill="1" applyBorder="1" applyAlignment="1">
      <alignment horizontal="center" vertical="center" wrapText="1"/>
    </xf>
    <xf numFmtId="0" fontId="60" fillId="0" borderId="32" xfId="1" applyFont="1" applyBorder="1" applyAlignment="1">
      <alignment horizontal="left" vertical="center"/>
    </xf>
    <xf numFmtId="0" fontId="60" fillId="0" borderId="42" xfId="1" applyFont="1" applyBorder="1" applyAlignment="1">
      <alignment horizontal="left" vertical="center"/>
    </xf>
    <xf numFmtId="0" fontId="60" fillId="0" borderId="41" xfId="1" applyFont="1" applyBorder="1" applyAlignment="1">
      <alignment horizontal="left" vertical="center"/>
    </xf>
    <xf numFmtId="0" fontId="60" fillId="0" borderId="1" xfId="1" applyFont="1" applyBorder="1" applyAlignment="1">
      <alignment horizontal="left" vertical="center"/>
    </xf>
    <xf numFmtId="0" fontId="60" fillId="0" borderId="32" xfId="1" applyFont="1" applyBorder="1" applyAlignment="1">
      <alignment horizontal="center" vertical="center"/>
    </xf>
    <xf numFmtId="0" fontId="60" fillId="0" borderId="42" xfId="1" applyFont="1" applyBorder="1" applyAlignment="1">
      <alignment horizontal="center" vertical="center"/>
    </xf>
    <xf numFmtId="0" fontId="60" fillId="0" borderId="41" xfId="1" applyFont="1" applyBorder="1" applyAlignment="1">
      <alignment horizontal="center" vertical="center"/>
    </xf>
    <xf numFmtId="0" fontId="59" fillId="0" borderId="32" xfId="1" applyFont="1" applyBorder="1" applyAlignment="1">
      <alignment horizontal="center" vertical="center"/>
    </xf>
    <xf numFmtId="0" fontId="59" fillId="0" borderId="42" xfId="1" applyFont="1" applyBorder="1" applyAlignment="1">
      <alignment horizontal="center" vertical="center"/>
    </xf>
    <xf numFmtId="0" fontId="59" fillId="0" borderId="41" xfId="1"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31" xfId="0" applyFont="1" applyBorder="1" applyAlignment="1">
      <alignment horizontal="center" vertical="center"/>
    </xf>
    <xf numFmtId="0" fontId="58" fillId="0" borderId="14" xfId="0" applyFont="1" applyBorder="1" applyAlignment="1">
      <alignment horizontal="center" vertical="center"/>
    </xf>
    <xf numFmtId="0" fontId="59" fillId="0" borderId="32" xfId="1" applyFont="1" applyBorder="1" applyAlignment="1">
      <alignment horizontal="left" vertical="center"/>
    </xf>
    <xf numFmtId="0" fontId="59" fillId="0" borderId="42" xfId="1" applyFont="1" applyBorder="1" applyAlignment="1">
      <alignment horizontal="left" vertical="center"/>
    </xf>
    <xf numFmtId="0" fontId="59" fillId="0" borderId="45" xfId="1" applyFont="1" applyBorder="1" applyAlignment="1">
      <alignment horizontal="left" vertical="center"/>
    </xf>
    <xf numFmtId="0" fontId="60" fillId="0" borderId="1" xfId="1" applyFont="1" applyBorder="1" applyAlignment="1">
      <alignment horizontal="center" vertical="center"/>
    </xf>
    <xf numFmtId="0" fontId="60" fillId="0" borderId="20" xfId="1" applyFont="1" applyBorder="1" applyAlignment="1">
      <alignment horizontal="center" vertical="center"/>
    </xf>
    <xf numFmtId="0" fontId="60" fillId="0" borderId="20" xfId="1" applyFont="1" applyBorder="1" applyAlignment="1">
      <alignment horizontal="left" vertical="center"/>
    </xf>
    <xf numFmtId="0" fontId="20" fillId="2" borderId="0" xfId="0" applyFont="1" applyFill="1" applyAlignment="1">
      <alignment horizontal="center"/>
    </xf>
    <xf numFmtId="0" fontId="20" fillId="2" borderId="6" xfId="0" applyFont="1" applyFill="1" applyBorder="1" applyAlignment="1">
      <alignment horizontal="center"/>
    </xf>
    <xf numFmtId="0" fontId="20" fillId="2" borderId="4" xfId="0" applyFont="1" applyFill="1" applyBorder="1" applyAlignment="1">
      <alignment horizontal="center"/>
    </xf>
    <xf numFmtId="0" fontId="20" fillId="2" borderId="18" xfId="0" applyFont="1" applyFill="1" applyBorder="1" applyAlignment="1">
      <alignment horizontal="center"/>
    </xf>
    <xf numFmtId="0" fontId="13" fillId="2" borderId="17" xfId="44" applyFont="1" applyFill="1" applyBorder="1" applyAlignment="1" applyProtection="1">
      <alignment horizontal="left" vertical="center" wrapText="1"/>
    </xf>
    <xf numFmtId="0" fontId="13" fillId="2" borderId="42" xfId="44" applyFont="1" applyFill="1" applyBorder="1" applyAlignment="1" applyProtection="1">
      <alignment horizontal="left" vertical="center" wrapText="1"/>
    </xf>
    <xf numFmtId="0" fontId="13" fillId="2" borderId="45" xfId="44" applyFont="1" applyFill="1" applyBorder="1" applyAlignment="1" applyProtection="1">
      <alignment horizontal="left" vertical="center" wrapText="1"/>
    </xf>
    <xf numFmtId="0" fontId="20" fillId="0" borderId="17" xfId="0" applyFont="1" applyBorder="1" applyAlignment="1">
      <alignment horizontal="left"/>
    </xf>
    <xf numFmtId="0" fontId="20" fillId="0" borderId="42" xfId="0" applyFont="1" applyBorder="1" applyAlignment="1">
      <alignment horizontal="left"/>
    </xf>
    <xf numFmtId="0" fontId="20" fillId="2" borderId="42" xfId="0" applyFont="1" applyFill="1" applyBorder="1" applyAlignment="1">
      <alignment horizontal="center"/>
    </xf>
    <xf numFmtId="0" fontId="20" fillId="2" borderId="41" xfId="0" applyFont="1" applyFill="1" applyBorder="1" applyAlignment="1">
      <alignment horizontal="center"/>
    </xf>
    <xf numFmtId="0" fontId="23" fillId="2" borderId="32" xfId="1" applyFont="1" applyFill="1" applyBorder="1" applyAlignment="1">
      <alignment horizontal="left" vertical="center" wrapText="1"/>
    </xf>
    <xf numFmtId="0" fontId="23" fillId="2" borderId="41" xfId="1" applyFont="1" applyFill="1" applyBorder="1" applyAlignment="1">
      <alignment horizontal="left" vertical="center" wrapText="1"/>
    </xf>
    <xf numFmtId="0" fontId="22" fillId="2" borderId="46" xfId="44" applyFont="1" applyFill="1" applyBorder="1" applyAlignment="1" applyProtection="1">
      <alignment horizontal="left" vertical="center" wrapText="1"/>
    </xf>
    <xf numFmtId="0" fontId="13" fillId="0" borderId="46" xfId="46" applyFont="1" applyBorder="1"/>
    <xf numFmtId="0" fontId="13" fillId="0" borderId="47" xfId="46" applyFont="1" applyBorder="1"/>
    <xf numFmtId="0" fontId="17" fillId="3" borderId="34" xfId="43" applyFont="1" applyFill="1" applyBorder="1" applyAlignment="1">
      <alignment horizontal="center" vertical="center" wrapText="1"/>
    </xf>
    <xf numFmtId="0" fontId="17" fillId="3" borderId="51" xfId="43" applyFont="1" applyFill="1" applyBorder="1" applyAlignment="1">
      <alignment horizontal="center" vertical="center" wrapText="1"/>
    </xf>
    <xf numFmtId="0" fontId="17" fillId="3" borderId="54" xfId="43" applyFont="1" applyFill="1" applyBorder="1" applyAlignment="1">
      <alignment horizontal="center" vertical="center" wrapText="1"/>
    </xf>
    <xf numFmtId="0" fontId="13" fillId="2" borderId="42" xfId="43" applyFont="1" applyFill="1" applyBorder="1" applyAlignment="1">
      <alignment horizontal="left" vertical="center" wrapText="1"/>
    </xf>
    <xf numFmtId="0" fontId="13" fillId="2" borderId="45" xfId="43" applyFont="1" applyFill="1" applyBorder="1" applyAlignment="1">
      <alignment horizontal="left" vertical="center" wrapText="1"/>
    </xf>
    <xf numFmtId="0" fontId="18" fillId="2" borderId="42" xfId="44" applyFill="1" applyBorder="1" applyAlignment="1" applyProtection="1">
      <alignment horizontal="left" vertical="center" wrapText="1"/>
    </xf>
    <xf numFmtId="0" fontId="21" fillId="3" borderId="34" xfId="42" applyFont="1" applyFill="1" applyBorder="1" applyAlignment="1">
      <alignment horizontal="center" vertical="center"/>
    </xf>
    <xf numFmtId="0" fontId="21" fillId="3" borderId="51" xfId="42" applyFont="1" applyFill="1" applyBorder="1" applyAlignment="1">
      <alignment horizontal="center" vertical="center"/>
    </xf>
    <xf numFmtId="0" fontId="21" fillId="3" borderId="52" xfId="42" applyFont="1" applyFill="1" applyBorder="1" applyAlignment="1">
      <alignment horizontal="center" vertical="center"/>
    </xf>
    <xf numFmtId="0" fontId="23" fillId="0" borderId="34" xfId="43" applyFont="1" applyBorder="1" applyAlignment="1">
      <alignment horizontal="left" vertical="center" wrapText="1"/>
    </xf>
    <xf numFmtId="0" fontId="23" fillId="0" borderId="51" xfId="43" applyFont="1" applyBorder="1" applyAlignment="1">
      <alignment horizontal="left" vertical="center" wrapText="1"/>
    </xf>
    <xf numFmtId="0" fontId="23" fillId="0" borderId="52" xfId="43" applyFont="1" applyBorder="1" applyAlignment="1">
      <alignment horizontal="left" vertical="center" wrapText="1"/>
    </xf>
    <xf numFmtId="0" fontId="13" fillId="2" borderId="32" xfId="43" applyFont="1" applyFill="1" applyBorder="1" applyAlignment="1">
      <alignment horizontal="center" vertical="center" wrapText="1"/>
    </xf>
    <xf numFmtId="0" fontId="13" fillId="2" borderId="41" xfId="43" applyFont="1" applyFill="1" applyBorder="1" applyAlignment="1">
      <alignment horizontal="center" vertical="center" wrapText="1"/>
    </xf>
    <xf numFmtId="9" fontId="13" fillId="2" borderId="1" xfId="43" applyNumberFormat="1" applyFont="1" applyFill="1" applyBorder="1" applyAlignment="1">
      <alignment horizontal="center" vertical="center" wrapText="1"/>
    </xf>
    <xf numFmtId="0" fontId="20" fillId="2" borderId="18" xfId="44" applyFont="1" applyFill="1" applyBorder="1" applyAlignment="1" applyProtection="1">
      <alignment horizontal="center" vertical="top" wrapText="1"/>
    </xf>
    <xf numFmtId="0" fontId="13" fillId="2" borderId="21" xfId="43" applyFont="1" applyFill="1" applyBorder="1" applyAlignment="1">
      <alignment horizontal="center" vertical="center" wrapText="1"/>
    </xf>
    <xf numFmtId="0" fontId="13" fillId="2" borderId="5" xfId="43" applyFont="1" applyFill="1" applyBorder="1" applyAlignment="1">
      <alignment horizontal="center" vertical="center" wrapText="1"/>
    </xf>
    <xf numFmtId="0" fontId="28" fillId="2" borderId="1" xfId="44" applyFont="1" applyFill="1" applyBorder="1" applyAlignment="1" applyProtection="1">
      <alignment horizontal="center" vertical="center" wrapText="1"/>
    </xf>
    <xf numFmtId="0" fontId="21" fillId="3" borderId="34" xfId="42" applyFont="1" applyFill="1" applyBorder="1" applyAlignment="1">
      <alignment horizontal="center" vertical="center" wrapText="1"/>
    </xf>
    <xf numFmtId="0" fontId="21" fillId="3" borderId="51" xfId="42" applyFont="1" applyFill="1" applyBorder="1" applyAlignment="1">
      <alignment horizontal="center" vertical="center" wrapText="1"/>
    </xf>
    <xf numFmtId="0" fontId="21" fillId="3" borderId="52" xfId="42" applyFont="1" applyFill="1" applyBorder="1" applyAlignment="1">
      <alignment horizontal="center" vertical="center" wrapText="1"/>
    </xf>
    <xf numFmtId="0" fontId="13" fillId="2" borderId="32" xfId="44" applyFont="1" applyFill="1" applyBorder="1" applyAlignment="1" applyProtection="1">
      <alignment horizontal="center" vertical="center" wrapText="1"/>
    </xf>
    <xf numFmtId="0" fontId="13" fillId="2" borderId="42" xfId="44" applyFont="1" applyFill="1" applyBorder="1" applyAlignment="1" applyProtection="1">
      <alignment horizontal="center" vertical="center" wrapText="1"/>
    </xf>
    <xf numFmtId="0" fontId="13" fillId="2" borderId="41" xfId="44" applyFont="1" applyFill="1" applyBorder="1" applyAlignment="1" applyProtection="1">
      <alignment horizontal="center" vertical="center" wrapText="1"/>
    </xf>
    <xf numFmtId="0" fontId="21" fillId="3" borderId="64" xfId="42" applyFont="1" applyFill="1" applyBorder="1" applyAlignment="1">
      <alignment horizontal="center" vertical="center"/>
    </xf>
    <xf numFmtId="0" fontId="21" fillId="3" borderId="63" xfId="42" applyFont="1" applyFill="1" applyBorder="1" applyAlignment="1">
      <alignment horizontal="center" vertical="center"/>
    </xf>
    <xf numFmtId="0" fontId="13" fillId="2" borderId="17" xfId="44" applyFont="1" applyFill="1" applyBorder="1" applyAlignment="1" applyProtection="1">
      <alignment horizontal="center" vertical="center" wrapText="1"/>
    </xf>
    <xf numFmtId="0" fontId="13" fillId="2" borderId="45" xfId="44" applyFont="1" applyFill="1" applyBorder="1" applyAlignment="1" applyProtection="1">
      <alignment horizontal="center" vertical="center" wrapText="1"/>
    </xf>
    <xf numFmtId="9" fontId="13" fillId="2" borderId="32" xfId="43" applyNumberFormat="1" applyFont="1" applyFill="1" applyBorder="1" applyAlignment="1">
      <alignment horizontal="center" vertical="center" wrapText="1"/>
    </xf>
    <xf numFmtId="0" fontId="22" fillId="2" borderId="46" xfId="44" applyFont="1" applyFill="1" applyBorder="1" applyAlignment="1" applyProtection="1">
      <alignment horizontal="center" vertical="center" wrapText="1"/>
    </xf>
    <xf numFmtId="0" fontId="13" fillId="0" borderId="46" xfId="46" applyFont="1" applyBorder="1" applyAlignment="1">
      <alignment horizontal="center"/>
    </xf>
    <xf numFmtId="0" fontId="13" fillId="0" borderId="47" xfId="46" applyFont="1" applyBorder="1" applyAlignment="1">
      <alignment horizontal="center"/>
    </xf>
    <xf numFmtId="0" fontId="20" fillId="2" borderId="17"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23" fillId="0" borderId="34" xfId="43" applyFont="1" applyBorder="1" applyAlignment="1">
      <alignment horizontal="center" vertical="center" wrapText="1"/>
    </xf>
    <xf numFmtId="0" fontId="23" fillId="0" borderId="51" xfId="43" applyFont="1" applyBorder="1" applyAlignment="1">
      <alignment horizontal="center" vertical="center" wrapText="1"/>
    </xf>
    <xf numFmtId="0" fontId="23" fillId="0" borderId="52" xfId="43" applyFont="1" applyBorder="1" applyAlignment="1">
      <alignment horizontal="center" vertical="center" wrapText="1"/>
    </xf>
    <xf numFmtId="0" fontId="21" fillId="3" borderId="64" xfId="42" applyFont="1" applyFill="1" applyBorder="1" applyAlignment="1">
      <alignment horizontal="center" vertical="center" wrapText="1"/>
    </xf>
    <xf numFmtId="0" fontId="21" fillId="3" borderId="63" xfId="42" applyFont="1" applyFill="1" applyBorder="1" applyAlignment="1">
      <alignment horizontal="center" vertical="center" wrapText="1"/>
    </xf>
    <xf numFmtId="0" fontId="21" fillId="3" borderId="16" xfId="42" applyFont="1" applyFill="1" applyBorder="1" applyAlignment="1">
      <alignment horizontal="center" vertical="center" wrapText="1"/>
    </xf>
    <xf numFmtId="0" fontId="13" fillId="2" borderId="17" xfId="43" applyFont="1" applyFill="1" applyBorder="1" applyAlignment="1">
      <alignment horizontal="left" vertical="center" wrapText="1"/>
    </xf>
    <xf numFmtId="0" fontId="22" fillId="2" borderId="17" xfId="44" applyFont="1" applyFill="1" applyBorder="1" applyAlignment="1" applyProtection="1">
      <alignment horizontal="center" vertical="center" wrapText="1"/>
    </xf>
    <xf numFmtId="0" fontId="22" fillId="2" borderId="42" xfId="44" applyFont="1" applyFill="1" applyBorder="1" applyAlignment="1" applyProtection="1">
      <alignment horizontal="center" vertical="center" wrapText="1"/>
    </xf>
    <xf numFmtId="0" fontId="22" fillId="2" borderId="45" xfId="44" applyFont="1" applyFill="1" applyBorder="1" applyAlignment="1" applyProtection="1">
      <alignment horizontal="center" vertical="center" wrapText="1"/>
    </xf>
    <xf numFmtId="0" fontId="20" fillId="2" borderId="17" xfId="0" applyFont="1" applyFill="1" applyBorder="1" applyAlignment="1">
      <alignment horizontal="left" wrapText="1"/>
    </xf>
    <xf numFmtId="0" fontId="20" fillId="2" borderId="42" xfId="0" applyFont="1" applyFill="1" applyBorder="1" applyAlignment="1">
      <alignment horizontal="left" wrapText="1"/>
    </xf>
    <xf numFmtId="0" fontId="20" fillId="2" borderId="41" xfId="0" applyFont="1" applyFill="1" applyBorder="1" applyAlignment="1">
      <alignment horizontal="left" wrapText="1"/>
    </xf>
    <xf numFmtId="0" fontId="22" fillId="2" borderId="17" xfId="44" applyFont="1" applyFill="1" applyBorder="1" applyAlignment="1" applyProtection="1">
      <alignment horizontal="left" vertical="center" wrapText="1"/>
    </xf>
    <xf numFmtId="0" fontId="22" fillId="2" borderId="42" xfId="44" applyFont="1" applyFill="1" applyBorder="1" applyAlignment="1" applyProtection="1">
      <alignment horizontal="left" vertical="center" wrapText="1"/>
    </xf>
    <xf numFmtId="0" fontId="22" fillId="2" borderId="45" xfId="44" applyFont="1" applyFill="1" applyBorder="1" applyAlignment="1" applyProtection="1">
      <alignment horizontal="left" vertical="center" wrapText="1"/>
    </xf>
    <xf numFmtId="0" fontId="22" fillId="2" borderId="17" xfId="43" applyFont="1" applyFill="1" applyBorder="1" applyAlignment="1">
      <alignment horizontal="left" vertical="center" wrapText="1"/>
    </xf>
    <xf numFmtId="0" fontId="22" fillId="2" borderId="42" xfId="43" applyFont="1" applyFill="1" applyBorder="1" applyAlignment="1">
      <alignment horizontal="left" vertical="center" wrapText="1"/>
    </xf>
    <xf numFmtId="0" fontId="22" fillId="2" borderId="45" xfId="43" applyFont="1" applyFill="1" applyBorder="1" applyAlignment="1">
      <alignment horizontal="left" vertical="center" wrapText="1"/>
    </xf>
    <xf numFmtId="0" fontId="20" fillId="2" borderId="32" xfId="0" applyFont="1" applyFill="1" applyBorder="1" applyAlignment="1">
      <alignment horizontal="left" wrapText="1"/>
    </xf>
    <xf numFmtId="0" fontId="13" fillId="2" borderId="16" xfId="44" applyFont="1" applyFill="1" applyBorder="1" applyAlignment="1" applyProtection="1">
      <alignment horizontal="left" vertical="center" wrapText="1"/>
    </xf>
    <xf numFmtId="0" fontId="13" fillId="2" borderId="6" xfId="44" applyFont="1" applyFill="1" applyBorder="1" applyAlignment="1" applyProtection="1">
      <alignment horizontal="left" vertical="center" wrapText="1"/>
    </xf>
    <xf numFmtId="0" fontId="13" fillId="2" borderId="49" xfId="44" applyFont="1" applyFill="1" applyBorder="1" applyAlignment="1" applyProtection="1">
      <alignment horizontal="left" vertical="center" wrapText="1"/>
    </xf>
    <xf numFmtId="1" fontId="13" fillId="2" borderId="17" xfId="44" applyNumberFormat="1" applyFont="1" applyFill="1" applyBorder="1" applyAlignment="1" applyProtection="1">
      <alignment horizontal="left" vertical="center" wrapText="1"/>
    </xf>
    <xf numFmtId="1" fontId="13" fillId="2" borderId="42" xfId="44" applyNumberFormat="1" applyFont="1" applyFill="1" applyBorder="1" applyAlignment="1" applyProtection="1">
      <alignment horizontal="left" vertical="center" wrapText="1"/>
    </xf>
    <xf numFmtId="1" fontId="13" fillId="2" borderId="45" xfId="44" applyNumberFormat="1" applyFont="1" applyFill="1" applyBorder="1" applyAlignment="1" applyProtection="1">
      <alignment horizontal="left" vertical="center" wrapText="1"/>
    </xf>
    <xf numFmtId="0" fontId="20" fillId="2" borderId="63" xfId="0" applyFont="1" applyFill="1" applyBorder="1" applyAlignment="1">
      <alignment horizontal="left" wrapText="1"/>
    </xf>
    <xf numFmtId="0" fontId="20" fillId="2" borderId="0" xfId="0" applyFont="1" applyFill="1" applyAlignment="1">
      <alignment horizontal="left" wrapText="1"/>
    </xf>
    <xf numFmtId="0" fontId="20" fillId="2" borderId="44" xfId="0" applyFont="1" applyFill="1" applyBorder="1" applyAlignment="1">
      <alignment horizontal="left" wrapText="1"/>
    </xf>
    <xf numFmtId="0" fontId="13" fillId="2" borderId="16" xfId="44" applyFont="1" applyFill="1" applyBorder="1" applyAlignment="1" applyProtection="1">
      <alignment vertical="center" wrapText="1"/>
    </xf>
    <xf numFmtId="0" fontId="13" fillId="2" borderId="6" xfId="44" applyFont="1" applyFill="1" applyBorder="1" applyAlignment="1" applyProtection="1">
      <alignment vertical="center" wrapText="1"/>
    </xf>
    <xf numFmtId="0" fontId="13" fillId="2" borderId="49" xfId="44" applyFont="1" applyFill="1" applyBorder="1" applyAlignment="1" applyProtection="1">
      <alignment vertical="center" wrapText="1"/>
    </xf>
    <xf numFmtId="0" fontId="13" fillId="2" borderId="38" xfId="44" applyFont="1" applyFill="1" applyBorder="1" applyAlignment="1" applyProtection="1">
      <alignment horizontal="center" vertical="center" wrapText="1"/>
    </xf>
    <xf numFmtId="0" fontId="13" fillId="2" borderId="43" xfId="44" applyFont="1" applyFill="1" applyBorder="1" applyAlignment="1" applyProtection="1">
      <alignment horizontal="center" vertical="center" wrapText="1"/>
    </xf>
    <xf numFmtId="0" fontId="13" fillId="2" borderId="48" xfId="44" applyFont="1" applyFill="1" applyBorder="1" applyAlignment="1" applyProtection="1">
      <alignment horizontal="center" vertical="center" wrapText="1"/>
    </xf>
    <xf numFmtId="0" fontId="17" fillId="3" borderId="53" xfId="43" applyFont="1" applyFill="1" applyBorder="1" applyAlignment="1">
      <alignment horizontal="center" vertical="center" wrapText="1"/>
    </xf>
    <xf numFmtId="0" fontId="13" fillId="0" borderId="26" xfId="43" applyFont="1" applyBorder="1" applyAlignment="1">
      <alignment horizontal="left" vertical="center" wrapText="1"/>
    </xf>
    <xf numFmtId="0" fontId="13" fillId="0" borderId="62" xfId="43" applyFont="1" applyBorder="1" applyAlignment="1">
      <alignment horizontal="left" vertical="center" wrapText="1"/>
    </xf>
    <xf numFmtId="0" fontId="13" fillId="0" borderId="88" xfId="43" applyFont="1" applyBorder="1" applyAlignment="1">
      <alignment horizontal="left" vertical="center" wrapText="1"/>
    </xf>
    <xf numFmtId="0" fontId="13" fillId="2" borderId="55" xfId="43" applyFont="1" applyFill="1" applyBorder="1" applyAlignment="1">
      <alignment horizontal="left" vertical="center" wrapText="1"/>
    </xf>
    <xf numFmtId="0" fontId="13" fillId="2" borderId="46" xfId="43" applyFont="1" applyFill="1" applyBorder="1" applyAlignment="1">
      <alignment horizontal="left" vertical="center" wrapText="1"/>
    </xf>
    <xf numFmtId="0" fontId="13" fillId="2" borderId="47" xfId="43" applyFont="1" applyFill="1" applyBorder="1" applyAlignment="1">
      <alignment horizontal="left" vertical="center" wrapText="1"/>
    </xf>
    <xf numFmtId="0" fontId="22" fillId="2" borderId="89" xfId="44" applyFont="1" applyFill="1" applyBorder="1" applyAlignment="1" applyProtection="1">
      <alignment horizontal="left" vertical="center" wrapText="1"/>
    </xf>
    <xf numFmtId="0" fontId="13" fillId="0" borderId="90" xfId="46" applyFont="1" applyBorder="1"/>
    <xf numFmtId="0" fontId="13" fillId="0" borderId="91" xfId="46" applyFont="1" applyBorder="1"/>
    <xf numFmtId="0" fontId="13" fillId="2" borderId="64" xfId="44" applyFont="1" applyFill="1" applyBorder="1" applyAlignment="1" applyProtection="1">
      <alignment horizontal="left" vertical="center" wrapText="1"/>
    </xf>
    <xf numFmtId="0" fontId="13" fillId="2" borderId="43" xfId="44" applyFont="1" applyFill="1" applyBorder="1" applyAlignment="1" applyProtection="1">
      <alignment horizontal="left" vertical="center" wrapText="1"/>
    </xf>
    <xf numFmtId="0" fontId="13" fillId="2" borderId="48" xfId="44" applyFont="1" applyFill="1" applyBorder="1" applyAlignment="1" applyProtection="1">
      <alignment horizontal="left" vertical="center" wrapText="1"/>
    </xf>
    <xf numFmtId="0" fontId="13" fillId="2" borderId="26" xfId="43" applyFont="1" applyFill="1" applyBorder="1" applyAlignment="1">
      <alignment horizontal="left" vertical="center" wrapText="1"/>
    </xf>
    <xf numFmtId="0" fontId="13" fillId="2" borderId="62" xfId="43" applyFont="1" applyFill="1" applyBorder="1" applyAlignment="1">
      <alignment horizontal="left" vertical="center" wrapText="1"/>
    </xf>
    <xf numFmtId="0" fontId="13" fillId="2" borderId="88" xfId="43" applyFont="1" applyFill="1" applyBorder="1" applyAlignment="1">
      <alignment horizontal="left" vertical="center" wrapText="1"/>
    </xf>
    <xf numFmtId="0" fontId="18" fillId="2" borderId="17" xfId="44" applyFill="1" applyBorder="1" applyAlignment="1" applyProtection="1">
      <alignment horizontal="left" vertical="center" wrapText="1"/>
    </xf>
    <xf numFmtId="0" fontId="13" fillId="0" borderId="17" xfId="44" applyFont="1" applyFill="1" applyBorder="1" applyAlignment="1" applyProtection="1">
      <alignment horizontal="left" vertical="center" wrapText="1"/>
    </xf>
    <xf numFmtId="0" fontId="13" fillId="0" borderId="42" xfId="44" applyFont="1" applyFill="1" applyBorder="1" applyAlignment="1" applyProtection="1">
      <alignment horizontal="left" vertical="center" wrapText="1"/>
    </xf>
    <xf numFmtId="0" fontId="13" fillId="0" borderId="45" xfId="44" applyFont="1" applyFill="1" applyBorder="1" applyAlignment="1" applyProtection="1">
      <alignment horizontal="left" vertical="center" wrapText="1"/>
    </xf>
    <xf numFmtId="0" fontId="20" fillId="2" borderId="6" xfId="42" applyFont="1" applyFill="1" applyBorder="1" applyAlignment="1">
      <alignment horizontal="left"/>
    </xf>
    <xf numFmtId="0" fontId="13" fillId="2" borderId="0" xfId="43" applyFont="1" applyFill="1" applyAlignment="1">
      <alignment horizontal="center" vertical="center" wrapText="1"/>
    </xf>
    <xf numFmtId="9" fontId="13" fillId="2" borderId="0" xfId="43" applyNumberFormat="1" applyFont="1" applyFill="1" applyAlignment="1">
      <alignment horizontal="center" vertical="center" wrapText="1"/>
    </xf>
    <xf numFmtId="0" fontId="13" fillId="2" borderId="1" xfId="44" applyFont="1" applyFill="1" applyBorder="1" applyAlignment="1" applyProtection="1">
      <alignment horizontal="center" vertical="center" wrapText="1"/>
    </xf>
    <xf numFmtId="0" fontId="13" fillId="2" borderId="20" xfId="44" applyFont="1" applyFill="1" applyBorder="1" applyAlignment="1" applyProtection="1">
      <alignment horizontal="center" vertical="center" wrapText="1"/>
    </xf>
    <xf numFmtId="49" fontId="15" fillId="3" borderId="22" xfId="43" applyNumberFormat="1" applyFont="1" applyFill="1" applyBorder="1" applyAlignment="1">
      <alignment horizontal="left" vertical="center"/>
    </xf>
    <xf numFmtId="49" fontId="15" fillId="3" borderId="35" xfId="43" applyNumberFormat="1" applyFont="1" applyFill="1" applyBorder="1" applyAlignment="1">
      <alignment horizontal="left" vertical="center"/>
    </xf>
    <xf numFmtId="49" fontId="15" fillId="3" borderId="36" xfId="43" applyNumberFormat="1" applyFont="1" applyFill="1" applyBorder="1" applyAlignment="1">
      <alignment horizontal="left" vertical="center"/>
    </xf>
    <xf numFmtId="0" fontId="13" fillId="0" borderId="26" xfId="44" applyFont="1" applyFill="1" applyBorder="1" applyAlignment="1" applyProtection="1">
      <alignment horizontal="left" vertical="center" wrapText="1"/>
    </xf>
    <xf numFmtId="0" fontId="13" fillId="0" borderId="62" xfId="44" applyFont="1" applyFill="1" applyBorder="1" applyAlignment="1" applyProtection="1">
      <alignment horizontal="left" vertical="center" wrapText="1"/>
    </xf>
    <xf numFmtId="0" fontId="13" fillId="0" borderId="88" xfId="44" applyFont="1" applyFill="1" applyBorder="1" applyAlignment="1" applyProtection="1">
      <alignment horizontal="left" vertical="center" wrapText="1"/>
    </xf>
    <xf numFmtId="0" fontId="13" fillId="0" borderId="17" xfId="43" applyFont="1" applyBorder="1" applyAlignment="1">
      <alignment horizontal="left" vertical="center" wrapText="1"/>
    </xf>
    <xf numFmtId="0" fontId="13" fillId="0" borderId="42" xfId="43" applyFont="1" applyBorder="1" applyAlignment="1">
      <alignment horizontal="left" vertical="center" wrapText="1"/>
    </xf>
    <xf numFmtId="0" fontId="13" fillId="0" borderId="45" xfId="43" applyFont="1" applyBorder="1" applyAlignment="1">
      <alignment horizontal="left" vertical="center" wrapText="1"/>
    </xf>
    <xf numFmtId="0" fontId="20" fillId="2" borderId="16" xfId="0" applyFont="1" applyFill="1" applyBorder="1" applyAlignment="1">
      <alignment horizontal="center"/>
    </xf>
    <xf numFmtId="0" fontId="13" fillId="0" borderId="16" xfId="44" applyFont="1" applyFill="1" applyBorder="1" applyAlignment="1" applyProtection="1">
      <alignment horizontal="left" vertical="center" wrapText="1"/>
    </xf>
    <xf numFmtId="0" fontId="13" fillId="0" borderId="6" xfId="44" applyFont="1" applyFill="1" applyBorder="1" applyAlignment="1" applyProtection="1">
      <alignment horizontal="left" vertical="center" wrapText="1"/>
    </xf>
    <xf numFmtId="0" fontId="13" fillId="0" borderId="49" xfId="44" applyFont="1" applyFill="1" applyBorder="1" applyAlignment="1" applyProtection="1">
      <alignment horizontal="left" vertical="center" wrapText="1"/>
    </xf>
    <xf numFmtId="0" fontId="20" fillId="2" borderId="32" xfId="0" applyFont="1" applyFill="1" applyBorder="1" applyAlignment="1">
      <alignment horizontal="left" vertical="center"/>
    </xf>
    <xf numFmtId="0" fontId="20" fillId="2" borderId="42" xfId="0" applyFont="1" applyFill="1" applyBorder="1" applyAlignment="1">
      <alignment horizontal="left" vertical="center"/>
    </xf>
    <xf numFmtId="0" fontId="20" fillId="2" borderId="41" xfId="0" applyFont="1" applyFill="1" applyBorder="1" applyAlignment="1">
      <alignment horizontal="left" vertical="center"/>
    </xf>
    <xf numFmtId="0" fontId="20" fillId="2" borderId="42" xfId="0" applyFont="1" applyFill="1" applyBorder="1" applyAlignment="1">
      <alignment horizontal="left"/>
    </xf>
    <xf numFmtId="0" fontId="20" fillId="2" borderId="41" xfId="0" applyFont="1" applyFill="1" applyBorder="1" applyAlignment="1">
      <alignment horizontal="left"/>
    </xf>
    <xf numFmtId="0" fontId="13" fillId="2" borderId="16" xfId="44" applyFont="1" applyFill="1" applyBorder="1" applyAlignment="1" applyProtection="1">
      <alignment horizontal="center" vertical="center" wrapText="1"/>
    </xf>
    <xf numFmtId="0" fontId="13" fillId="2" borderId="6" xfId="44" applyFont="1" applyFill="1" applyBorder="1" applyAlignment="1" applyProtection="1">
      <alignment horizontal="center" vertical="center" wrapText="1"/>
    </xf>
    <xf numFmtId="0" fontId="13" fillId="2" borderId="49" xfId="44" applyFont="1" applyFill="1" applyBorder="1" applyAlignment="1" applyProtection="1">
      <alignment horizontal="center" vertical="center" wrapText="1"/>
    </xf>
    <xf numFmtId="0" fontId="20" fillId="2" borderId="32" xfId="0" applyFont="1" applyFill="1" applyBorder="1" applyAlignment="1">
      <alignment horizontal="center" wrapText="1"/>
    </xf>
    <xf numFmtId="0" fontId="17" fillId="3" borderId="22" xfId="43" applyFont="1" applyFill="1" applyBorder="1" applyAlignment="1">
      <alignment horizontal="center" vertical="center" wrapText="1"/>
    </xf>
    <xf numFmtId="0" fontId="17" fillId="3" borderId="63" xfId="43" applyFont="1" applyFill="1" applyBorder="1" applyAlignment="1">
      <alignment horizontal="center" vertical="center" wrapText="1"/>
    </xf>
    <xf numFmtId="0" fontId="17" fillId="3" borderId="89" xfId="43" applyFont="1" applyFill="1" applyBorder="1" applyAlignment="1">
      <alignment horizontal="center" vertical="center" wrapText="1"/>
    </xf>
    <xf numFmtId="0" fontId="45" fillId="2" borderId="89" xfId="44" applyFont="1" applyFill="1" applyBorder="1" applyAlignment="1" applyProtection="1">
      <alignment horizontal="left" vertical="center" wrapText="1"/>
    </xf>
    <xf numFmtId="0" fontId="45" fillId="0" borderId="90" xfId="46" applyFont="1" applyBorder="1"/>
    <xf numFmtId="0" fontId="45" fillId="0" borderId="91" xfId="46" applyFont="1" applyBorder="1"/>
    <xf numFmtId="0" fontId="17" fillId="3" borderId="64" xfId="43" applyFont="1" applyFill="1" applyBorder="1" applyAlignment="1">
      <alignment horizontal="center" vertical="center" wrapText="1"/>
    </xf>
    <xf numFmtId="0" fontId="13" fillId="2" borderId="17" xfId="43" applyFont="1" applyFill="1" applyBorder="1" applyAlignment="1">
      <alignment vertical="center" wrapText="1"/>
    </xf>
    <xf numFmtId="0" fontId="13" fillId="2" borderId="42" xfId="43" applyFont="1" applyFill="1" applyBorder="1" applyAlignment="1">
      <alignment vertical="center" wrapText="1"/>
    </xf>
    <xf numFmtId="0" fontId="13" fillId="2" borderId="45" xfId="43" applyFont="1" applyFill="1" applyBorder="1" applyAlignment="1">
      <alignment vertical="center" wrapText="1"/>
    </xf>
    <xf numFmtId="0" fontId="18" fillId="2" borderId="17" xfId="44" applyFill="1" applyBorder="1" applyAlignment="1" applyProtection="1">
      <alignment vertical="center" wrapText="1"/>
    </xf>
    <xf numFmtId="0" fontId="13" fillId="2" borderId="64" xfId="43" applyFont="1" applyFill="1" applyBorder="1" applyAlignment="1">
      <alignment horizontal="left" vertical="center" wrapText="1"/>
    </xf>
    <xf numFmtId="0" fontId="13" fillId="2" borderId="43" xfId="43" applyFont="1" applyFill="1" applyBorder="1" applyAlignment="1">
      <alignment horizontal="left" vertical="center" wrapText="1"/>
    </xf>
    <xf numFmtId="0" fontId="13" fillId="2" borderId="48" xfId="43" applyFont="1" applyFill="1" applyBorder="1" applyAlignment="1">
      <alignment horizontal="left" vertical="center" wrapText="1"/>
    </xf>
    <xf numFmtId="0" fontId="13" fillId="2" borderId="32" xfId="44" applyFont="1" applyFill="1" applyBorder="1" applyAlignment="1" applyProtection="1">
      <alignment horizontal="left" vertical="center" wrapText="1"/>
    </xf>
    <xf numFmtId="0" fontId="23" fillId="0" borderId="34" xfId="43" applyFont="1" applyBorder="1" applyAlignment="1">
      <alignment horizontal="left" vertical="top" wrapText="1"/>
    </xf>
    <xf numFmtId="0" fontId="23" fillId="0" borderId="51" xfId="43" applyFont="1" applyBorder="1" applyAlignment="1">
      <alignment horizontal="left" vertical="top" wrapText="1"/>
    </xf>
    <xf numFmtId="0" fontId="23" fillId="0" borderId="52" xfId="43" applyFont="1" applyBorder="1" applyAlignment="1">
      <alignment horizontal="left" vertical="top" wrapText="1"/>
    </xf>
    <xf numFmtId="0" fontId="13" fillId="2" borderId="18" xfId="44" applyFont="1" applyFill="1" applyBorder="1" applyAlignment="1" applyProtection="1">
      <alignment horizontal="center" vertical="top" wrapText="1"/>
    </xf>
    <xf numFmtId="0" fontId="13" fillId="2" borderId="1" xfId="43" applyFont="1" applyFill="1" applyBorder="1" applyAlignment="1">
      <alignment horizontal="center" vertical="center" wrapText="1"/>
    </xf>
    <xf numFmtId="0" fontId="13" fillId="2" borderId="38" xfId="0" applyFont="1" applyFill="1" applyBorder="1" applyAlignment="1">
      <alignment horizontal="left" vertical="top"/>
    </xf>
    <xf numFmtId="0" fontId="13" fillId="2" borderId="48" xfId="0" applyFont="1" applyFill="1" applyBorder="1" applyAlignment="1">
      <alignment horizontal="left" vertical="top"/>
    </xf>
    <xf numFmtId="0" fontId="13" fillId="2" borderId="3" xfId="0" applyFont="1" applyFill="1" applyBorder="1" applyAlignment="1">
      <alignment horizontal="left" vertical="top"/>
    </xf>
    <xf numFmtId="0" fontId="13" fillId="2" borderId="49" xfId="0" applyFont="1" applyFill="1" applyBorder="1" applyAlignment="1">
      <alignment horizontal="left" vertical="top"/>
    </xf>
    <xf numFmtId="0" fontId="13" fillId="2" borderId="17" xfId="43" applyFont="1" applyFill="1" applyBorder="1" applyAlignment="1">
      <alignment horizontal="left" vertical="center"/>
    </xf>
    <xf numFmtId="0" fontId="13" fillId="2" borderId="42" xfId="43" applyFont="1" applyFill="1" applyBorder="1" applyAlignment="1">
      <alignment horizontal="left" vertical="center"/>
    </xf>
    <xf numFmtId="0" fontId="13" fillId="2" borderId="32" xfId="43" applyFont="1" applyFill="1" applyBorder="1" applyAlignment="1">
      <alignment horizontal="left" vertical="center"/>
    </xf>
    <xf numFmtId="0" fontId="13" fillId="2" borderId="45" xfId="43" applyFont="1" applyFill="1" applyBorder="1" applyAlignment="1">
      <alignment horizontal="left" vertical="center"/>
    </xf>
    <xf numFmtId="0" fontId="23" fillId="2" borderId="34" xfId="43" applyFont="1" applyFill="1" applyBorder="1" applyAlignment="1">
      <alignment horizontal="left" vertical="top" wrapText="1"/>
    </xf>
    <xf numFmtId="0" fontId="23" fillId="2" borderId="51" xfId="43" applyFont="1" applyFill="1" applyBorder="1" applyAlignment="1">
      <alignment horizontal="left" vertical="top" wrapText="1"/>
    </xf>
    <xf numFmtId="0" fontId="23" fillId="2" borderId="52" xfId="43" applyFont="1" applyFill="1" applyBorder="1" applyAlignment="1">
      <alignment horizontal="left" vertical="top" wrapText="1"/>
    </xf>
    <xf numFmtId="0" fontId="45" fillId="2" borderId="64" xfId="0" applyFont="1" applyFill="1" applyBorder="1" applyAlignment="1">
      <alignment horizontal="left"/>
    </xf>
    <xf numFmtId="0" fontId="45" fillId="2" borderId="43" xfId="0" applyFont="1" applyFill="1" applyBorder="1" applyAlignment="1">
      <alignment horizontal="left"/>
    </xf>
    <xf numFmtId="0" fontId="45" fillId="2" borderId="48" xfId="0" applyFont="1" applyFill="1" applyBorder="1" applyAlignment="1">
      <alignment horizontal="left"/>
    </xf>
    <xf numFmtId="0" fontId="13" fillId="2" borderId="16" xfId="0" applyFont="1" applyFill="1" applyBorder="1" applyAlignment="1">
      <alignment horizontal="center"/>
    </xf>
    <xf numFmtId="0" fontId="13" fillId="2" borderId="6" xfId="0" applyFont="1" applyFill="1" applyBorder="1" applyAlignment="1">
      <alignment horizontal="center"/>
    </xf>
    <xf numFmtId="0" fontId="13" fillId="0" borderId="55" xfId="44" applyFont="1" applyFill="1" applyBorder="1" applyAlignment="1" applyProtection="1">
      <alignment horizontal="left" vertical="center" wrapText="1"/>
    </xf>
    <xf numFmtId="0" fontId="13" fillId="0" borderId="43" xfId="44" applyFont="1" applyFill="1" applyBorder="1" applyAlignment="1" applyProtection="1">
      <alignment horizontal="left" vertical="center" wrapText="1"/>
    </xf>
    <xf numFmtId="0" fontId="13" fillId="0" borderId="48" xfId="44" applyFont="1" applyFill="1" applyBorder="1" applyAlignment="1" applyProtection="1">
      <alignment horizontal="left" vertical="center" wrapText="1"/>
    </xf>
    <xf numFmtId="0" fontId="13" fillId="0" borderId="26" xfId="43" applyFont="1" applyBorder="1" applyAlignment="1">
      <alignment vertical="center" wrapText="1"/>
    </xf>
    <xf numFmtId="0" fontId="13" fillId="0" borderId="62" xfId="43" applyFont="1" applyBorder="1" applyAlignment="1">
      <alignment vertical="center" wrapText="1"/>
    </xf>
    <xf numFmtId="0" fontId="13" fillId="0" borderId="88" xfId="43" applyFont="1" applyBorder="1" applyAlignment="1">
      <alignment vertical="center" wrapText="1"/>
    </xf>
    <xf numFmtId="0" fontId="13" fillId="0" borderId="17" xfId="43" applyFont="1" applyBorder="1" applyAlignment="1">
      <alignment vertical="center" wrapText="1"/>
    </xf>
    <xf numFmtId="0" fontId="13" fillId="0" borderId="42" xfId="43" applyFont="1" applyBorder="1" applyAlignment="1">
      <alignment vertical="center" wrapText="1"/>
    </xf>
    <xf numFmtId="0" fontId="13" fillId="0" borderId="45" xfId="43" applyFont="1" applyBorder="1" applyAlignment="1">
      <alignment vertical="center" wrapText="1"/>
    </xf>
    <xf numFmtId="0" fontId="18" fillId="0" borderId="17" xfId="44" applyFill="1" applyBorder="1" applyAlignment="1" applyProtection="1">
      <alignment vertical="center" wrapText="1"/>
    </xf>
    <xf numFmtId="0" fontId="13" fillId="0" borderId="55" xfId="43" applyFont="1" applyBorder="1" applyAlignment="1">
      <alignment horizontal="left" vertical="center" wrapText="1"/>
    </xf>
    <xf numFmtId="0" fontId="13" fillId="0" borderId="46" xfId="43" applyFont="1" applyBorder="1" applyAlignment="1">
      <alignment horizontal="left" vertical="center" wrapText="1"/>
    </xf>
    <xf numFmtId="0" fontId="13" fillId="0" borderId="47" xfId="43" applyFont="1" applyBorder="1" applyAlignment="1">
      <alignment horizontal="left" vertical="center" wrapText="1"/>
    </xf>
    <xf numFmtId="9" fontId="13" fillId="0" borderId="32" xfId="43" applyNumberFormat="1" applyFont="1" applyBorder="1" applyAlignment="1">
      <alignment horizontal="center" vertical="center" wrapText="1"/>
    </xf>
    <xf numFmtId="0" fontId="13" fillId="0" borderId="41" xfId="43" applyFont="1" applyBorder="1" applyAlignment="1">
      <alignment horizontal="center" vertical="center" wrapText="1"/>
    </xf>
    <xf numFmtId="0" fontId="13" fillId="0" borderId="18" xfId="44" applyFont="1" applyFill="1" applyBorder="1" applyAlignment="1" applyProtection="1">
      <alignment horizontal="center" vertical="top" wrapText="1"/>
    </xf>
    <xf numFmtId="0" fontId="13" fillId="0" borderId="1" xfId="43" applyFont="1" applyBorder="1" applyAlignment="1">
      <alignment horizontal="center" vertical="center" wrapText="1"/>
    </xf>
    <xf numFmtId="0" fontId="13" fillId="0" borderId="38" xfId="0" applyFont="1" applyBorder="1" applyAlignment="1">
      <alignment horizontal="left" vertical="top"/>
    </xf>
    <xf numFmtId="0" fontId="13" fillId="0" borderId="48" xfId="0" applyFont="1" applyBorder="1" applyAlignment="1">
      <alignment horizontal="left" vertical="top"/>
    </xf>
    <xf numFmtId="0" fontId="13" fillId="0" borderId="3" xfId="0" applyFont="1" applyBorder="1" applyAlignment="1">
      <alignment horizontal="left" vertical="top"/>
    </xf>
    <xf numFmtId="0" fontId="13" fillId="0" borderId="49" xfId="0" applyFont="1" applyBorder="1" applyAlignment="1">
      <alignment horizontal="left" vertical="top"/>
    </xf>
    <xf numFmtId="9" fontId="13" fillId="0" borderId="0" xfId="43" applyNumberFormat="1" applyFont="1" applyAlignment="1">
      <alignment horizontal="center" vertical="center" wrapText="1"/>
    </xf>
    <xf numFmtId="0" fontId="13" fillId="0" borderId="0" xfId="43" applyFont="1" applyAlignment="1">
      <alignment horizontal="center" vertical="center" wrapText="1"/>
    </xf>
    <xf numFmtId="0" fontId="13" fillId="0" borderId="18" xfId="43" applyFont="1" applyBorder="1" applyAlignment="1">
      <alignment horizontal="center" vertical="center" wrapText="1"/>
    </xf>
    <xf numFmtId="0" fontId="13" fillId="0" borderId="42" xfId="44" applyFont="1" applyFill="1" applyBorder="1" applyAlignment="1" applyProtection="1">
      <alignment horizontal="center" vertical="center" wrapText="1"/>
    </xf>
    <xf numFmtId="0" fontId="13" fillId="0" borderId="32" xfId="44" applyFont="1" applyFill="1" applyBorder="1" applyAlignment="1" applyProtection="1">
      <alignment horizontal="center" vertical="center" wrapText="1"/>
    </xf>
    <xf numFmtId="0" fontId="13" fillId="0" borderId="45" xfId="44" applyFont="1" applyFill="1" applyBorder="1" applyAlignment="1" applyProtection="1">
      <alignment horizontal="center" vertical="center" wrapText="1"/>
    </xf>
    <xf numFmtId="0" fontId="17" fillId="3" borderId="64" xfId="42" applyFont="1" applyFill="1" applyBorder="1" applyAlignment="1">
      <alignment horizontal="center" vertical="center"/>
    </xf>
    <xf numFmtId="0" fontId="17" fillId="3" borderId="63" xfId="42" applyFont="1" applyFill="1" applyBorder="1" applyAlignment="1">
      <alignment horizontal="center" vertical="center"/>
    </xf>
    <xf numFmtId="0" fontId="13" fillId="0" borderId="35" xfId="44" applyFont="1" applyFill="1" applyBorder="1" applyAlignment="1" applyProtection="1">
      <alignment horizontal="left" vertical="center" wrapText="1"/>
    </xf>
    <xf numFmtId="0" fontId="13" fillId="0" borderId="36" xfId="44" applyFont="1" applyFill="1" applyBorder="1" applyAlignment="1" applyProtection="1">
      <alignment horizontal="left" vertical="center" wrapText="1"/>
    </xf>
    <xf numFmtId="0" fontId="13" fillId="0" borderId="6" xfId="42" applyFont="1" applyBorder="1" applyAlignment="1">
      <alignment horizontal="center"/>
    </xf>
    <xf numFmtId="0" fontId="13" fillId="0" borderId="49" xfId="42" applyFont="1" applyBorder="1" applyAlignment="1">
      <alignment horizontal="center"/>
    </xf>
    <xf numFmtId="0" fontId="13" fillId="0" borderId="41" xfId="44" applyFont="1" applyFill="1" applyBorder="1" applyAlignment="1" applyProtection="1">
      <alignment horizontal="center" vertical="center" wrapText="1"/>
    </xf>
    <xf numFmtId="0" fontId="17" fillId="3" borderId="64" xfId="42" applyFont="1" applyFill="1" applyBorder="1" applyAlignment="1">
      <alignment horizontal="center" vertical="center" wrapText="1"/>
    </xf>
    <xf numFmtId="0" fontId="17" fillId="3" borderId="63" xfId="42" applyFont="1" applyFill="1" applyBorder="1" applyAlignment="1">
      <alignment horizontal="center" vertical="center" wrapText="1"/>
    </xf>
    <xf numFmtId="0" fontId="13" fillId="0" borderId="41" xfId="43" applyFont="1" applyBorder="1" applyAlignment="1">
      <alignment horizontal="left" vertical="center" wrapText="1"/>
    </xf>
    <xf numFmtId="0" fontId="23" fillId="0" borderId="32" xfId="1" applyFont="1" applyBorder="1" applyAlignment="1">
      <alignment horizontal="left" vertical="center" wrapText="1"/>
    </xf>
    <xf numFmtId="0" fontId="23" fillId="0" borderId="41" xfId="1" applyFont="1" applyBorder="1" applyAlignment="1">
      <alignment horizontal="left" vertical="center" wrapText="1"/>
    </xf>
    <xf numFmtId="0" fontId="13" fillId="0" borderId="32" xfId="43" applyFont="1" applyBorder="1" applyAlignment="1">
      <alignment horizontal="left" vertical="center" wrapText="1"/>
    </xf>
    <xf numFmtId="0" fontId="13" fillId="0" borderId="43" xfId="43" applyFont="1" applyBorder="1" applyAlignment="1">
      <alignment horizontal="center" vertical="center"/>
    </xf>
    <xf numFmtId="0" fontId="13" fillId="0" borderId="85" xfId="43" applyFont="1" applyBorder="1" applyAlignment="1">
      <alignment horizontal="center" vertical="center"/>
    </xf>
    <xf numFmtId="0" fontId="13" fillId="0" borderId="64" xfId="43" applyFont="1" applyBorder="1" applyAlignment="1">
      <alignment horizontal="center" vertical="center"/>
    </xf>
    <xf numFmtId="0" fontId="13" fillId="0" borderId="48" xfId="43" applyFont="1" applyBorder="1" applyAlignment="1">
      <alignment horizontal="center" vertical="center"/>
    </xf>
    <xf numFmtId="0" fontId="23" fillId="0" borderId="17" xfId="43" applyFont="1" applyBorder="1" applyAlignment="1">
      <alignment horizontal="left" vertical="center" wrapText="1"/>
    </xf>
    <xf numFmtId="0" fontId="13" fillId="0" borderId="16" xfId="0" applyFont="1" applyBorder="1" applyAlignment="1">
      <alignment horizontal="center" wrapText="1"/>
    </xf>
    <xf numFmtId="0" fontId="13" fillId="0" borderId="6" xfId="0" applyFont="1" applyBorder="1" applyAlignment="1">
      <alignment horizontal="center" wrapText="1"/>
    </xf>
    <xf numFmtId="0" fontId="13" fillId="0" borderId="89" xfId="0" applyFont="1" applyBorder="1" applyAlignment="1">
      <alignment horizontal="center"/>
    </xf>
    <xf numFmtId="0" fontId="13" fillId="0" borderId="90" xfId="0" applyFont="1" applyBorder="1" applyAlignment="1">
      <alignment horizontal="center"/>
    </xf>
    <xf numFmtId="9" fontId="13" fillId="2" borderId="32" xfId="50" applyFont="1" applyFill="1" applyBorder="1" applyAlignment="1">
      <alignment horizontal="center" vertical="center" wrapText="1"/>
    </xf>
    <xf numFmtId="9" fontId="13" fillId="2" borderId="41" xfId="50" applyFont="1" applyFill="1" applyBorder="1" applyAlignment="1">
      <alignment horizontal="center" vertical="center" wrapText="1"/>
    </xf>
    <xf numFmtId="1" fontId="22" fillId="2" borderId="17" xfId="44" applyNumberFormat="1" applyFont="1" applyFill="1" applyBorder="1" applyAlignment="1" applyProtection="1">
      <alignment horizontal="left" vertical="center" wrapText="1"/>
    </xf>
    <xf numFmtId="1" fontId="22" fillId="2" borderId="42" xfId="44" applyNumberFormat="1" applyFont="1" applyFill="1" applyBorder="1" applyAlignment="1" applyProtection="1">
      <alignment horizontal="left" vertical="center" wrapText="1"/>
    </xf>
    <xf numFmtId="1" fontId="22" fillId="2" borderId="45" xfId="44" applyNumberFormat="1" applyFont="1" applyFill="1" applyBorder="1" applyAlignment="1" applyProtection="1">
      <alignment horizontal="left" vertical="center" wrapText="1"/>
    </xf>
    <xf numFmtId="0" fontId="28" fillId="8" borderId="32" xfId="43" applyFont="1" applyFill="1" applyBorder="1" applyAlignment="1">
      <alignment horizontal="center" vertical="center" wrapText="1"/>
    </xf>
    <xf numFmtId="0" fontId="28" fillId="8" borderId="41" xfId="43" applyFont="1" applyFill="1" applyBorder="1" applyAlignment="1">
      <alignment horizontal="center" vertical="center" wrapText="1"/>
    </xf>
    <xf numFmtId="0" fontId="20" fillId="2" borderId="64" xfId="0" applyFont="1" applyFill="1" applyBorder="1" applyAlignment="1">
      <alignment horizontal="center"/>
    </xf>
    <xf numFmtId="0" fontId="20" fillId="2" borderId="43" xfId="0" applyFont="1" applyFill="1" applyBorder="1" applyAlignment="1">
      <alignment horizontal="center"/>
    </xf>
    <xf numFmtId="0" fontId="13" fillId="2" borderId="89" xfId="44" applyFont="1" applyFill="1" applyBorder="1" applyAlignment="1" applyProtection="1">
      <alignment horizontal="left" vertical="center" wrapText="1"/>
    </xf>
    <xf numFmtId="0" fontId="13" fillId="2" borderId="26" xfId="43" applyFont="1" applyFill="1" applyBorder="1" applyAlignment="1">
      <alignment vertical="center" wrapText="1"/>
    </xf>
    <xf numFmtId="0" fontId="13" fillId="2" borderId="62" xfId="43" applyFont="1" applyFill="1" applyBorder="1" applyAlignment="1">
      <alignment vertical="center" wrapText="1"/>
    </xf>
    <xf numFmtId="0" fontId="13" fillId="2" borderId="88" xfId="43" applyFont="1" applyFill="1" applyBorder="1" applyAlignment="1">
      <alignment vertical="center" wrapText="1"/>
    </xf>
    <xf numFmtId="0" fontId="44" fillId="2" borderId="17" xfId="44" applyFont="1" applyFill="1" applyBorder="1" applyAlignment="1" applyProtection="1">
      <alignment vertical="center" wrapText="1"/>
    </xf>
    <xf numFmtId="0" fontId="13" fillId="2" borderId="0" xfId="0" applyFont="1" applyFill="1" applyAlignment="1">
      <alignment horizontal="center"/>
    </xf>
    <xf numFmtId="0" fontId="13" fillId="2" borderId="44" xfId="0" applyFont="1" applyFill="1" applyBorder="1" applyAlignment="1">
      <alignment horizontal="center"/>
    </xf>
    <xf numFmtId="0" fontId="13" fillId="2" borderId="49" xfId="0" applyFont="1" applyFill="1" applyBorder="1" applyAlignment="1">
      <alignment horizontal="center"/>
    </xf>
    <xf numFmtId="0" fontId="13" fillId="2" borderId="63" xfId="0" applyFont="1" applyFill="1" applyBorder="1" applyAlignment="1">
      <alignment horizontal="center"/>
    </xf>
    <xf numFmtId="49" fontId="15" fillId="3" borderId="23" xfId="43" applyNumberFormat="1" applyFont="1" applyFill="1" applyBorder="1" applyAlignment="1">
      <alignment horizontal="left" vertical="center"/>
    </xf>
    <xf numFmtId="49" fontId="15" fillId="3" borderId="24" xfId="43" applyNumberFormat="1" applyFont="1" applyFill="1" applyBorder="1" applyAlignment="1">
      <alignment horizontal="left" vertical="center"/>
    </xf>
    <xf numFmtId="49" fontId="15" fillId="3" borderId="25" xfId="43" applyNumberFormat="1" applyFont="1" applyFill="1" applyBorder="1" applyAlignment="1">
      <alignment horizontal="left" vertical="center"/>
    </xf>
    <xf numFmtId="0" fontId="13" fillId="2" borderId="26" xfId="44" applyFont="1" applyFill="1" applyBorder="1" applyAlignment="1" applyProtection="1">
      <alignment horizontal="left" vertical="center" wrapText="1"/>
    </xf>
    <xf numFmtId="0" fontId="13" fillId="2" borderId="62" xfId="44" applyFont="1" applyFill="1" applyBorder="1" applyAlignment="1" applyProtection="1">
      <alignment horizontal="left" vertical="center" wrapText="1"/>
    </xf>
    <xf numFmtId="0" fontId="13" fillId="2" borderId="88" xfId="44" applyFont="1" applyFill="1" applyBorder="1" applyAlignment="1" applyProtection="1">
      <alignment horizontal="left" vertical="center" wrapText="1"/>
    </xf>
    <xf numFmtId="177" fontId="43" fillId="8" borderId="32" xfId="0" applyNumberFormat="1" applyFont="1" applyFill="1" applyBorder="1" applyAlignment="1">
      <alignment horizontal="center" vertical="center"/>
    </xf>
    <xf numFmtId="177" fontId="43" fillId="8" borderId="41" xfId="0" applyNumberFormat="1" applyFont="1" applyFill="1" applyBorder="1" applyAlignment="1">
      <alignment horizontal="center" vertical="center"/>
    </xf>
    <xf numFmtId="41" fontId="43" fillId="8" borderId="32" xfId="45" applyFont="1" applyFill="1" applyBorder="1" applyAlignment="1">
      <alignment horizontal="center" vertical="center"/>
    </xf>
    <xf numFmtId="41" fontId="43" fillId="8" borderId="45" xfId="45" applyFont="1" applyFill="1" applyBorder="1" applyAlignment="1">
      <alignment horizontal="center" vertical="center"/>
    </xf>
    <xf numFmtId="3" fontId="28" fillId="8" borderId="32" xfId="43" applyNumberFormat="1" applyFont="1" applyFill="1" applyBorder="1" applyAlignment="1">
      <alignment horizontal="center" vertical="center" wrapText="1"/>
    </xf>
    <xf numFmtId="41" fontId="0" fillId="2" borderId="32" xfId="45" applyFont="1" applyFill="1" applyBorder="1" applyAlignment="1">
      <alignment vertical="center"/>
    </xf>
    <xf numFmtId="41" fontId="0" fillId="2" borderId="41" xfId="45" applyFont="1" applyFill="1" applyBorder="1" applyAlignment="1">
      <alignment vertical="center"/>
    </xf>
    <xf numFmtId="177" fontId="0" fillId="2" borderId="32" xfId="0" applyNumberFormat="1" applyFill="1" applyBorder="1" applyAlignment="1">
      <alignment horizontal="center" vertical="center"/>
    </xf>
    <xf numFmtId="177" fontId="0" fillId="2" borderId="41" xfId="0" applyNumberFormat="1" applyFill="1" applyBorder="1" applyAlignment="1">
      <alignment horizontal="center" vertical="center"/>
    </xf>
    <xf numFmtId="177" fontId="43" fillId="8" borderId="45" xfId="0" applyNumberFormat="1" applyFont="1" applyFill="1" applyBorder="1" applyAlignment="1">
      <alignment horizontal="center" vertical="center"/>
    </xf>
    <xf numFmtId="9" fontId="13" fillId="2" borderId="41" xfId="43" applyNumberFormat="1" applyFont="1" applyFill="1" applyBorder="1" applyAlignment="1">
      <alignment horizontal="center" vertical="center" wrapText="1"/>
    </xf>
    <xf numFmtId="0" fontId="20" fillId="2" borderId="49" xfId="0" applyFont="1" applyFill="1" applyBorder="1" applyAlignment="1">
      <alignment horizontal="center"/>
    </xf>
    <xf numFmtId="0" fontId="20" fillId="2" borderId="44" xfId="0" applyFont="1" applyFill="1" applyBorder="1" applyAlignment="1">
      <alignment horizontal="center"/>
    </xf>
    <xf numFmtId="0" fontId="20" fillId="2" borderId="45" xfId="0" applyFont="1" applyFill="1" applyBorder="1" applyAlignment="1">
      <alignment horizontal="center"/>
    </xf>
    <xf numFmtId="0" fontId="48" fillId="2" borderId="42" xfId="44" applyFont="1" applyFill="1" applyBorder="1" applyAlignment="1" applyProtection="1">
      <alignment horizontal="left" vertical="center" wrapText="1"/>
    </xf>
    <xf numFmtId="0" fontId="13" fillId="4" borderId="17" xfId="44" applyFont="1" applyFill="1" applyBorder="1" applyAlignment="1" applyProtection="1">
      <alignment horizontal="left" vertical="center" wrapText="1"/>
    </xf>
    <xf numFmtId="0" fontId="13" fillId="4" borderId="42" xfId="44" applyFont="1" applyFill="1" applyBorder="1" applyAlignment="1" applyProtection="1">
      <alignment horizontal="left" vertical="center" wrapText="1"/>
    </xf>
    <xf numFmtId="0" fontId="13" fillId="4" borderId="45" xfId="44" applyFont="1" applyFill="1" applyBorder="1" applyAlignment="1" applyProtection="1">
      <alignment horizontal="left" vertical="center" wrapText="1"/>
    </xf>
    <xf numFmtId="0" fontId="13" fillId="2" borderId="64" xfId="0" applyFont="1" applyFill="1" applyBorder="1" applyAlignment="1">
      <alignment horizontal="left"/>
    </xf>
    <xf numFmtId="0" fontId="13" fillId="2" borderId="43" xfId="0" applyFont="1" applyFill="1" applyBorder="1" applyAlignment="1">
      <alignment horizontal="left"/>
    </xf>
    <xf numFmtId="0" fontId="13" fillId="2" borderId="48" xfId="0" applyFont="1" applyFill="1" applyBorder="1" applyAlignment="1">
      <alignment horizontal="left"/>
    </xf>
    <xf numFmtId="0" fontId="49" fillId="2" borderId="64" xfId="44" applyFont="1" applyFill="1" applyBorder="1" applyAlignment="1" applyProtection="1">
      <alignment horizontal="left" vertical="center" wrapText="1"/>
    </xf>
    <xf numFmtId="0" fontId="49" fillId="2" borderId="43" xfId="44" applyFont="1" applyFill="1" applyBorder="1" applyAlignment="1" applyProtection="1">
      <alignment horizontal="left" vertical="center" wrapText="1"/>
    </xf>
    <xf numFmtId="0" fontId="49" fillId="2" borderId="48" xfId="44" applyFont="1" applyFill="1" applyBorder="1" applyAlignment="1" applyProtection="1">
      <alignment horizontal="left" vertical="center" wrapText="1"/>
    </xf>
    <xf numFmtId="0" fontId="13" fillId="2" borderId="55" xfId="43" applyFont="1" applyFill="1" applyBorder="1" applyAlignment="1">
      <alignment vertical="center" wrapText="1"/>
    </xf>
    <xf numFmtId="0" fontId="13" fillId="2" borderId="46" xfId="43" applyFont="1" applyFill="1" applyBorder="1" applyAlignment="1">
      <alignment vertical="center" wrapText="1"/>
    </xf>
    <xf numFmtId="0" fontId="13" fillId="2" borderId="47" xfId="43" applyFont="1" applyFill="1" applyBorder="1" applyAlignment="1">
      <alignment vertical="center" wrapText="1"/>
    </xf>
    <xf numFmtId="0" fontId="20" fillId="0" borderId="63" xfId="0" applyFont="1" applyBorder="1" applyAlignment="1">
      <alignment horizontal="left" vertical="center"/>
    </xf>
    <xf numFmtId="0" fontId="20" fillId="0" borderId="63" xfId="0" applyFont="1" applyBorder="1" applyAlignment="1">
      <alignment horizontal="center" wrapText="1"/>
    </xf>
    <xf numFmtId="0" fontId="13" fillId="11" borderId="26" xfId="44" applyFont="1" applyFill="1" applyBorder="1" applyAlignment="1" applyProtection="1">
      <alignment horizontal="left" vertical="center" wrapText="1"/>
    </xf>
    <xf numFmtId="0" fontId="13" fillId="11" borderId="62" xfId="44" applyFont="1" applyFill="1" applyBorder="1" applyAlignment="1" applyProtection="1">
      <alignment horizontal="left" vertical="center" wrapText="1"/>
    </xf>
    <xf numFmtId="0" fontId="13" fillId="11" borderId="88" xfId="44" applyFont="1" applyFill="1" applyBorder="1" applyAlignment="1" applyProtection="1">
      <alignment horizontal="left" vertical="center" wrapText="1"/>
    </xf>
    <xf numFmtId="0" fontId="49" fillId="2" borderId="17" xfId="44" applyFont="1" applyFill="1" applyBorder="1" applyAlignment="1" applyProtection="1">
      <alignment horizontal="left" vertical="center" wrapText="1"/>
    </xf>
    <xf numFmtId="0" fontId="49" fillId="2" borderId="42" xfId="44" applyFont="1" applyFill="1" applyBorder="1" applyAlignment="1" applyProtection="1">
      <alignment horizontal="left" vertical="center" wrapText="1"/>
    </xf>
    <xf numFmtId="0" fontId="49" fillId="2" borderId="45" xfId="44" applyFont="1" applyFill="1" applyBorder="1" applyAlignment="1" applyProtection="1">
      <alignment horizontal="left" vertical="center" wrapText="1"/>
    </xf>
    <xf numFmtId="0" fontId="13" fillId="2" borderId="42" xfId="52" applyFont="1" applyFill="1" applyBorder="1" applyAlignment="1" applyProtection="1">
      <alignment horizontal="left" vertical="top" wrapText="1"/>
    </xf>
    <xf numFmtId="0" fontId="13" fillId="2" borderId="45" xfId="52" applyFont="1" applyFill="1" applyBorder="1" applyAlignment="1" applyProtection="1">
      <alignment horizontal="left" vertical="top" wrapText="1"/>
    </xf>
    <xf numFmtId="0" fontId="45" fillId="2" borderId="55" xfId="44" applyFont="1" applyFill="1" applyBorder="1" applyAlignment="1" applyProtection="1">
      <alignment horizontal="left" vertical="center" wrapText="1"/>
    </xf>
    <xf numFmtId="0" fontId="45" fillId="0" borderId="46" xfId="46" applyFont="1" applyBorder="1"/>
    <xf numFmtId="0" fontId="45" fillId="0" borderId="47" xfId="46" applyFont="1" applyBorder="1"/>
    <xf numFmtId="3" fontId="13" fillId="2" borderId="32" xfId="43" applyNumberFormat="1" applyFont="1" applyFill="1" applyBorder="1" applyAlignment="1">
      <alignment horizontal="center" vertical="center" wrapText="1"/>
    </xf>
    <xf numFmtId="3" fontId="13" fillId="2" borderId="41" xfId="43" applyNumberFormat="1" applyFont="1" applyFill="1" applyBorder="1" applyAlignment="1">
      <alignment horizontal="center" vertical="center" wrapText="1"/>
    </xf>
    <xf numFmtId="0" fontId="49" fillId="2" borderId="17" xfId="43" applyFont="1" applyFill="1" applyBorder="1" applyAlignment="1">
      <alignment vertical="center" wrapText="1"/>
    </xf>
    <xf numFmtId="0" fontId="49" fillId="2" borderId="42" xfId="43" applyFont="1" applyFill="1" applyBorder="1" applyAlignment="1">
      <alignment vertical="center" wrapText="1"/>
    </xf>
    <xf numFmtId="0" fontId="49" fillId="2" borderId="45" xfId="43" applyFont="1" applyFill="1" applyBorder="1" applyAlignment="1">
      <alignment vertical="center" wrapText="1"/>
    </xf>
    <xf numFmtId="0" fontId="29" fillId="2" borderId="17" xfId="53" applyFill="1" applyBorder="1" applyAlignment="1">
      <alignment vertical="center" wrapText="1"/>
    </xf>
    <xf numFmtId="0" fontId="29" fillId="2" borderId="42" xfId="53" applyFill="1" applyBorder="1" applyAlignment="1">
      <alignment vertical="center" wrapText="1"/>
    </xf>
    <xf numFmtId="0" fontId="29" fillId="2" borderId="45" xfId="53" applyFill="1" applyBorder="1" applyAlignment="1">
      <alignment vertical="center" wrapText="1"/>
    </xf>
    <xf numFmtId="0" fontId="49" fillId="2" borderId="17" xfId="43" applyFont="1" applyFill="1" applyBorder="1" applyAlignment="1">
      <alignment horizontal="left" vertical="center" wrapText="1"/>
    </xf>
    <xf numFmtId="0" fontId="49" fillId="2" borderId="42" xfId="43" applyFont="1" applyFill="1" applyBorder="1" applyAlignment="1">
      <alignment horizontal="left" vertical="center" wrapText="1"/>
    </xf>
    <xf numFmtId="0" fontId="49" fillId="2" borderId="45" xfId="43" applyFont="1" applyFill="1" applyBorder="1" applyAlignment="1">
      <alignment horizontal="left" vertical="center" wrapText="1"/>
    </xf>
    <xf numFmtId="0" fontId="49" fillId="11" borderId="17" xfId="44" applyFont="1" applyFill="1" applyBorder="1" applyAlignment="1" applyProtection="1">
      <alignment horizontal="left" vertical="center" wrapText="1"/>
    </xf>
    <xf numFmtId="0" fontId="49" fillId="11" borderId="42" xfId="44" applyFont="1" applyFill="1" applyBorder="1" applyAlignment="1" applyProtection="1">
      <alignment horizontal="left" vertical="center" wrapText="1"/>
    </xf>
    <xf numFmtId="0" fontId="49" fillId="11" borderId="45" xfId="44" applyFont="1" applyFill="1" applyBorder="1" applyAlignment="1" applyProtection="1">
      <alignment horizontal="left" vertical="center" wrapText="1"/>
    </xf>
    <xf numFmtId="0" fontId="49" fillId="2" borderId="26" xfId="44" applyFont="1" applyFill="1" applyBorder="1" applyAlignment="1" applyProtection="1">
      <alignment horizontal="left" vertical="center" wrapText="1"/>
    </xf>
    <xf numFmtId="0" fontId="49" fillId="2" borderId="62" xfId="44" applyFont="1" applyFill="1" applyBorder="1" applyAlignment="1" applyProtection="1">
      <alignment horizontal="left" vertical="center" wrapText="1"/>
    </xf>
    <xf numFmtId="0" fontId="49" fillId="2" borderId="88" xfId="44" applyFont="1" applyFill="1" applyBorder="1" applyAlignment="1" applyProtection="1">
      <alignment horizontal="left" vertical="center" wrapText="1"/>
    </xf>
    <xf numFmtId="0" fontId="49" fillId="2" borderId="17" xfId="43" quotePrefix="1" applyFont="1" applyFill="1" applyBorder="1" applyAlignment="1">
      <alignment horizontal="left" vertical="center" wrapText="1"/>
    </xf>
    <xf numFmtId="0" fontId="20" fillId="2" borderId="32" xfId="0" applyFont="1" applyFill="1" applyBorder="1" applyAlignment="1">
      <alignment horizontal="left" vertical="top" wrapText="1"/>
    </xf>
    <xf numFmtId="0" fontId="20" fillId="2" borderId="42" xfId="0" applyFont="1" applyFill="1" applyBorder="1" applyAlignment="1">
      <alignment horizontal="left" vertical="top"/>
    </xf>
    <xf numFmtId="0" fontId="20" fillId="2" borderId="41" xfId="0" applyFont="1" applyFill="1" applyBorder="1" applyAlignment="1">
      <alignment horizontal="left" vertical="top"/>
    </xf>
    <xf numFmtId="0" fontId="23" fillId="0" borderId="64" xfId="43" applyFont="1" applyBorder="1" applyAlignment="1">
      <alignment horizontal="left" vertical="center" wrapText="1"/>
    </xf>
    <xf numFmtId="0" fontId="23" fillId="0" borderId="63" xfId="43" applyFont="1" applyBorder="1" applyAlignment="1">
      <alignment horizontal="left" vertical="center" wrapText="1"/>
    </xf>
    <xf numFmtId="0" fontId="23" fillId="0" borderId="16" xfId="43" applyFont="1" applyBorder="1" applyAlignment="1">
      <alignment horizontal="left" vertical="center" wrapText="1"/>
    </xf>
    <xf numFmtId="0" fontId="13" fillId="2" borderId="17"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2" fillId="2" borderId="90" xfId="44" applyFont="1" applyFill="1" applyBorder="1" applyAlignment="1" applyProtection="1">
      <alignment horizontal="left" vertical="center" wrapText="1"/>
    </xf>
    <xf numFmtId="0" fontId="22" fillId="2" borderId="64" xfId="44" applyFont="1" applyFill="1" applyBorder="1" applyAlignment="1" applyProtection="1">
      <alignment horizontal="left" vertical="center" wrapText="1"/>
    </xf>
    <xf numFmtId="0" fontId="22" fillId="2" borderId="43" xfId="44" applyFont="1" applyFill="1" applyBorder="1" applyAlignment="1" applyProtection="1">
      <alignment horizontal="left" vertical="center" wrapText="1"/>
    </xf>
    <xf numFmtId="0" fontId="22" fillId="2" borderId="48" xfId="44" applyFont="1" applyFill="1" applyBorder="1" applyAlignment="1" applyProtection="1">
      <alignment horizontal="left" vertical="center" wrapText="1"/>
    </xf>
    <xf numFmtId="0" fontId="20" fillId="2" borderId="32"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41" xfId="0" applyFont="1" applyFill="1" applyBorder="1" applyAlignment="1">
      <alignment horizontal="center" vertical="center"/>
    </xf>
    <xf numFmtId="0" fontId="13" fillId="11" borderId="17" xfId="44" applyFont="1" applyFill="1" applyBorder="1" applyAlignment="1" applyProtection="1">
      <alignment horizontal="center" vertical="center" wrapText="1"/>
    </xf>
    <xf numFmtId="0" fontId="13" fillId="11" borderId="42" xfId="44" applyFont="1" applyFill="1" applyBorder="1" applyAlignment="1" applyProtection="1">
      <alignment horizontal="center" vertical="center" wrapText="1"/>
    </xf>
    <xf numFmtId="0" fontId="13" fillId="11" borderId="45" xfId="44" applyFont="1" applyFill="1" applyBorder="1" applyAlignment="1" applyProtection="1">
      <alignment horizontal="center" vertical="center" wrapText="1"/>
    </xf>
    <xf numFmtId="9" fontId="13" fillId="2" borderId="1" xfId="50" applyFont="1" applyFill="1" applyBorder="1" applyAlignment="1">
      <alignment horizontal="center" vertical="center" wrapText="1"/>
    </xf>
    <xf numFmtId="9" fontId="13" fillId="2" borderId="0" xfId="50" applyFont="1" applyFill="1" applyBorder="1" applyAlignment="1">
      <alignment horizontal="center" vertical="center" wrapText="1"/>
    </xf>
    <xf numFmtId="0" fontId="13" fillId="4" borderId="17" xfId="0" applyFont="1" applyFill="1" applyBorder="1" applyAlignment="1">
      <alignment horizontal="left" vertical="center" wrapText="1"/>
    </xf>
    <xf numFmtId="0" fontId="13" fillId="4" borderId="42"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49" fillId="2" borderId="46" xfId="44" applyFont="1" applyFill="1" applyBorder="1" applyAlignment="1" applyProtection="1">
      <alignment horizontal="left" vertical="center" wrapText="1"/>
    </xf>
    <xf numFmtId="0" fontId="49" fillId="0" borderId="46" xfId="46" applyFont="1" applyBorder="1"/>
    <xf numFmtId="0" fontId="49" fillId="0" borderId="47" xfId="46" applyFont="1" applyBorder="1"/>
    <xf numFmtId="0" fontId="54" fillId="2" borderId="42" xfId="44" applyFont="1" applyFill="1" applyBorder="1" applyAlignment="1" applyProtection="1">
      <alignment horizontal="left" vertical="center" wrapText="1"/>
    </xf>
    <xf numFmtId="0" fontId="49" fillId="2" borderId="17" xfId="44" applyFont="1" applyFill="1" applyBorder="1" applyAlignment="1" applyProtection="1">
      <alignment horizontal="center" vertical="center" wrapText="1"/>
    </xf>
    <xf numFmtId="0" fontId="49" fillId="2" borderId="42" xfId="44" applyFont="1" applyFill="1" applyBorder="1" applyAlignment="1" applyProtection="1">
      <alignment horizontal="center" vertical="center" wrapText="1"/>
    </xf>
    <xf numFmtId="0" fontId="49" fillId="2" borderId="45" xfId="44" applyFont="1" applyFill="1" applyBorder="1" applyAlignment="1" applyProtection="1">
      <alignment horizontal="center" vertical="center" wrapText="1"/>
    </xf>
    <xf numFmtId="0" fontId="49" fillId="2" borderId="32" xfId="44" applyFont="1" applyFill="1" applyBorder="1" applyAlignment="1" applyProtection="1">
      <alignment horizontal="center" vertical="center" wrapText="1"/>
    </xf>
    <xf numFmtId="0" fontId="49" fillId="2" borderId="41" xfId="44" applyFont="1" applyFill="1" applyBorder="1" applyAlignment="1" applyProtection="1">
      <alignment horizontal="center" vertical="center" wrapText="1"/>
    </xf>
    <xf numFmtId="0" fontId="49" fillId="2" borderId="32" xfId="43" applyFont="1" applyFill="1" applyBorder="1" applyAlignment="1">
      <alignment horizontal="center" vertical="center" wrapText="1"/>
    </xf>
    <xf numFmtId="0" fontId="49" fillId="2" borderId="41" xfId="43" applyFont="1" applyFill="1" applyBorder="1" applyAlignment="1">
      <alignment horizontal="center" vertical="center" wrapText="1"/>
    </xf>
    <xf numFmtId="9" fontId="49" fillId="2" borderId="1" xfId="43" applyNumberFormat="1" applyFont="1" applyFill="1" applyBorder="1" applyAlignment="1">
      <alignment horizontal="center" vertical="center" wrapText="1"/>
    </xf>
    <xf numFmtId="0" fontId="49" fillId="2" borderId="18" xfId="44" applyFont="1" applyFill="1" applyBorder="1" applyAlignment="1" applyProtection="1">
      <alignment horizontal="center" vertical="top" wrapText="1"/>
    </xf>
    <xf numFmtId="0" fontId="49" fillId="2" borderId="21" xfId="43" applyFont="1" applyFill="1" applyBorder="1" applyAlignment="1">
      <alignment horizontal="center" vertical="center" wrapText="1"/>
    </xf>
    <xf numFmtId="0" fontId="49" fillId="2" borderId="5" xfId="43" applyFont="1" applyFill="1" applyBorder="1" applyAlignment="1">
      <alignment horizontal="center" vertical="center" wrapText="1"/>
    </xf>
    <xf numFmtId="0" fontId="49" fillId="2" borderId="1" xfId="44" applyFont="1" applyFill="1" applyBorder="1" applyAlignment="1" applyProtection="1">
      <alignment horizontal="center" vertical="center" wrapText="1"/>
    </xf>
    <xf numFmtId="0" fontId="50" fillId="2" borderId="32" xfId="1" applyFont="1" applyFill="1" applyBorder="1" applyAlignment="1">
      <alignment horizontal="left" vertical="center" wrapText="1"/>
    </xf>
    <xf numFmtId="0" fontId="50" fillId="2" borderId="41" xfId="1" applyFont="1" applyFill="1" applyBorder="1" applyAlignment="1">
      <alignment horizontal="left" vertical="center" wrapText="1"/>
    </xf>
    <xf numFmtId="0" fontId="49" fillId="2" borderId="6" xfId="0" applyFont="1" applyFill="1" applyBorder="1" applyAlignment="1">
      <alignment horizontal="center"/>
    </xf>
    <xf numFmtId="0" fontId="49" fillId="2" borderId="16" xfId="44" applyFont="1" applyFill="1" applyBorder="1" applyAlignment="1" applyProtection="1">
      <alignment horizontal="center" vertical="center" wrapText="1"/>
    </xf>
    <xf numFmtId="0" fontId="49" fillId="2" borderId="6" xfId="44" applyFont="1" applyFill="1" applyBorder="1" applyAlignment="1" applyProtection="1">
      <alignment horizontal="center" vertical="center" wrapText="1"/>
    </xf>
    <xf numFmtId="0" fontId="49" fillId="2" borderId="49" xfId="44" applyFont="1" applyFill="1" applyBorder="1" applyAlignment="1" applyProtection="1">
      <alignment horizontal="center" vertical="center" wrapText="1"/>
    </xf>
    <xf numFmtId="0" fontId="49" fillId="2" borderId="92" xfId="44" applyFont="1" applyFill="1" applyBorder="1" applyAlignment="1" applyProtection="1">
      <alignment horizontal="center" vertical="center" wrapText="1"/>
    </xf>
    <xf numFmtId="0" fontId="49" fillId="2" borderId="93" xfId="44" applyFont="1" applyFill="1" applyBorder="1" applyAlignment="1" applyProtection="1">
      <alignment horizontal="center" vertical="center" wrapText="1"/>
    </xf>
    <xf numFmtId="0" fontId="49" fillId="2" borderId="94" xfId="44" applyFont="1" applyFill="1" applyBorder="1" applyAlignment="1" applyProtection="1">
      <alignment horizontal="center" vertical="center" wrapText="1"/>
    </xf>
    <xf numFmtId="0" fontId="13" fillId="0" borderId="16" xfId="43" applyFont="1" applyBorder="1" applyAlignment="1">
      <alignment horizontal="left" vertical="center" wrapText="1"/>
    </xf>
    <xf numFmtId="0" fontId="13" fillId="0" borderId="6" xfId="43" applyFont="1" applyBorder="1" applyAlignment="1">
      <alignment horizontal="left" vertical="center" wrapText="1"/>
    </xf>
    <xf numFmtId="0" fontId="13" fillId="0" borderId="49" xfId="43" applyFont="1" applyBorder="1" applyAlignment="1">
      <alignment horizontal="left" vertical="center" wrapText="1"/>
    </xf>
    <xf numFmtId="0" fontId="13" fillId="0" borderId="46" xfId="46" applyFont="1" applyBorder="1" applyAlignment="1">
      <alignment horizontal="left"/>
    </xf>
    <xf numFmtId="0" fontId="13" fillId="0" borderId="47" xfId="46" applyFont="1" applyBorder="1" applyAlignment="1">
      <alignment horizontal="left"/>
    </xf>
    <xf numFmtId="1" fontId="13" fillId="2" borderId="32" xfId="43" applyNumberFormat="1" applyFont="1" applyFill="1" applyBorder="1" applyAlignment="1">
      <alignment horizontal="center" vertical="center" wrapText="1"/>
    </xf>
    <xf numFmtId="1" fontId="13" fillId="2" borderId="41" xfId="43" applyNumberFormat="1" applyFont="1" applyFill="1" applyBorder="1" applyAlignment="1">
      <alignment horizontal="center" vertical="center" wrapText="1"/>
    </xf>
    <xf numFmtId="1" fontId="13" fillId="2" borderId="45" xfId="43" applyNumberFormat="1" applyFont="1" applyFill="1" applyBorder="1" applyAlignment="1">
      <alignment horizontal="center" vertical="center" wrapText="1"/>
    </xf>
    <xf numFmtId="1" fontId="17" fillId="0" borderId="32" xfId="43" applyNumberFormat="1" applyFont="1" applyBorder="1" applyAlignment="1">
      <alignment horizontal="center" vertical="center" wrapText="1"/>
    </xf>
    <xf numFmtId="1" fontId="17" fillId="0" borderId="41" xfId="43" applyNumberFormat="1" applyFont="1" applyBorder="1" applyAlignment="1">
      <alignment horizontal="center" vertical="center" wrapText="1"/>
    </xf>
    <xf numFmtId="9" fontId="13" fillId="2" borderId="44" xfId="43" applyNumberFormat="1" applyFont="1" applyFill="1" applyBorder="1" applyAlignment="1">
      <alignment horizontal="center" vertical="center" wrapText="1"/>
    </xf>
    <xf numFmtId="0" fontId="13" fillId="2" borderId="35" xfId="44" applyFont="1" applyFill="1" applyBorder="1" applyAlignment="1" applyProtection="1">
      <alignment horizontal="left" vertical="center" wrapText="1"/>
    </xf>
    <xf numFmtId="0" fontId="13" fillId="2" borderId="36" xfId="44" applyFont="1" applyFill="1" applyBorder="1" applyAlignment="1" applyProtection="1">
      <alignment horizontal="left" vertical="center" wrapText="1"/>
    </xf>
    <xf numFmtId="0" fontId="13" fillId="2" borderId="6" xfId="42" applyFont="1" applyFill="1" applyBorder="1" applyAlignment="1">
      <alignment horizontal="center"/>
    </xf>
    <xf numFmtId="0" fontId="13" fillId="2" borderId="49" xfId="42" applyFont="1" applyFill="1" applyBorder="1" applyAlignment="1">
      <alignment horizontal="center"/>
    </xf>
    <xf numFmtId="0" fontId="13" fillId="11" borderId="35" xfId="44" applyFont="1" applyFill="1" applyBorder="1" applyAlignment="1" applyProtection="1">
      <alignment horizontal="left" vertical="center" wrapText="1"/>
    </xf>
    <xf numFmtId="0" fontId="13" fillId="11" borderId="36" xfId="44" applyFont="1" applyFill="1" applyBorder="1" applyAlignment="1" applyProtection="1">
      <alignment horizontal="left" vertical="center" wrapText="1"/>
    </xf>
    <xf numFmtId="0" fontId="13" fillId="2" borderId="41" xfId="43" applyFont="1" applyFill="1" applyBorder="1" applyAlignment="1">
      <alignment horizontal="left" vertical="center" wrapText="1"/>
    </xf>
    <xf numFmtId="0" fontId="13" fillId="2" borderId="32" xfId="43" applyFont="1" applyFill="1" applyBorder="1" applyAlignment="1">
      <alignment horizontal="left" vertical="center" wrapText="1"/>
    </xf>
    <xf numFmtId="0" fontId="13" fillId="2" borderId="43" xfId="43" applyFont="1" applyFill="1" applyBorder="1" applyAlignment="1">
      <alignment horizontal="center" vertical="center"/>
    </xf>
    <xf numFmtId="0" fontId="13" fillId="2" borderId="85" xfId="43" applyFont="1" applyFill="1" applyBorder="1" applyAlignment="1">
      <alignment horizontal="center" vertical="center"/>
    </xf>
    <xf numFmtId="0" fontId="13" fillId="2" borderId="64" xfId="43" applyFont="1" applyFill="1" applyBorder="1" applyAlignment="1">
      <alignment horizontal="center" vertical="center"/>
    </xf>
    <xf numFmtId="0" fontId="13" fillId="2" borderId="48" xfId="43" applyFont="1" applyFill="1" applyBorder="1" applyAlignment="1">
      <alignment horizontal="center" vertical="center"/>
    </xf>
    <xf numFmtId="0" fontId="23" fillId="2" borderId="17" xfId="43" applyFont="1" applyFill="1" applyBorder="1" applyAlignment="1">
      <alignment horizontal="left" vertical="center" wrapText="1"/>
    </xf>
    <xf numFmtId="0" fontId="13" fillId="2" borderId="16" xfId="0" applyFont="1" applyFill="1" applyBorder="1" applyAlignment="1">
      <alignment horizontal="center" wrapText="1"/>
    </xf>
    <xf numFmtId="0" fontId="13" fillId="2" borderId="6" xfId="0" applyFont="1" applyFill="1" applyBorder="1" applyAlignment="1">
      <alignment horizontal="center" wrapText="1"/>
    </xf>
    <xf numFmtId="0" fontId="13" fillId="2" borderId="89" xfId="0" applyFont="1" applyFill="1" applyBorder="1" applyAlignment="1">
      <alignment horizontal="center"/>
    </xf>
    <xf numFmtId="0" fontId="13" fillId="2" borderId="90" xfId="0" applyFont="1" applyFill="1" applyBorder="1" applyAlignment="1">
      <alignment horizontal="center"/>
    </xf>
    <xf numFmtId="0" fontId="13" fillId="0" borderId="6" xfId="44" applyFont="1" applyFill="1" applyBorder="1" applyAlignment="1" applyProtection="1">
      <alignment horizontal="justify" vertical="center" wrapText="1"/>
    </xf>
    <xf numFmtId="0" fontId="13" fillId="0" borderId="49" xfId="44" applyFont="1" applyFill="1" applyBorder="1" applyAlignment="1" applyProtection="1">
      <alignment horizontal="justify" vertical="center" wrapText="1"/>
    </xf>
    <xf numFmtId="0" fontId="13" fillId="0" borderId="42" xfId="44" applyFont="1" applyFill="1" applyBorder="1" applyAlignment="1" applyProtection="1">
      <alignment horizontal="justify" vertical="center" wrapText="1"/>
    </xf>
    <xf numFmtId="0" fontId="13" fillId="0" borderId="45" xfId="44" applyFont="1" applyFill="1" applyBorder="1" applyAlignment="1" applyProtection="1">
      <alignment horizontal="justify" vertical="center" wrapText="1"/>
    </xf>
    <xf numFmtId="0" fontId="13" fillId="0" borderId="90" xfId="46" applyFont="1" applyBorder="1" applyAlignment="1">
      <alignment wrapText="1"/>
    </xf>
    <xf numFmtId="0" fontId="13" fillId="0" borderId="91" xfId="46" applyFont="1" applyBorder="1" applyAlignment="1">
      <alignment wrapText="1"/>
    </xf>
    <xf numFmtId="0" fontId="13" fillId="10" borderId="17" xfId="44" applyFont="1" applyFill="1" applyBorder="1" applyAlignment="1" applyProtection="1">
      <alignment horizontal="left" vertical="center" wrapText="1"/>
    </xf>
    <xf numFmtId="0" fontId="13" fillId="10" borderId="42" xfId="44" applyFont="1" applyFill="1" applyBorder="1" applyAlignment="1" applyProtection="1">
      <alignment horizontal="left" vertical="center" wrapText="1"/>
    </xf>
    <xf numFmtId="0" fontId="13" fillId="10" borderId="45" xfId="44" applyFont="1" applyFill="1" applyBorder="1" applyAlignment="1" applyProtection="1">
      <alignment horizontal="left" vertical="center" wrapText="1"/>
    </xf>
    <xf numFmtId="0" fontId="13" fillId="11" borderId="17" xfId="44" applyFont="1" applyFill="1" applyBorder="1" applyAlignment="1" applyProtection="1">
      <alignment horizontal="left" vertical="center" wrapText="1"/>
    </xf>
    <xf numFmtId="0" fontId="13" fillId="11" borderId="42" xfId="44" applyFont="1" applyFill="1" applyBorder="1" applyAlignment="1" applyProtection="1">
      <alignment horizontal="left" vertical="center" wrapText="1"/>
    </xf>
    <xf numFmtId="0" fontId="13" fillId="11" borderId="45" xfId="44" applyFont="1" applyFill="1" applyBorder="1" applyAlignment="1" applyProtection="1">
      <alignment horizontal="left" vertical="center" wrapText="1"/>
    </xf>
    <xf numFmtId="0" fontId="23" fillId="0" borderId="1" xfId="43" applyFont="1" applyBorder="1" applyAlignment="1">
      <alignment horizontal="center" vertical="center" wrapText="1"/>
    </xf>
    <xf numFmtId="0" fontId="13" fillId="10" borderId="16" xfId="44" applyFont="1" applyFill="1" applyBorder="1" applyAlignment="1" applyProtection="1">
      <alignment horizontal="left" vertical="center" wrapText="1"/>
    </xf>
    <xf numFmtId="0" fontId="13" fillId="10" borderId="6" xfId="44" applyFont="1" applyFill="1" applyBorder="1" applyAlignment="1" applyProtection="1">
      <alignment horizontal="left" vertical="center" wrapText="1"/>
    </xf>
    <xf numFmtId="0" fontId="13" fillId="10" borderId="49" xfId="44" applyFont="1" applyFill="1" applyBorder="1" applyAlignment="1" applyProtection="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center"/>
    </xf>
  </cellXfs>
  <cellStyles count="54">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_confisGOBjul2500" xfId="11" xr:uid="{00000000-0005-0000-0000-000008000000}"/>
    <cellStyle name="Currency0" xfId="12" xr:uid="{00000000-0005-0000-0000-000009000000}"/>
    <cellStyle name="Date" xfId="13" xr:uid="{00000000-0005-0000-0000-00000A000000}"/>
    <cellStyle name="Euro" xfId="14" xr:uid="{00000000-0005-0000-0000-00000B000000}"/>
    <cellStyle name="Fecha" xfId="15" xr:uid="{00000000-0005-0000-0000-00000C000000}"/>
    <cellStyle name="Fijo" xfId="16" xr:uid="{00000000-0005-0000-0000-00000D000000}"/>
    <cellStyle name="Fixed" xfId="17" xr:uid="{00000000-0005-0000-0000-00000E000000}"/>
    <cellStyle name="Heading 1" xfId="18" xr:uid="{00000000-0005-0000-0000-00000F000000}"/>
    <cellStyle name="Heading 2" xfId="19" xr:uid="{00000000-0005-0000-0000-000010000000}"/>
    <cellStyle name="Heading1" xfId="20" xr:uid="{00000000-0005-0000-0000-000011000000}"/>
    <cellStyle name="Heading2" xfId="21" xr:uid="{00000000-0005-0000-0000-000012000000}"/>
    <cellStyle name="Hipervínculo" xfId="44" builtinId="8"/>
    <cellStyle name="Hipervínculo 2" xfId="47" xr:uid="{00000000-0005-0000-0000-000014000000}"/>
    <cellStyle name="Hipervínculo 2 2" xfId="52" xr:uid="{9CC57B56-C7FE-4039-B05C-7166006544EE}"/>
    <cellStyle name="Hyperlink" xfId="53" xr:uid="{0CE3DF4E-52E9-4693-AE6C-37F56787D6B8}"/>
    <cellStyle name="Millares" xfId="51" builtinId="3"/>
    <cellStyle name="Millares [0]" xfId="45" builtinId="6"/>
    <cellStyle name="Millares 2" xfId="22" xr:uid="{00000000-0005-0000-0000-000016000000}"/>
    <cellStyle name="Millares 3" xfId="49" xr:uid="{00000000-0005-0000-0000-000017000000}"/>
    <cellStyle name="Monetario" xfId="23" xr:uid="{00000000-0005-0000-0000-000018000000}"/>
    <cellStyle name="Monetario0" xfId="24" xr:uid="{00000000-0005-0000-0000-000019000000}"/>
    <cellStyle name="Normal" xfId="0" builtinId="0"/>
    <cellStyle name="Normal 2" xfId="1" xr:uid="{00000000-0005-0000-0000-00001B000000}"/>
    <cellStyle name="Normal 2 2" xfId="42" xr:uid="{00000000-0005-0000-0000-00001C000000}"/>
    <cellStyle name="Normal 3" xfId="2" xr:uid="{00000000-0005-0000-0000-00001D000000}"/>
    <cellStyle name="Normal 3 2" xfId="46" xr:uid="{00000000-0005-0000-0000-00001E000000}"/>
    <cellStyle name="Normal 7" xfId="43" xr:uid="{00000000-0005-0000-0000-00001F000000}"/>
    <cellStyle name="Percent" xfId="25" xr:uid="{00000000-0005-0000-0000-000020000000}"/>
    <cellStyle name="Porcentaje" xfId="50" builtinId="5"/>
    <cellStyle name="Porcentaje 2" xfId="26" xr:uid="{00000000-0005-0000-0000-000022000000}"/>
    <cellStyle name="Punto" xfId="27" xr:uid="{00000000-0005-0000-0000-000023000000}"/>
    <cellStyle name="Punto0" xfId="28" xr:uid="{00000000-0005-0000-0000-000024000000}"/>
    <cellStyle name="Punto0 2" xfId="48" xr:uid="{00000000-0005-0000-0000-000025000000}"/>
    <cellStyle name="Resumen" xfId="29" xr:uid="{00000000-0005-0000-0000-000026000000}"/>
    <cellStyle name="Text" xfId="30" xr:uid="{00000000-0005-0000-0000-000027000000}"/>
    <cellStyle name="Total 2" xfId="31" xr:uid="{00000000-0005-0000-0000-000028000000}"/>
    <cellStyle name="ДАТА" xfId="32" xr:uid="{00000000-0005-0000-0000-000029000000}"/>
    <cellStyle name="ДЕНЕЖНЫЙ_BOPENGC" xfId="33" xr:uid="{00000000-0005-0000-0000-00002A000000}"/>
    <cellStyle name="ЗАГОЛОВОК1" xfId="34" xr:uid="{00000000-0005-0000-0000-00002B000000}"/>
    <cellStyle name="ЗАГОЛОВОК2" xfId="35" xr:uid="{00000000-0005-0000-0000-00002C000000}"/>
    <cellStyle name="ИТОГОВЫЙ" xfId="36" xr:uid="{00000000-0005-0000-0000-00002D000000}"/>
    <cellStyle name="Обычный_BOPENGC" xfId="37" xr:uid="{00000000-0005-0000-0000-00002E000000}"/>
    <cellStyle name="ПРОЦЕНТНЫЙ_BOPENGC" xfId="38" xr:uid="{00000000-0005-0000-0000-00002F000000}"/>
    <cellStyle name="ТЕКСТ" xfId="39" xr:uid="{00000000-0005-0000-0000-000030000000}"/>
    <cellStyle name="ФИКСИРОВАННЫЙ" xfId="40" xr:uid="{00000000-0005-0000-0000-000031000000}"/>
    <cellStyle name="ФИНАНСОВЫЙ_BOPENGC" xfId="41" xr:uid="{00000000-0005-0000-0000-000032000000}"/>
  </cellStyles>
  <dxfs count="0"/>
  <tableStyles count="0" defaultTableStyle="TableStyleMedium2" defaultPivotStyle="PivotStyleLight16"/>
  <colors>
    <mruColors>
      <color rgb="FFF38585"/>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fjestupinan@alcaldiabogota.gov.co" TargetMode="External"/><Relationship Id="rId18" Type="http://schemas.openxmlformats.org/officeDocument/2006/relationships/hyperlink" Target="mailto:fjestupinan@alcaldiabogota.gov.co" TargetMode="External"/><Relationship Id="rId26" Type="http://schemas.openxmlformats.org/officeDocument/2006/relationships/hyperlink" Target="mailto:fjestupinan@alcaldiabogota.gov.co" TargetMode="External"/><Relationship Id="rId3" Type="http://schemas.openxmlformats.org/officeDocument/2006/relationships/hyperlink" Target="mailto:daospina@alcaldiabogota.gov.co" TargetMode="External"/><Relationship Id="rId21" Type="http://schemas.openxmlformats.org/officeDocument/2006/relationships/hyperlink" Target="mailto:fjestupinan@alcaldiabogota.gov.co" TargetMode="External"/><Relationship Id="rId34" Type="http://schemas.openxmlformats.org/officeDocument/2006/relationships/hyperlink" Target="mailto:fjestupinan@alcaldiabogota.gov.co" TargetMode="External"/><Relationship Id="rId7" Type="http://schemas.openxmlformats.org/officeDocument/2006/relationships/hyperlink" Target="mailto:daospina@alcaldiabogota.gov.co" TargetMode="External"/><Relationship Id="rId12" Type="http://schemas.openxmlformats.org/officeDocument/2006/relationships/hyperlink" Target="mailto:fjestupinan@alcaldiabogota.gov.co" TargetMode="External"/><Relationship Id="rId17" Type="http://schemas.openxmlformats.org/officeDocument/2006/relationships/hyperlink" Target="mailto:fjestupinan@alcaldiabogota.gov.co" TargetMode="External"/><Relationship Id="rId25" Type="http://schemas.openxmlformats.org/officeDocument/2006/relationships/hyperlink" Target="mailto:daospina@alcaldiabogota.gov.co" TargetMode="External"/><Relationship Id="rId33" Type="http://schemas.openxmlformats.org/officeDocument/2006/relationships/hyperlink" Target="mailto:laromero@alcaldiabogota.gov.co" TargetMode="External"/><Relationship Id="rId2" Type="http://schemas.openxmlformats.org/officeDocument/2006/relationships/hyperlink" Target="mailto:fjestupinan@alcaldiabogota.gov.co" TargetMode="External"/><Relationship Id="rId16" Type="http://schemas.openxmlformats.org/officeDocument/2006/relationships/hyperlink" Target="mailto:fjestupinan@alcaldiabogota.gov.co" TargetMode="External"/><Relationship Id="rId20" Type="http://schemas.openxmlformats.org/officeDocument/2006/relationships/hyperlink" Target="mailto:daospina@alcaldiabogota.gov.co" TargetMode="External"/><Relationship Id="rId29" Type="http://schemas.openxmlformats.org/officeDocument/2006/relationships/hyperlink" Target="mailto:laromero@alcaldiabogota.gov.co" TargetMode="External"/><Relationship Id="rId1" Type="http://schemas.openxmlformats.org/officeDocument/2006/relationships/hyperlink" Target="mailto:fjestupinan@alcaldiabogota.gov.co" TargetMode="External"/><Relationship Id="rId6" Type="http://schemas.openxmlformats.org/officeDocument/2006/relationships/hyperlink" Target="mailto:daospina@alcaldiabogota.gov.co" TargetMode="External"/><Relationship Id="rId11" Type="http://schemas.openxmlformats.org/officeDocument/2006/relationships/hyperlink" Target="mailto:daospina@alcaldiabogota.gov.co" TargetMode="External"/><Relationship Id="rId24" Type="http://schemas.openxmlformats.org/officeDocument/2006/relationships/hyperlink" Target="mailto:lubar.chaparro@gobiernobogota.gov.co" TargetMode="External"/><Relationship Id="rId32" Type="http://schemas.openxmlformats.org/officeDocument/2006/relationships/hyperlink" Target="mailto:laromero@alcaldiabogota.gov.co" TargetMode="External"/><Relationship Id="rId5" Type="http://schemas.openxmlformats.org/officeDocument/2006/relationships/hyperlink" Target="mailto:laromero@alcaldiabogota.gov.co" TargetMode="External"/><Relationship Id="rId15" Type="http://schemas.openxmlformats.org/officeDocument/2006/relationships/hyperlink" Target="mailto:daospina@alcaldiabogota.gov.co" TargetMode="External"/><Relationship Id="rId23" Type="http://schemas.openxmlformats.org/officeDocument/2006/relationships/hyperlink" Target="mailto:fjestupinan@alcaldiabogota.gov.co" TargetMode="External"/><Relationship Id="rId28" Type="http://schemas.openxmlformats.org/officeDocument/2006/relationships/hyperlink" Target="mailto:jrodriguez@veeduriadistrital.gov.co" TargetMode="External"/><Relationship Id="rId36" Type="http://schemas.openxmlformats.org/officeDocument/2006/relationships/printerSettings" Target="../printerSettings/printerSettings4.bin"/><Relationship Id="rId10" Type="http://schemas.openxmlformats.org/officeDocument/2006/relationships/hyperlink" Target="mailto:daospina@alcaldiabogota.gov.co" TargetMode="External"/><Relationship Id="rId19" Type="http://schemas.openxmlformats.org/officeDocument/2006/relationships/hyperlink" Target="mailto:daospina@alcaldiabogota.gov.co" TargetMode="External"/><Relationship Id="rId31" Type="http://schemas.openxmlformats.org/officeDocument/2006/relationships/hyperlink" Target="mailto:laromero@alcaldiabogota.gov.co" TargetMode="External"/><Relationship Id="rId4" Type="http://schemas.openxmlformats.org/officeDocument/2006/relationships/hyperlink" Target="mailto:daospina@alcaldiabogota.gov.co" TargetMode="External"/><Relationship Id="rId9" Type="http://schemas.openxmlformats.org/officeDocument/2006/relationships/hyperlink" Target="mailto:daospina@alcaldiabogota.gov.co" TargetMode="External"/><Relationship Id="rId14" Type="http://schemas.openxmlformats.org/officeDocument/2006/relationships/hyperlink" Target="mailto:fjestupinan@alcaldiabogota.gov.co" TargetMode="External"/><Relationship Id="rId22" Type="http://schemas.openxmlformats.org/officeDocument/2006/relationships/hyperlink" Target="mailto:fjestupinan@alcaldiabogota.gov.co" TargetMode="External"/><Relationship Id="rId27" Type="http://schemas.openxmlformats.org/officeDocument/2006/relationships/hyperlink" Target="mailto:jrodriguez@veeduriadistrital.gov.co" TargetMode="External"/><Relationship Id="rId30" Type="http://schemas.openxmlformats.org/officeDocument/2006/relationships/hyperlink" Target="mailto:laromero@alcaldiabogota.gov.co" TargetMode="External"/><Relationship Id="rId35" Type="http://schemas.openxmlformats.org/officeDocument/2006/relationships/hyperlink" Target="mailto:fjestupinan@alcaldiabogota.gov.co" TargetMode="External"/><Relationship Id="rId8" Type="http://schemas.openxmlformats.org/officeDocument/2006/relationships/hyperlink" Target="mailto:daospina@alcaldiabogota.gov.co"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fjestupinan@alcaldiabogota.gov.co" TargetMode="External"/><Relationship Id="rId18" Type="http://schemas.openxmlformats.org/officeDocument/2006/relationships/hyperlink" Target="mailto:fjestupinan@alcaldiabogota.gov.co" TargetMode="External"/><Relationship Id="rId26" Type="http://schemas.openxmlformats.org/officeDocument/2006/relationships/hyperlink" Target="mailto:fjestupinan@alcaldiabogota.gov.co" TargetMode="External"/><Relationship Id="rId39" Type="http://schemas.openxmlformats.org/officeDocument/2006/relationships/hyperlink" Target="mailto:dmvelasco@alcaldiabogota.gov.co" TargetMode="External"/><Relationship Id="rId21" Type="http://schemas.openxmlformats.org/officeDocument/2006/relationships/hyperlink" Target="mailto:fjestupinan@alcaldiabogota.gov.co" TargetMode="External"/><Relationship Id="rId34" Type="http://schemas.openxmlformats.org/officeDocument/2006/relationships/hyperlink" Target="mailto:fjestupinan@alcaldiabogota.gov.co" TargetMode="External"/><Relationship Id="rId7" Type="http://schemas.openxmlformats.org/officeDocument/2006/relationships/hyperlink" Target="mailto:daospina@alcaldiabogota.gov.co" TargetMode="External"/><Relationship Id="rId2" Type="http://schemas.openxmlformats.org/officeDocument/2006/relationships/hyperlink" Target="mailto:fjestupinan@alcaldiabogota.gov.co" TargetMode="External"/><Relationship Id="rId16" Type="http://schemas.openxmlformats.org/officeDocument/2006/relationships/hyperlink" Target="mailto:fjestupinan@alcaldiabogota.gov.co" TargetMode="External"/><Relationship Id="rId20" Type="http://schemas.openxmlformats.org/officeDocument/2006/relationships/hyperlink" Target="mailto:daospina@alcaldiabogota.gov.co" TargetMode="External"/><Relationship Id="rId29" Type="http://schemas.openxmlformats.org/officeDocument/2006/relationships/hyperlink" Target="mailto:laromero@alcaldiabogota.gov.co" TargetMode="External"/><Relationship Id="rId41" Type="http://schemas.openxmlformats.org/officeDocument/2006/relationships/printerSettings" Target="../printerSettings/printerSettings5.bin"/><Relationship Id="rId1" Type="http://schemas.openxmlformats.org/officeDocument/2006/relationships/hyperlink" Target="mailto:fjestupinan@alcaldiabogota.gov.co" TargetMode="External"/><Relationship Id="rId6" Type="http://schemas.openxmlformats.org/officeDocument/2006/relationships/hyperlink" Target="mailto:daospina@alcaldiabogota.gov.co" TargetMode="External"/><Relationship Id="rId11" Type="http://schemas.openxmlformats.org/officeDocument/2006/relationships/hyperlink" Target="mailto:daospina@alcaldiabogota.gov.co" TargetMode="External"/><Relationship Id="rId24" Type="http://schemas.openxmlformats.org/officeDocument/2006/relationships/hyperlink" Target="mailto:lubar.chaparro@gobiernobogota.gov.co" TargetMode="External"/><Relationship Id="rId32" Type="http://schemas.openxmlformats.org/officeDocument/2006/relationships/hyperlink" Target="mailto:laromero@alcaldiabogota.gov.co" TargetMode="External"/><Relationship Id="rId37" Type="http://schemas.openxmlformats.org/officeDocument/2006/relationships/hyperlink" Target="mailto:dmvelasco@alcaldiabogota.gov.co" TargetMode="External"/><Relationship Id="rId40" Type="http://schemas.openxmlformats.org/officeDocument/2006/relationships/hyperlink" Target="mailto:jprieto@sdp.gov.co" TargetMode="External"/><Relationship Id="rId5" Type="http://schemas.openxmlformats.org/officeDocument/2006/relationships/hyperlink" Target="mailto:laromero@alcaldiabogota.gov.co" TargetMode="External"/><Relationship Id="rId15" Type="http://schemas.openxmlformats.org/officeDocument/2006/relationships/hyperlink" Target="mailto:daospina@alcaldiabogota.gov.co" TargetMode="External"/><Relationship Id="rId23" Type="http://schemas.openxmlformats.org/officeDocument/2006/relationships/hyperlink" Target="mailto:fjestupinan@alcaldiabogota.gov.co" TargetMode="External"/><Relationship Id="rId28" Type="http://schemas.openxmlformats.org/officeDocument/2006/relationships/hyperlink" Target="mailto:jrodriguez@veeduriadistrital.gov.co" TargetMode="External"/><Relationship Id="rId36" Type="http://schemas.openxmlformats.org/officeDocument/2006/relationships/hyperlink" Target="mailto:dmvelasco@alcaldiabogota.gov.co" TargetMode="External"/><Relationship Id="rId10" Type="http://schemas.openxmlformats.org/officeDocument/2006/relationships/hyperlink" Target="mailto:daospina@alcaldiabogota.gov.co" TargetMode="External"/><Relationship Id="rId19" Type="http://schemas.openxmlformats.org/officeDocument/2006/relationships/hyperlink" Target="mailto:daospina@alcaldiabogota.gov.co" TargetMode="External"/><Relationship Id="rId31" Type="http://schemas.openxmlformats.org/officeDocument/2006/relationships/hyperlink" Target="mailto:laromero@alcaldiabogota.gov.co" TargetMode="External"/><Relationship Id="rId4" Type="http://schemas.openxmlformats.org/officeDocument/2006/relationships/hyperlink" Target="mailto:daospina@alcaldiabogota.gov.co" TargetMode="External"/><Relationship Id="rId9" Type="http://schemas.openxmlformats.org/officeDocument/2006/relationships/hyperlink" Target="mailto:daospina@alcaldiabogota.gov.co" TargetMode="External"/><Relationship Id="rId14" Type="http://schemas.openxmlformats.org/officeDocument/2006/relationships/hyperlink" Target="mailto:fjestupinan@alcaldiabogota.gov.co" TargetMode="External"/><Relationship Id="rId22" Type="http://schemas.openxmlformats.org/officeDocument/2006/relationships/hyperlink" Target="mailto:fjestupinan@alcaldiabogota.gov.co" TargetMode="External"/><Relationship Id="rId27" Type="http://schemas.openxmlformats.org/officeDocument/2006/relationships/hyperlink" Target="mailto:jrodriguez@veeduriadistrital.gov.co" TargetMode="External"/><Relationship Id="rId30" Type="http://schemas.openxmlformats.org/officeDocument/2006/relationships/hyperlink" Target="mailto:laromero@alcaldiabogota.gov.co" TargetMode="External"/><Relationship Id="rId35" Type="http://schemas.openxmlformats.org/officeDocument/2006/relationships/hyperlink" Target="mailto:fjestupinan@alcaldiabogota.gov.co" TargetMode="External"/><Relationship Id="rId8" Type="http://schemas.openxmlformats.org/officeDocument/2006/relationships/hyperlink" Target="mailto:daospina@alcaldiabogota.gov.co" TargetMode="External"/><Relationship Id="rId3" Type="http://schemas.openxmlformats.org/officeDocument/2006/relationships/hyperlink" Target="mailto:daospina@alcaldiabogota.gov.co" TargetMode="External"/><Relationship Id="rId12" Type="http://schemas.openxmlformats.org/officeDocument/2006/relationships/hyperlink" Target="mailto:fjestupinan@alcaldiabogota.gov.co" TargetMode="External"/><Relationship Id="rId17" Type="http://schemas.openxmlformats.org/officeDocument/2006/relationships/hyperlink" Target="mailto:fjestupinan@alcaldiabogota.gov.co" TargetMode="External"/><Relationship Id="rId25" Type="http://schemas.openxmlformats.org/officeDocument/2006/relationships/hyperlink" Target="mailto:daospina@alcaldiabogota.gov.co" TargetMode="External"/><Relationship Id="rId33" Type="http://schemas.openxmlformats.org/officeDocument/2006/relationships/hyperlink" Target="mailto:laromero@alcaldiabogota.gov.co" TargetMode="External"/><Relationship Id="rId38" Type="http://schemas.openxmlformats.org/officeDocument/2006/relationships/hyperlink" Target="mailto:ipena@catastrobogota.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fjestupinan@alcaldiabogot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fjestupinan@alcaldiabogota.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fjestupinan@alcaldiabogot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fjestupinan@alcaldiabogota.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aromero@alcaldiabogota.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aospina@alcaldiabogota.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gaquintero@alcaldiabogota.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ebarrera@veeduriadistrital.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fjestupinan@alcaldiabogota.gov.co"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fjestupinan@alcaldiabogota.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fjestupinan@alcaldia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aromero@alcaldia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fjestupinan@alcaldiabogota.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dmvelasco@alcaldiabogota.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mvelasco@alcaldiabogota.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fjestupinan@alcaldiabogota.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fjestupinan@alcaldia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daospina@alcaldiabogota.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daospina@alcaldiabogota.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daospina@alcaldiabogota.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daospina@alcaldiabogota.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dmvelasco@alcaldiabogota.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dmvelasco@alcaldiabogota.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laromero@alcaldiabogota.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daospina@alcaldiabogota.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fjestupinan@alcaldiabogota.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ipena@catastrobogota.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carolina.rodriguez@canalcapital.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dmvelasco@alcaldiabogota.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fjestupinan@alcaldiabogota.gov.co"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daospina@alcaldiabogota.gov.co"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mailto:daospina@alcaldiabogota.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daospina@alcaldiabogota.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daospina@alcaldiabogota.gov.co"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jmartineza@sdp.gov.co"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fjestupinan@alcaldiabogota.gov.co"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laromero@alcaldiabogota.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laromero@alcaldiabogota.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dmvelasco@alcaldiabogot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fjestupinan@alcaldiabogota.gov.co"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mailto:daospina@alcaldiabogota.gov.co"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daospina@alcaldiabogota.gov.co"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dmvelasco@alcaldiabogota.gov.co"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mailto:fjestupinan@alcaldiabogota.gov.co"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mailto:fjestupinan@alcaldiabogota.gov.co"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dmvelasco@alcaldiabogota.gov.co"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dmvelasco@alcaldiabogota.gov.co"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fjestupinan@alcaldiabogota.gov.co"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mailto:dmvelasco@alcaldiabogota.gov.co"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fjestupinan@alcaldiabogota.gov.co"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fjestupinan@alcaldiabogota.gov.co"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fjestupinan@alcaldiabogota.gov.co"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mailto:fjestupinan@alcaldiabogota.gov.co"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mailto:afonsecam@shd.gov.co"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mailto:dmvelasco@alcaldiabogota.gov.co"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8"/>
  <sheetViews>
    <sheetView workbookViewId="0">
      <selection activeCell="I3" sqref="I3:I17"/>
    </sheetView>
  </sheetViews>
  <sheetFormatPr baseColWidth="10" defaultColWidth="11.42578125" defaultRowHeight="15"/>
  <cols>
    <col min="1" max="1" width="7.85546875" customWidth="1"/>
    <col min="2" max="2" width="20.42578125" customWidth="1"/>
    <col min="3" max="3" width="49.7109375" customWidth="1"/>
    <col min="8" max="8" width="27.28515625" customWidth="1"/>
    <col min="9" max="10" width="14.28515625" customWidth="1"/>
    <col min="11" max="11" width="13.42578125" customWidth="1"/>
    <col min="12" max="12" width="18.28515625" customWidth="1"/>
    <col min="13" max="13" width="17.28515625" customWidth="1"/>
    <col min="14" max="14" width="16.42578125" customWidth="1"/>
  </cols>
  <sheetData>
    <row r="1" spans="1:14">
      <c r="I1" s="725" t="s">
        <v>0</v>
      </c>
      <c r="J1" s="725"/>
      <c r="K1" s="725"/>
      <c r="L1" s="725" t="s">
        <v>1</v>
      </c>
      <c r="M1" s="725"/>
      <c r="N1" s="725"/>
    </row>
    <row r="2" spans="1:14">
      <c r="A2" t="s">
        <v>2</v>
      </c>
      <c r="B2" t="s">
        <v>3</v>
      </c>
      <c r="E2">
        <v>2015</v>
      </c>
      <c r="F2">
        <v>2016</v>
      </c>
      <c r="G2">
        <v>2018</v>
      </c>
      <c r="H2" t="s">
        <v>4</v>
      </c>
      <c r="I2" t="s">
        <v>5</v>
      </c>
      <c r="J2" t="s">
        <v>6</v>
      </c>
      <c r="K2" t="s">
        <v>7</v>
      </c>
      <c r="L2" t="s">
        <v>5</v>
      </c>
      <c r="M2" t="s">
        <v>6</v>
      </c>
      <c r="N2" t="s">
        <v>7</v>
      </c>
    </row>
    <row r="3" spans="1:14" ht="14.45" customHeight="1">
      <c r="A3">
        <v>1</v>
      </c>
      <c r="B3" t="s">
        <v>8</v>
      </c>
      <c r="C3" t="s">
        <v>9</v>
      </c>
      <c r="D3" t="s">
        <v>10</v>
      </c>
      <c r="E3" s="181">
        <v>0.17080000000000001</v>
      </c>
      <c r="F3" s="181">
        <v>0.245</v>
      </c>
      <c r="G3" s="181">
        <v>0.26179601506887701</v>
      </c>
      <c r="H3" s="720" t="s">
        <v>11</v>
      </c>
      <c r="I3" s="719">
        <f>E5-(AVERAGE(E8,E11,E14))</f>
        <v>0.23430000000000001</v>
      </c>
      <c r="J3" s="719">
        <f>F5-(AVERAGE(F8,F11,F14))</f>
        <v>0.21090000000000003</v>
      </c>
      <c r="K3" s="719">
        <f>G5-(AVERAGE(G8,G11,G14))</f>
        <v>0.14490607047882251</v>
      </c>
      <c r="L3" s="719">
        <f>SUM(E4:E5)-AVERAGE(SUM(E7:E8),SUM(E10:E11),SUM(E13:E14))</f>
        <v>0.18519999999999992</v>
      </c>
      <c r="M3" s="719">
        <f>SUM(F4:F5)-AVERAGE(SUM(F7:F8),SUM(F10:F11),SUM(F13:F14))</f>
        <v>0.27560000000000001</v>
      </c>
      <c r="N3" s="719">
        <f>SUM(G4:G5)-AVERAGE(SUM(G7:G8),SUM(G10:G11),SUM(G13:G14))</f>
        <v>0.33126143826869153</v>
      </c>
    </row>
    <row r="4" spans="1:14">
      <c r="D4" t="s">
        <v>12</v>
      </c>
      <c r="E4" s="182">
        <v>0.4451</v>
      </c>
      <c r="F4" s="182">
        <v>0.436</v>
      </c>
      <c r="G4" s="183">
        <v>0.54357780063508698</v>
      </c>
      <c r="H4" s="720"/>
      <c r="I4" s="719"/>
      <c r="J4" s="719"/>
      <c r="K4" s="719"/>
      <c r="L4" s="719"/>
      <c r="M4" s="719"/>
      <c r="N4" s="719"/>
    </row>
    <row r="5" spans="1:14">
      <c r="D5" t="s">
        <v>13</v>
      </c>
      <c r="E5" s="182">
        <v>0.38400000000000001</v>
      </c>
      <c r="F5" s="182">
        <v>0.31790000000000002</v>
      </c>
      <c r="G5" s="183">
        <v>0.19462618429603601</v>
      </c>
      <c r="H5" s="720"/>
      <c r="I5" s="719"/>
      <c r="J5" s="719"/>
      <c r="K5" s="719"/>
      <c r="L5" s="719"/>
      <c r="M5" s="719"/>
      <c r="N5" s="719"/>
    </row>
    <row r="6" spans="1:14">
      <c r="C6" t="s">
        <v>14</v>
      </c>
      <c r="D6" t="s">
        <v>10</v>
      </c>
      <c r="E6" s="181">
        <v>0.36699999999999999</v>
      </c>
      <c r="F6" s="181">
        <v>0.56299999999999994</v>
      </c>
      <c r="G6" s="184">
        <v>0.74552322971126106</v>
      </c>
      <c r="H6" s="720"/>
      <c r="I6" s="719"/>
      <c r="J6" s="719"/>
      <c r="K6" s="719"/>
      <c r="L6" s="719"/>
      <c r="M6" s="719"/>
      <c r="N6" s="719"/>
    </row>
    <row r="7" spans="1:14">
      <c r="D7" t="s">
        <v>12</v>
      </c>
      <c r="E7" s="181">
        <v>0.502</v>
      </c>
      <c r="F7" s="181">
        <v>0.36470000000000002</v>
      </c>
      <c r="G7" s="184">
        <v>0.218991378336861</v>
      </c>
      <c r="H7" s="720"/>
      <c r="I7" s="719"/>
      <c r="J7" s="719"/>
      <c r="K7" s="719"/>
      <c r="L7" s="719"/>
      <c r="M7" s="719"/>
      <c r="N7" s="719"/>
    </row>
    <row r="8" spans="1:14">
      <c r="D8" t="s">
        <v>13</v>
      </c>
      <c r="E8" s="181">
        <v>0.13100000000000001</v>
      </c>
      <c r="F8" s="181">
        <v>7.1999999999999995E-2</v>
      </c>
      <c r="G8" s="184">
        <v>3.5485391951877401E-2</v>
      </c>
      <c r="H8" s="720"/>
      <c r="I8" s="719"/>
      <c r="J8" s="719"/>
      <c r="K8" s="719"/>
      <c r="L8" s="719"/>
      <c r="M8" s="719"/>
      <c r="N8" s="719"/>
    </row>
    <row r="9" spans="1:14">
      <c r="C9" t="s">
        <v>15</v>
      </c>
      <c r="D9" t="s">
        <v>10</v>
      </c>
      <c r="E9" s="181">
        <v>0.31790000000000002</v>
      </c>
      <c r="F9" s="181">
        <v>0.47420000000000001</v>
      </c>
      <c r="G9" s="184">
        <v>0.48083351368382898</v>
      </c>
      <c r="H9" s="720"/>
      <c r="I9" s="719"/>
      <c r="J9" s="719"/>
      <c r="K9" s="719"/>
      <c r="L9" s="719"/>
      <c r="M9" s="719"/>
      <c r="N9" s="719"/>
    </row>
    <row r="10" spans="1:14">
      <c r="D10" t="s">
        <v>12</v>
      </c>
      <c r="E10" s="185">
        <v>0.51070000000000004</v>
      </c>
      <c r="F10" s="181">
        <v>0.39</v>
      </c>
      <c r="G10" s="184">
        <v>0.44076918453180497</v>
      </c>
      <c r="H10" s="720"/>
      <c r="I10" s="719"/>
      <c r="J10" s="719"/>
      <c r="K10" s="719"/>
      <c r="L10" s="719"/>
      <c r="M10" s="719"/>
      <c r="N10" s="719"/>
    </row>
    <row r="11" spans="1:14">
      <c r="D11" t="s">
        <v>13</v>
      </c>
      <c r="E11" s="185">
        <v>0.17129999999999998</v>
      </c>
      <c r="F11" s="181">
        <v>0.13500000000000001</v>
      </c>
      <c r="G11" s="184">
        <v>7.8397301784365797E-2</v>
      </c>
      <c r="H11" s="720"/>
      <c r="I11" s="719"/>
      <c r="J11" s="719"/>
      <c r="K11" s="719"/>
      <c r="L11" s="719"/>
      <c r="M11" s="719"/>
      <c r="N11" s="719"/>
    </row>
    <row r="12" spans="1:14">
      <c r="C12" t="s">
        <v>16</v>
      </c>
      <c r="D12" t="s">
        <v>10</v>
      </c>
      <c r="E12" s="185">
        <v>0.38329999999999997</v>
      </c>
      <c r="F12" s="181">
        <v>0.52639999999999998</v>
      </c>
      <c r="G12" s="184">
        <v>0.55281561661761403</v>
      </c>
      <c r="H12" s="720"/>
      <c r="I12" s="719"/>
      <c r="J12" s="719"/>
      <c r="K12" s="719"/>
      <c r="L12" s="719"/>
      <c r="M12" s="719"/>
      <c r="N12" s="719"/>
    </row>
    <row r="13" spans="1:14">
      <c r="D13" t="s">
        <v>12</v>
      </c>
      <c r="E13" s="185">
        <v>0.46990000000000004</v>
      </c>
      <c r="F13" s="181">
        <v>0.35920000000000002</v>
      </c>
      <c r="G13" s="184">
        <v>0.41190673566698799</v>
      </c>
      <c r="H13" s="720"/>
      <c r="I13" s="719"/>
      <c r="J13" s="719"/>
      <c r="K13" s="719"/>
      <c r="L13" s="719"/>
      <c r="M13" s="719"/>
      <c r="N13" s="719"/>
    </row>
    <row r="14" spans="1:14">
      <c r="D14" t="s">
        <v>13</v>
      </c>
      <c r="E14" s="185">
        <v>0.14679999999999999</v>
      </c>
      <c r="F14" s="181">
        <v>0.114</v>
      </c>
      <c r="G14" s="184">
        <v>3.5277647715397299E-2</v>
      </c>
      <c r="H14" s="720"/>
      <c r="I14" s="719"/>
      <c r="J14" s="719"/>
      <c r="K14" s="719"/>
      <c r="L14" s="719"/>
      <c r="M14" s="719"/>
      <c r="N14" s="719"/>
    </row>
    <row r="15" spans="1:14">
      <c r="C15" t="s">
        <v>17</v>
      </c>
      <c r="D15" t="s">
        <v>10</v>
      </c>
      <c r="E15" s="185">
        <v>0.56810000000000005</v>
      </c>
      <c r="F15" s="181">
        <v>0.73</v>
      </c>
      <c r="G15" s="184">
        <v>0.82441336831020495</v>
      </c>
      <c r="H15" s="720"/>
      <c r="I15" s="719"/>
      <c r="J15" s="719"/>
      <c r="K15" s="719"/>
      <c r="L15" s="719"/>
      <c r="M15" s="719"/>
      <c r="N15" s="719"/>
    </row>
    <row r="16" spans="1:14">
      <c r="D16" t="s">
        <v>12</v>
      </c>
      <c r="E16" s="185">
        <v>0.33600000000000002</v>
      </c>
      <c r="F16" s="181">
        <v>0.224</v>
      </c>
      <c r="G16" s="184">
        <v>0.15672907811970402</v>
      </c>
      <c r="H16" s="720"/>
      <c r="I16" s="719"/>
      <c r="J16" s="719"/>
      <c r="K16" s="719"/>
      <c r="L16" s="719"/>
      <c r="M16" s="719"/>
      <c r="N16" s="719"/>
    </row>
    <row r="17" spans="1:14">
      <c r="D17" t="s">
        <v>13</v>
      </c>
      <c r="E17" s="185">
        <v>9.5700000000000007E-2</v>
      </c>
      <c r="F17" s="181">
        <v>4.4600000000000001E-2</v>
      </c>
      <c r="G17" s="184">
        <v>1.88575535700914E-2</v>
      </c>
      <c r="H17" s="720"/>
      <c r="I17" s="719"/>
      <c r="J17" s="719"/>
      <c r="K17" s="719"/>
      <c r="L17" s="719"/>
      <c r="M17" s="719"/>
      <c r="N17" s="719"/>
    </row>
    <row r="18" spans="1:14" ht="55.5" customHeight="1">
      <c r="C18" t="s">
        <v>18</v>
      </c>
      <c r="D18" t="s">
        <v>10</v>
      </c>
      <c r="E18" s="185">
        <v>0.42409999999999998</v>
      </c>
      <c r="F18" s="185">
        <v>0.501</v>
      </c>
      <c r="G18" s="184">
        <v>0.56720696853033703</v>
      </c>
      <c r="H18" s="720" t="s">
        <v>19</v>
      </c>
      <c r="I18" s="719">
        <f>E20</f>
        <v>9.8799999999999999E-2</v>
      </c>
      <c r="J18" s="719">
        <f>F20</f>
        <v>6.4199999999999993E-2</v>
      </c>
      <c r="K18" s="719">
        <f>G20</f>
        <v>4.0491934784264598E-2</v>
      </c>
      <c r="L18" s="719">
        <f>SUM(E19:E20)</f>
        <v>0.5655</v>
      </c>
      <c r="M18" s="719">
        <f>SUM(F19:F20)</f>
        <v>0.48459999999999998</v>
      </c>
      <c r="N18" s="719">
        <f>SUM(G19:G20)</f>
        <v>0.42186593261631161</v>
      </c>
    </row>
    <row r="19" spans="1:14">
      <c r="D19" t="s">
        <v>12</v>
      </c>
      <c r="E19" s="185">
        <v>0.4667</v>
      </c>
      <c r="F19" s="185">
        <v>0.4204</v>
      </c>
      <c r="G19" s="184">
        <v>0.38137399783204701</v>
      </c>
      <c r="H19" s="720"/>
      <c r="I19" s="719"/>
      <c r="J19" s="719"/>
      <c r="K19" s="719"/>
      <c r="L19" s="719"/>
      <c r="M19" s="719"/>
      <c r="N19" s="719"/>
    </row>
    <row r="20" spans="1:14">
      <c r="D20" t="s">
        <v>13</v>
      </c>
      <c r="E20" s="185">
        <v>9.8799999999999999E-2</v>
      </c>
      <c r="F20" s="185">
        <v>6.4199999999999993E-2</v>
      </c>
      <c r="G20" s="184">
        <v>4.0491934784264598E-2</v>
      </c>
      <c r="H20" s="720"/>
      <c r="I20" s="719"/>
      <c r="J20" s="719"/>
      <c r="K20" s="719"/>
      <c r="L20" s="719"/>
      <c r="M20" s="719"/>
      <c r="N20" s="719"/>
    </row>
    <row r="21" spans="1:14" ht="23.25" customHeight="1">
      <c r="A21">
        <v>2</v>
      </c>
      <c r="B21" t="s">
        <v>20</v>
      </c>
      <c r="C21" t="s">
        <v>21</v>
      </c>
      <c r="D21" t="s">
        <v>10</v>
      </c>
      <c r="E21" s="185">
        <v>0.38729999999999998</v>
      </c>
      <c r="F21" s="181">
        <v>0.47310000000000002</v>
      </c>
      <c r="G21" s="184">
        <v>0.51245652022544397</v>
      </c>
      <c r="H21" s="724" t="s">
        <v>22</v>
      </c>
      <c r="I21" s="719">
        <f>E23</f>
        <v>9.5100000000000004E-2</v>
      </c>
      <c r="J21" s="719">
        <f>F23</f>
        <v>7.6600000000000001E-2</v>
      </c>
      <c r="K21" s="719">
        <f>G23</f>
        <v>6.5182055028313798E-2</v>
      </c>
      <c r="L21" s="719">
        <f>SUM(E22:E23)</f>
        <v>0.5958</v>
      </c>
      <c r="M21" s="719">
        <f>SUM(F22:F23)</f>
        <v>0.50119999999999998</v>
      </c>
      <c r="N21" s="719">
        <f>SUM(G22:G23)</f>
        <v>0.45741345263883981</v>
      </c>
    </row>
    <row r="22" spans="1:14">
      <c r="D22" t="s">
        <v>12</v>
      </c>
      <c r="E22" s="185">
        <v>0.50070000000000003</v>
      </c>
      <c r="F22" s="181">
        <v>0.42459999999999998</v>
      </c>
      <c r="G22" s="184">
        <v>0.392231397610526</v>
      </c>
      <c r="H22" s="724"/>
      <c r="I22" s="721"/>
      <c r="J22" s="721"/>
      <c r="K22" s="721"/>
      <c r="L22" s="719"/>
      <c r="M22" s="719"/>
      <c r="N22" s="719"/>
    </row>
    <row r="23" spans="1:14">
      <c r="D23" t="s">
        <v>13</v>
      </c>
      <c r="E23" s="185">
        <v>9.5100000000000004E-2</v>
      </c>
      <c r="F23" s="181">
        <v>7.6600000000000001E-2</v>
      </c>
      <c r="G23" s="184">
        <v>6.5182055028313798E-2</v>
      </c>
      <c r="H23" s="724"/>
      <c r="I23" s="721"/>
      <c r="J23" s="721"/>
      <c r="K23" s="721"/>
      <c r="L23" s="719"/>
      <c r="M23" s="719"/>
      <c r="N23" s="719"/>
    </row>
    <row r="24" spans="1:14" ht="14.45" customHeight="1">
      <c r="A24">
        <v>3</v>
      </c>
      <c r="B24" t="s">
        <v>20</v>
      </c>
      <c r="C24" t="s">
        <v>23</v>
      </c>
      <c r="D24" t="s">
        <v>10</v>
      </c>
      <c r="E24" s="185">
        <v>0.41449999999999998</v>
      </c>
      <c r="F24" s="181">
        <v>0.45</v>
      </c>
      <c r="G24" s="184">
        <v>0.560523303716704</v>
      </c>
      <c r="H24" s="723" t="s">
        <v>24</v>
      </c>
      <c r="I24" s="719">
        <f>E26</f>
        <v>9.2499999999999999E-2</v>
      </c>
      <c r="J24" s="719">
        <f>F26</f>
        <v>7.22E-2</v>
      </c>
      <c r="K24" s="719">
        <f>G26</f>
        <v>6.2408979902813494E-2</v>
      </c>
      <c r="L24" s="719">
        <f>SUM(E25:E26)</f>
        <v>0.57210000000000005</v>
      </c>
      <c r="M24" s="719">
        <f>SUM(F25:F26)</f>
        <v>0.53570000000000007</v>
      </c>
      <c r="N24" s="719">
        <f>SUM(G25:G26)</f>
        <v>0.4308244746551545</v>
      </c>
    </row>
    <row r="25" spans="1:14">
      <c r="D25" t="s">
        <v>12</v>
      </c>
      <c r="E25" s="185">
        <v>0.47960000000000003</v>
      </c>
      <c r="F25" s="181">
        <v>0.46350000000000002</v>
      </c>
      <c r="G25" s="184">
        <v>0.36841549475234103</v>
      </c>
      <c r="H25" s="723"/>
      <c r="I25" s="721"/>
      <c r="J25" s="721"/>
      <c r="K25" s="721"/>
      <c r="L25" s="719"/>
      <c r="M25" s="719"/>
      <c r="N25" s="719"/>
    </row>
    <row r="26" spans="1:14">
      <c r="D26" t="s">
        <v>13</v>
      </c>
      <c r="E26" s="185">
        <v>9.2499999999999999E-2</v>
      </c>
      <c r="F26" s="181">
        <v>7.22E-2</v>
      </c>
      <c r="G26" s="184">
        <v>6.2408979902813494E-2</v>
      </c>
      <c r="H26" s="723"/>
      <c r="I26" s="721"/>
      <c r="J26" s="721"/>
      <c r="K26" s="721"/>
      <c r="L26" s="719"/>
      <c r="M26" s="719"/>
      <c r="N26" s="719"/>
    </row>
    <row r="27" spans="1:14">
      <c r="C27" t="s">
        <v>25</v>
      </c>
      <c r="D27" s="186" t="s">
        <v>10</v>
      </c>
      <c r="E27" s="185">
        <v>0.3795</v>
      </c>
      <c r="F27" s="181">
        <v>0.48039999999999999</v>
      </c>
      <c r="G27" s="184">
        <v>0.59226945522058994</v>
      </c>
      <c r="H27" s="723"/>
      <c r="I27" s="721"/>
      <c r="J27" s="721"/>
      <c r="K27" s="721"/>
      <c r="L27" s="719"/>
      <c r="M27" s="719"/>
      <c r="N27" s="719"/>
    </row>
    <row r="28" spans="1:14">
      <c r="D28" s="186" t="s">
        <v>12</v>
      </c>
      <c r="E28" s="185">
        <v>0.4985</v>
      </c>
      <c r="F28" s="181">
        <v>0.42470000000000002</v>
      </c>
      <c r="G28" s="184">
        <v>0.32950675647213601</v>
      </c>
      <c r="H28" s="723"/>
      <c r="I28" s="721"/>
      <c r="J28" s="721"/>
      <c r="K28" s="721"/>
      <c r="L28" s="719"/>
      <c r="M28" s="719"/>
      <c r="N28" s="719"/>
    </row>
    <row r="29" spans="1:14">
      <c r="D29" s="186" t="s">
        <v>13</v>
      </c>
      <c r="E29" s="185">
        <v>9.9500000000000005E-2</v>
      </c>
      <c r="F29" s="181">
        <v>6.6699999999999995E-2</v>
      </c>
      <c r="G29" s="184">
        <v>5.3120241172257297E-2</v>
      </c>
      <c r="H29" s="723"/>
      <c r="I29" s="721"/>
      <c r="J29" s="721"/>
      <c r="K29" s="721"/>
      <c r="L29" s="719"/>
      <c r="M29" s="719"/>
      <c r="N29" s="719"/>
    </row>
    <row r="30" spans="1:14">
      <c r="C30" t="s">
        <v>26</v>
      </c>
      <c r="D30" s="186" t="s">
        <v>10</v>
      </c>
      <c r="E30" s="185">
        <v>0.37719999999999998</v>
      </c>
      <c r="F30" s="181">
        <v>0.47120000000000001</v>
      </c>
      <c r="G30" s="184">
        <v>0.51173310674852501</v>
      </c>
      <c r="H30" s="723"/>
      <c r="I30" s="721"/>
      <c r="J30" s="721"/>
      <c r="K30" s="721"/>
      <c r="L30" s="719"/>
      <c r="M30" s="719"/>
      <c r="N30" s="719"/>
    </row>
    <row r="31" spans="1:14">
      <c r="D31" s="186" t="s">
        <v>12</v>
      </c>
      <c r="E31" s="185">
        <v>0.52680000000000005</v>
      </c>
      <c r="F31" s="181">
        <v>0.44779999999999998</v>
      </c>
      <c r="G31" s="184">
        <v>0.40979598765700997</v>
      </c>
      <c r="H31" s="723"/>
      <c r="I31" s="721"/>
      <c r="J31" s="721"/>
      <c r="K31" s="721"/>
      <c r="L31" s="719"/>
      <c r="M31" s="719"/>
      <c r="N31" s="719"/>
    </row>
    <row r="32" spans="1:14">
      <c r="D32" s="186" t="s">
        <v>13</v>
      </c>
      <c r="E32" s="185">
        <v>8.5800000000000001E-2</v>
      </c>
      <c r="F32" s="181">
        <v>7.1800000000000003E-2</v>
      </c>
      <c r="G32" s="184">
        <v>7.4650019204419299E-2</v>
      </c>
      <c r="H32" s="723"/>
      <c r="I32" s="721"/>
      <c r="J32" s="721"/>
      <c r="K32" s="721"/>
      <c r="L32" s="719"/>
      <c r="M32" s="719"/>
      <c r="N32" s="719"/>
    </row>
    <row r="33" spans="1:14">
      <c r="C33" t="s">
        <v>27</v>
      </c>
      <c r="D33" s="186" t="s">
        <v>10</v>
      </c>
      <c r="E33" s="185">
        <v>0.40689999999999998</v>
      </c>
      <c r="F33" s="181">
        <v>0.47910000000000003</v>
      </c>
      <c r="G33" s="184">
        <v>0.54065726145285997</v>
      </c>
      <c r="H33" s="723"/>
      <c r="I33" s="721"/>
      <c r="J33" s="721"/>
      <c r="K33" s="721"/>
      <c r="L33" s="719"/>
      <c r="M33" s="719"/>
      <c r="N33" s="719"/>
    </row>
    <row r="34" spans="1:14">
      <c r="D34" s="186" t="s">
        <v>12</v>
      </c>
      <c r="E34" s="185">
        <v>0.48820000000000002</v>
      </c>
      <c r="F34" s="181">
        <v>0.441</v>
      </c>
      <c r="G34" s="184">
        <v>0.40904082579864398</v>
      </c>
      <c r="H34" s="723"/>
      <c r="I34" s="721"/>
      <c r="J34" s="721"/>
      <c r="K34" s="721"/>
      <c r="L34" s="719"/>
      <c r="M34" s="719"/>
      <c r="N34" s="719"/>
    </row>
    <row r="35" spans="1:14">
      <c r="D35" s="186" t="s">
        <v>13</v>
      </c>
      <c r="E35" s="185">
        <v>9.4399999999999998E-2</v>
      </c>
      <c r="F35" s="181">
        <v>7.2999999999999995E-2</v>
      </c>
      <c r="G35" s="184">
        <v>4.8548837107219196E-2</v>
      </c>
      <c r="H35" s="723"/>
      <c r="I35" s="721"/>
      <c r="J35" s="721"/>
      <c r="K35" s="721"/>
      <c r="L35" s="719"/>
      <c r="M35" s="719"/>
      <c r="N35" s="719"/>
    </row>
    <row r="36" spans="1:14">
      <c r="A36">
        <v>4</v>
      </c>
      <c r="B36" t="s">
        <v>28</v>
      </c>
      <c r="C36" t="s">
        <v>29</v>
      </c>
      <c r="D36" s="186" t="s">
        <v>10</v>
      </c>
      <c r="E36" s="185">
        <v>0.31719999999999998</v>
      </c>
      <c r="F36" s="181">
        <v>0.38840000000000002</v>
      </c>
      <c r="G36" s="184">
        <v>0.417179576921755</v>
      </c>
      <c r="H36" s="720" t="s">
        <v>30</v>
      </c>
      <c r="I36" s="719">
        <f>AVERAGE(E38,E41,E44,E47,E50,E53)</f>
        <v>0.17016666666666669</v>
      </c>
      <c r="J36" s="719">
        <f>AVERAGE(F38,F41,F44,F47,F50,F53)</f>
        <v>0.13219999999999998</v>
      </c>
      <c r="K36" s="719">
        <f>AVERAGE(G38,G41,G44,G47,G50,G53)</f>
        <v>0.12926317864516398</v>
      </c>
      <c r="L36" s="719">
        <f>AVERAGE(SUM(E37:E38),SUM(E40:E41),SUM(E43:E44),SUM(E46:E47),SUM(E49:E50))</f>
        <v>0.72316000000000003</v>
      </c>
      <c r="M36" s="719">
        <f>AVERAGE(SUM(F37:F38),SUM(F40:F41),SUM(F43:F44),SUM(F46:F47),SUM(F49:F50))</f>
        <v>0.62461999999999995</v>
      </c>
      <c r="N36" s="719">
        <f>AVERAGE(SUM(G37:G38),SUM(G40:G41),SUM(G43:G44),SUM(G46:G47),SUM(G49:G50))</f>
        <v>0.61263192617584039</v>
      </c>
    </row>
    <row r="37" spans="1:14">
      <c r="D37" s="186" t="s">
        <v>12</v>
      </c>
      <c r="E37" s="185">
        <v>0.51519999999999999</v>
      </c>
      <c r="F37" s="181">
        <v>0.4672</v>
      </c>
      <c r="G37" s="184">
        <v>0.448979502140402</v>
      </c>
      <c r="H37" s="720"/>
      <c r="I37" s="721"/>
      <c r="J37" s="721"/>
      <c r="K37" s="721"/>
      <c r="L37" s="719"/>
      <c r="M37" s="719"/>
      <c r="N37" s="719"/>
    </row>
    <row r="38" spans="1:14">
      <c r="D38" s="186" t="s">
        <v>13</v>
      </c>
      <c r="E38" s="185">
        <v>0.15890000000000001</v>
      </c>
      <c r="F38" s="181">
        <v>0.14119999999999999</v>
      </c>
      <c r="G38" s="184">
        <v>0.12462661390123399</v>
      </c>
      <c r="H38" s="720"/>
      <c r="I38" s="721"/>
      <c r="J38" s="721"/>
      <c r="K38" s="721"/>
      <c r="L38" s="719"/>
      <c r="M38" s="719"/>
      <c r="N38" s="719"/>
    </row>
    <row r="39" spans="1:14">
      <c r="C39" t="s">
        <v>31</v>
      </c>
      <c r="D39" s="186" t="s">
        <v>10</v>
      </c>
      <c r="E39" s="185">
        <v>0.29649999999999999</v>
      </c>
      <c r="F39" s="181">
        <v>0.43090000000000001</v>
      </c>
      <c r="G39" s="184">
        <v>0.415957991736849</v>
      </c>
      <c r="H39" s="720"/>
      <c r="I39" s="721"/>
      <c r="J39" s="721"/>
      <c r="K39" s="721"/>
      <c r="L39" s="719"/>
      <c r="M39" s="719"/>
      <c r="N39" s="719"/>
    </row>
    <row r="40" spans="1:14">
      <c r="D40" s="186" t="s">
        <v>12</v>
      </c>
      <c r="E40" s="185">
        <v>0.54469999999999996</v>
      </c>
      <c r="F40" s="181">
        <v>0.4657</v>
      </c>
      <c r="G40" s="184">
        <v>0.466710368269737</v>
      </c>
      <c r="H40" s="720"/>
      <c r="I40" s="721"/>
      <c r="J40" s="721"/>
      <c r="K40" s="721"/>
      <c r="L40" s="719"/>
      <c r="M40" s="719"/>
      <c r="N40" s="719"/>
    </row>
    <row r="41" spans="1:14">
      <c r="D41" s="186" t="s">
        <v>13</v>
      </c>
      <c r="E41" s="185">
        <v>0.14990000000000001</v>
      </c>
      <c r="F41" s="181">
        <v>0.10059999999999999</v>
      </c>
      <c r="G41" s="184">
        <v>0.109158135386557</v>
      </c>
      <c r="H41" s="720"/>
      <c r="I41" s="721"/>
      <c r="J41" s="721"/>
      <c r="K41" s="721"/>
      <c r="L41" s="719"/>
      <c r="M41" s="719"/>
      <c r="N41" s="719"/>
    </row>
    <row r="42" spans="1:14">
      <c r="C42" t="s">
        <v>32</v>
      </c>
      <c r="D42" s="186" t="s">
        <v>10</v>
      </c>
      <c r="E42" s="185">
        <v>0.27639999999999998</v>
      </c>
      <c r="F42" s="181">
        <v>0.41670000000000001</v>
      </c>
      <c r="G42" s="184">
        <v>0.386658484910891</v>
      </c>
      <c r="H42" s="720"/>
      <c r="I42" s="721"/>
      <c r="J42" s="721"/>
      <c r="K42" s="721"/>
      <c r="L42" s="719"/>
      <c r="M42" s="719"/>
      <c r="N42" s="719"/>
    </row>
    <row r="43" spans="1:14">
      <c r="D43" s="186" t="s">
        <v>12</v>
      </c>
      <c r="E43" s="185">
        <v>0.54179999999999995</v>
      </c>
      <c r="F43" s="181">
        <v>0.46989999999999998</v>
      </c>
      <c r="G43" s="184">
        <v>0.46960305666129698</v>
      </c>
      <c r="H43" s="720"/>
      <c r="I43" s="721"/>
      <c r="J43" s="721"/>
      <c r="K43" s="721"/>
      <c r="L43" s="719"/>
      <c r="M43" s="719"/>
      <c r="N43" s="719"/>
    </row>
    <row r="44" spans="1:14">
      <c r="D44" s="186" t="s">
        <v>13</v>
      </c>
      <c r="E44" s="185">
        <v>0.1704</v>
      </c>
      <c r="F44" s="181">
        <v>0.1099</v>
      </c>
      <c r="G44" s="184">
        <v>0.13367892510625701</v>
      </c>
      <c r="H44" s="720"/>
      <c r="I44" s="721"/>
      <c r="J44" s="721"/>
      <c r="K44" s="721"/>
      <c r="L44" s="719"/>
      <c r="M44" s="719"/>
      <c r="N44" s="719"/>
    </row>
    <row r="45" spans="1:14">
      <c r="C45" t="s">
        <v>33</v>
      </c>
      <c r="D45" s="186" t="s">
        <v>10</v>
      </c>
      <c r="E45" s="185">
        <v>0.28000000000000003</v>
      </c>
      <c r="F45" s="181">
        <v>0.3619</v>
      </c>
      <c r="G45" s="184">
        <v>0.41209135998910396</v>
      </c>
      <c r="H45" s="720"/>
      <c r="I45" s="721"/>
      <c r="J45" s="721"/>
      <c r="K45" s="721"/>
      <c r="L45" s="719"/>
      <c r="M45" s="719"/>
      <c r="N45" s="719"/>
    </row>
    <row r="46" spans="1:14">
      <c r="D46" s="186" t="s">
        <v>12</v>
      </c>
      <c r="E46" s="185">
        <v>0.56130000000000002</v>
      </c>
      <c r="F46" s="181">
        <v>0.51839999999999997</v>
      </c>
      <c r="G46" s="184">
        <v>0.46520079123139096</v>
      </c>
      <c r="H46" s="720"/>
      <c r="I46" s="721"/>
      <c r="J46" s="721"/>
      <c r="K46" s="721"/>
      <c r="L46" s="719"/>
      <c r="M46" s="719"/>
      <c r="N46" s="719"/>
    </row>
    <row r="47" spans="1:14">
      <c r="D47" s="186" t="s">
        <v>13</v>
      </c>
      <c r="E47" s="185">
        <v>0.15240000000000001</v>
      </c>
      <c r="F47" s="181">
        <v>0.1162</v>
      </c>
      <c r="G47" s="184">
        <v>0.110166803570455</v>
      </c>
      <c r="H47" s="720"/>
      <c r="I47" s="721"/>
      <c r="J47" s="721"/>
      <c r="K47" s="721"/>
      <c r="L47" s="719"/>
      <c r="M47" s="719"/>
      <c r="N47" s="719"/>
    </row>
    <row r="48" spans="1:14">
      <c r="C48" t="s">
        <v>34</v>
      </c>
      <c r="D48" s="186" t="s">
        <v>10</v>
      </c>
      <c r="E48" s="185">
        <v>0.15790000000000001</v>
      </c>
      <c r="F48" s="181">
        <v>0.25409999999999999</v>
      </c>
      <c r="G48" s="184">
        <v>0.25945338657646799</v>
      </c>
      <c r="H48" s="720"/>
      <c r="I48" s="721"/>
      <c r="J48" s="721"/>
      <c r="K48" s="721"/>
      <c r="L48" s="719"/>
      <c r="M48" s="719"/>
      <c r="N48" s="719"/>
    </row>
    <row r="49" spans="1:14">
      <c r="D49" s="186" t="s">
        <v>12</v>
      </c>
      <c r="E49" s="185">
        <v>0.54510000000000003</v>
      </c>
      <c r="F49" s="181">
        <v>0.49170000000000003</v>
      </c>
      <c r="G49" s="184">
        <v>0.48420573853013499</v>
      </c>
      <c r="H49" s="720"/>
      <c r="I49" s="721"/>
      <c r="J49" s="721"/>
      <c r="K49" s="721"/>
      <c r="L49" s="719"/>
      <c r="M49" s="719"/>
      <c r="N49" s="719"/>
    </row>
    <row r="50" spans="1:14">
      <c r="D50" s="186" t="s">
        <v>13</v>
      </c>
      <c r="E50" s="185">
        <v>0.27610000000000001</v>
      </c>
      <c r="F50" s="181">
        <v>0.24229999999999999</v>
      </c>
      <c r="G50" s="184">
        <v>0.250829696081737</v>
      </c>
      <c r="H50" s="720"/>
      <c r="I50" s="721"/>
      <c r="J50" s="721"/>
      <c r="K50" s="721"/>
      <c r="L50" s="719"/>
      <c r="M50" s="719"/>
      <c r="N50" s="719"/>
    </row>
    <row r="51" spans="1:14" ht="14.45" customHeight="1">
      <c r="A51">
        <v>5</v>
      </c>
      <c r="B51" t="s">
        <v>20</v>
      </c>
      <c r="C51" t="s">
        <v>35</v>
      </c>
      <c r="D51" s="186" t="s">
        <v>10</v>
      </c>
      <c r="E51" s="185">
        <v>0.33450000000000002</v>
      </c>
      <c r="F51" s="181">
        <v>0.38829999999999998</v>
      </c>
      <c r="G51" s="184">
        <v>0.51145358834254606</v>
      </c>
      <c r="H51" s="722" t="s">
        <v>36</v>
      </c>
      <c r="I51" s="719">
        <f>E53</f>
        <v>0.1133</v>
      </c>
      <c r="J51" s="719">
        <f>F53</f>
        <v>8.3000000000000004E-2</v>
      </c>
      <c r="K51" s="719">
        <f>G53</f>
        <v>4.7118897824744002E-2</v>
      </c>
      <c r="L51" s="719">
        <f>SUM(E52:E53)</f>
        <v>0.65339999999999998</v>
      </c>
      <c r="M51" s="719">
        <f>SUM(F52:F53)</f>
        <v>0.60139999999999993</v>
      </c>
      <c r="N51" s="719">
        <f>SUM(G52:G53)</f>
        <v>0.485256313900014</v>
      </c>
    </row>
    <row r="52" spans="1:14">
      <c r="D52" s="186" t="s">
        <v>12</v>
      </c>
      <c r="E52" s="185">
        <v>0.54010000000000002</v>
      </c>
      <c r="F52" s="181">
        <v>0.51839999999999997</v>
      </c>
      <c r="G52" s="184">
        <v>0.43813741607527001</v>
      </c>
      <c r="H52" s="722"/>
      <c r="I52" s="721"/>
      <c r="J52" s="721"/>
      <c r="K52" s="721"/>
      <c r="L52" s="719"/>
      <c r="M52" s="719"/>
      <c r="N52" s="719"/>
    </row>
    <row r="53" spans="1:14" ht="24" customHeight="1">
      <c r="D53" s="186" t="s">
        <v>13</v>
      </c>
      <c r="E53" s="185">
        <v>0.1133</v>
      </c>
      <c r="F53" s="181">
        <v>8.3000000000000004E-2</v>
      </c>
      <c r="G53" s="184">
        <v>4.7118897824744002E-2</v>
      </c>
      <c r="H53" s="722"/>
      <c r="I53" s="721"/>
      <c r="J53" s="721"/>
      <c r="K53" s="721"/>
      <c r="L53" s="719"/>
      <c r="M53" s="719"/>
      <c r="N53" s="719"/>
    </row>
    <row r="54" spans="1:14" ht="30">
      <c r="A54">
        <v>6</v>
      </c>
      <c r="C54" t="s">
        <v>37</v>
      </c>
      <c r="E54" s="187">
        <v>0</v>
      </c>
      <c r="F54" s="187">
        <v>0</v>
      </c>
      <c r="G54" s="187">
        <v>0</v>
      </c>
      <c r="H54" s="188" t="s">
        <v>37</v>
      </c>
      <c r="I54" s="189">
        <v>0</v>
      </c>
      <c r="J54" s="189">
        <v>0</v>
      </c>
      <c r="K54" s="189">
        <v>0</v>
      </c>
      <c r="L54" s="189">
        <v>0</v>
      </c>
      <c r="M54" s="189">
        <v>0</v>
      </c>
      <c r="N54" s="189">
        <v>0</v>
      </c>
    </row>
    <row r="55" spans="1:14">
      <c r="A55">
        <v>7</v>
      </c>
      <c r="B55" t="s">
        <v>20</v>
      </c>
      <c r="C55" t="s">
        <v>38</v>
      </c>
      <c r="D55" t="s">
        <v>10</v>
      </c>
      <c r="E55" s="185">
        <v>0.31509999999999999</v>
      </c>
      <c r="F55" s="181">
        <v>0.4496</v>
      </c>
      <c r="G55" s="184">
        <v>0.43083852922150201</v>
      </c>
      <c r="H55" s="720" t="s">
        <v>39</v>
      </c>
      <c r="I55" s="719">
        <f>AVERAGE(E57,E60,E63)</f>
        <v>0.13526666666666667</v>
      </c>
      <c r="J55" s="719">
        <f>AVERAGE(F57,F60,F63)</f>
        <v>9.1933333333333325E-2</v>
      </c>
      <c r="K55" s="719">
        <f>AVERAGE(G57,G60,G63)</f>
        <v>0.124979559164604</v>
      </c>
      <c r="L55" s="719">
        <f>AVERAGE(SUM(E56:E57),SUM(E59:E60),SUM(E62:E63))</f>
        <v>0.67396666666666671</v>
      </c>
      <c r="M55" s="719">
        <f>AVERAGE(SUM(F56:F57),SUM(F59:F60),SUM(F62:F63))</f>
        <v>0.56030000000000002</v>
      </c>
      <c r="N55" s="719">
        <f>AVERAGE(SUM(G56:G57),SUM(G59:G60),SUM(G62:G63))</f>
        <v>0.560795477219311</v>
      </c>
    </row>
    <row r="56" spans="1:14">
      <c r="D56" t="s">
        <v>12</v>
      </c>
      <c r="E56" s="185">
        <v>0.53549999999999998</v>
      </c>
      <c r="F56" s="181">
        <v>0.45550000000000002</v>
      </c>
      <c r="G56" s="184">
        <v>0.429495207654777</v>
      </c>
      <c r="H56" s="720"/>
      <c r="I56" s="721"/>
      <c r="J56" s="721"/>
      <c r="K56" s="721"/>
      <c r="L56" s="719"/>
      <c r="M56" s="719"/>
      <c r="N56" s="719"/>
    </row>
    <row r="57" spans="1:14">
      <c r="D57" t="s">
        <v>13</v>
      </c>
      <c r="E57" s="185">
        <v>0.13650000000000001</v>
      </c>
      <c r="F57" s="181">
        <v>9.4399999999999998E-2</v>
      </c>
      <c r="G57" s="184">
        <v>0.133657831406025</v>
      </c>
      <c r="H57" s="720"/>
      <c r="I57" s="721"/>
      <c r="J57" s="721"/>
      <c r="K57" s="721"/>
      <c r="L57" s="719"/>
      <c r="M57" s="719"/>
      <c r="N57" s="719"/>
    </row>
    <row r="58" spans="1:14">
      <c r="C58" t="s">
        <v>40</v>
      </c>
      <c r="D58" t="s">
        <v>10</v>
      </c>
      <c r="E58" s="185">
        <v>0.31509999999999999</v>
      </c>
      <c r="F58" s="181">
        <v>0.43280000000000002</v>
      </c>
      <c r="G58" s="184">
        <v>0.44495943947979</v>
      </c>
      <c r="H58" s="720"/>
      <c r="I58" s="721"/>
      <c r="J58" s="721"/>
      <c r="K58" s="721"/>
      <c r="L58" s="719"/>
      <c r="M58" s="719"/>
      <c r="N58" s="719"/>
    </row>
    <row r="59" spans="1:14">
      <c r="D59" t="s">
        <v>12</v>
      </c>
      <c r="E59" s="185">
        <v>0.53549999999999998</v>
      </c>
      <c r="F59" s="181">
        <v>0.47599999999999998</v>
      </c>
      <c r="G59" s="184">
        <v>0.431634572296068</v>
      </c>
      <c r="H59" s="720"/>
      <c r="I59" s="721"/>
      <c r="J59" s="721"/>
      <c r="K59" s="721"/>
      <c r="L59" s="719"/>
      <c r="M59" s="719"/>
      <c r="N59" s="719"/>
    </row>
    <row r="60" spans="1:14">
      <c r="D60" t="s">
        <v>13</v>
      </c>
      <c r="E60" s="185">
        <v>0.13650000000000001</v>
      </c>
      <c r="F60" s="181">
        <v>8.9099999999999999E-2</v>
      </c>
      <c r="G60" s="184">
        <v>0.11855692734700901</v>
      </c>
      <c r="H60" s="720"/>
      <c r="I60" s="721"/>
      <c r="J60" s="721"/>
      <c r="K60" s="721"/>
      <c r="L60" s="719"/>
      <c r="M60" s="719"/>
      <c r="N60" s="719"/>
    </row>
    <row r="61" spans="1:14">
      <c r="C61" t="s">
        <v>41</v>
      </c>
      <c r="D61" t="s">
        <v>10</v>
      </c>
      <c r="E61" s="185">
        <v>0.31259999999999999</v>
      </c>
      <c r="F61" s="181">
        <v>0.43259999999999998</v>
      </c>
      <c r="G61" s="184">
        <v>0.42352351970140295</v>
      </c>
      <c r="H61" s="720"/>
      <c r="I61" s="721"/>
      <c r="J61" s="721"/>
      <c r="K61" s="721"/>
      <c r="L61" s="719"/>
      <c r="M61" s="719"/>
      <c r="N61" s="719"/>
    </row>
    <row r="62" spans="1:14">
      <c r="D62" t="s">
        <v>12</v>
      </c>
      <c r="E62" s="185">
        <v>0.54510000000000003</v>
      </c>
      <c r="F62" s="181">
        <v>0.47360000000000002</v>
      </c>
      <c r="G62" s="184">
        <v>0.44631797421327596</v>
      </c>
      <c r="H62" s="720"/>
      <c r="I62" s="721"/>
      <c r="J62" s="721"/>
      <c r="K62" s="721"/>
      <c r="L62" s="719"/>
      <c r="M62" s="719"/>
      <c r="N62" s="719"/>
    </row>
    <row r="63" spans="1:14">
      <c r="D63" t="s">
        <v>13</v>
      </c>
      <c r="E63" s="185">
        <v>0.1328</v>
      </c>
      <c r="F63" s="181">
        <v>9.2299999999999993E-2</v>
      </c>
      <c r="G63" s="184">
        <v>0.122723918740778</v>
      </c>
      <c r="H63" s="720"/>
      <c r="I63" s="721"/>
      <c r="J63" s="721"/>
      <c r="K63" s="721"/>
      <c r="L63" s="719"/>
      <c r="M63" s="719"/>
      <c r="N63" s="719"/>
    </row>
    <row r="68" spans="2:20" ht="15.75" thickBot="1"/>
    <row r="69" spans="2:20">
      <c r="B69" s="190"/>
      <c r="C69" s="190"/>
      <c r="D69" s="716" t="s">
        <v>42</v>
      </c>
      <c r="E69" s="717"/>
      <c r="F69" s="718"/>
      <c r="G69" s="716" t="s">
        <v>1</v>
      </c>
      <c r="H69" s="717"/>
      <c r="I69" s="718"/>
    </row>
    <row r="70" spans="2:20">
      <c r="B70" s="191" t="s">
        <v>2</v>
      </c>
      <c r="C70" s="192" t="s">
        <v>4</v>
      </c>
      <c r="D70" s="193" t="s">
        <v>5</v>
      </c>
      <c r="E70" s="193" t="s">
        <v>6</v>
      </c>
      <c r="F70" s="193" t="s">
        <v>7</v>
      </c>
      <c r="G70" s="193" t="s">
        <v>5</v>
      </c>
      <c r="H70" s="193" t="s">
        <v>6</v>
      </c>
      <c r="I70" s="193" t="s">
        <v>7</v>
      </c>
      <c r="J70" s="194">
        <v>2018</v>
      </c>
      <c r="K70" s="194">
        <v>2019</v>
      </c>
      <c r="L70" s="194">
        <v>2020</v>
      </c>
      <c r="M70" s="194">
        <v>2021</v>
      </c>
      <c r="N70" s="194">
        <v>2022</v>
      </c>
      <c r="O70" s="194">
        <v>2023</v>
      </c>
      <c r="P70" s="194">
        <v>2024</v>
      </c>
      <c r="Q70" s="194">
        <v>2025</v>
      </c>
      <c r="R70" s="194">
        <v>2026</v>
      </c>
      <c r="S70" s="194">
        <v>2027</v>
      </c>
      <c r="T70" s="194">
        <v>2028</v>
      </c>
    </row>
    <row r="71" spans="2:20" ht="45">
      <c r="B71" s="195">
        <v>1</v>
      </c>
      <c r="C71" s="196" t="s">
        <v>11</v>
      </c>
      <c r="D71" s="197">
        <v>0.23430000000000001</v>
      </c>
      <c r="E71" s="197">
        <v>0.21090000000000003</v>
      </c>
      <c r="F71" s="197">
        <v>0.14490607047882251</v>
      </c>
      <c r="G71" s="197">
        <v>0.18519999999999992</v>
      </c>
      <c r="H71" s="197">
        <v>0.27560000000000001</v>
      </c>
      <c r="I71" s="198">
        <v>0.33126143826869153</v>
      </c>
      <c r="J71" s="189">
        <v>33.1</v>
      </c>
      <c r="K71" s="189">
        <v>30</v>
      </c>
      <c r="L71" s="189">
        <v>26</v>
      </c>
      <c r="M71" s="189">
        <v>24</v>
      </c>
      <c r="N71" s="189">
        <v>22</v>
      </c>
      <c r="O71" s="189">
        <v>20</v>
      </c>
      <c r="P71" s="189">
        <v>18</v>
      </c>
      <c r="Q71" s="189">
        <v>16</v>
      </c>
      <c r="R71" s="189">
        <v>14</v>
      </c>
      <c r="S71" s="189">
        <v>12</v>
      </c>
      <c r="T71" s="189">
        <v>10</v>
      </c>
    </row>
    <row r="72" spans="2:20" ht="45">
      <c r="B72" s="195">
        <v>1</v>
      </c>
      <c r="C72" s="196" t="s">
        <v>19</v>
      </c>
      <c r="D72" s="197">
        <v>9.8799999999999999E-2</v>
      </c>
      <c r="E72" s="197">
        <v>6.4199999999999993E-2</v>
      </c>
      <c r="F72" s="197">
        <v>4.0491934784264598E-2</v>
      </c>
      <c r="G72" s="197">
        <v>0.5655</v>
      </c>
      <c r="H72" s="197">
        <v>0.48459999999999998</v>
      </c>
      <c r="I72" s="197">
        <v>0.42186593261631161</v>
      </c>
      <c r="J72" s="189"/>
      <c r="L72" s="189"/>
      <c r="M72" s="189"/>
      <c r="N72" s="189"/>
      <c r="O72" s="189"/>
      <c r="P72" s="189"/>
      <c r="Q72" s="189"/>
      <c r="R72" s="189"/>
      <c r="S72" s="189"/>
    </row>
    <row r="73" spans="2:20" ht="45">
      <c r="B73" s="195">
        <v>2</v>
      </c>
      <c r="C73" s="196" t="s">
        <v>22</v>
      </c>
      <c r="D73" s="197">
        <v>9.5100000000000004E-2</v>
      </c>
      <c r="E73" s="197">
        <v>7.6600000000000001E-2</v>
      </c>
      <c r="F73" s="198">
        <v>6.5182055028313798E-2</v>
      </c>
      <c r="G73" s="197">
        <v>0.5958</v>
      </c>
      <c r="H73" s="197">
        <v>0.50119999999999998</v>
      </c>
      <c r="I73" s="197">
        <v>0.45741345263883981</v>
      </c>
      <c r="J73" s="189">
        <v>6.5</v>
      </c>
      <c r="K73" s="189">
        <v>8</v>
      </c>
      <c r="L73" s="189">
        <v>10</v>
      </c>
      <c r="M73" s="199">
        <v>11.875</v>
      </c>
      <c r="N73" s="199">
        <v>13.75</v>
      </c>
      <c r="O73" s="199">
        <v>15.625</v>
      </c>
      <c r="P73" s="199">
        <v>17.5</v>
      </c>
      <c r="Q73" s="199">
        <v>19.375</v>
      </c>
      <c r="R73" s="199">
        <v>21.25</v>
      </c>
      <c r="S73" s="199">
        <v>23.125</v>
      </c>
      <c r="T73" s="189">
        <v>25</v>
      </c>
    </row>
    <row r="74" spans="2:20" ht="30">
      <c r="B74" s="195">
        <v>3</v>
      </c>
      <c r="C74" s="196" t="s">
        <v>24</v>
      </c>
      <c r="D74" s="197">
        <v>9.2499999999999999E-2</v>
      </c>
      <c r="E74" s="197">
        <v>7.22E-2</v>
      </c>
      <c r="F74" s="198">
        <v>6.2408979902813494E-2</v>
      </c>
      <c r="G74" s="197">
        <v>0.57210000000000005</v>
      </c>
      <c r="H74" s="197">
        <v>0.53570000000000007</v>
      </c>
      <c r="I74" s="197">
        <v>0.4308244746551545</v>
      </c>
      <c r="J74" s="189">
        <v>6.2</v>
      </c>
      <c r="K74" s="189">
        <v>9</v>
      </c>
      <c r="L74" s="189">
        <v>12</v>
      </c>
      <c r="M74" s="199">
        <v>13.625</v>
      </c>
      <c r="N74" s="199">
        <v>15.25</v>
      </c>
      <c r="O74" s="199">
        <v>16.875</v>
      </c>
      <c r="P74" s="199">
        <v>18.5</v>
      </c>
      <c r="Q74" s="199">
        <v>20.125</v>
      </c>
      <c r="R74" s="199">
        <v>21.75</v>
      </c>
      <c r="S74" s="199">
        <v>23.375</v>
      </c>
      <c r="T74" s="189">
        <v>25</v>
      </c>
    </row>
    <row r="75" spans="2:20" ht="45">
      <c r="B75" s="195">
        <v>4</v>
      </c>
      <c r="C75" s="196" t="s">
        <v>30</v>
      </c>
      <c r="D75" s="197">
        <v>0.17016666666666669</v>
      </c>
      <c r="E75" s="197">
        <v>0.13219999999999998</v>
      </c>
      <c r="F75" s="198">
        <v>0.12926317864516398</v>
      </c>
      <c r="G75" s="197">
        <v>0.72316000000000003</v>
      </c>
      <c r="H75" s="197">
        <v>0.62461999999999995</v>
      </c>
      <c r="I75" s="197">
        <v>0.61263192617584039</v>
      </c>
      <c r="J75" s="189">
        <v>12.9</v>
      </c>
      <c r="K75" s="189">
        <v>20</v>
      </c>
      <c r="L75" s="189">
        <v>26</v>
      </c>
      <c r="M75" s="199">
        <v>26.875</v>
      </c>
      <c r="N75" s="199">
        <v>27.75</v>
      </c>
      <c r="O75" s="199">
        <v>28.625</v>
      </c>
      <c r="P75" s="199">
        <v>29.5</v>
      </c>
      <c r="Q75" s="199">
        <v>30.375</v>
      </c>
      <c r="R75" s="199">
        <v>31.25</v>
      </c>
      <c r="S75" s="199">
        <v>32.125</v>
      </c>
      <c r="T75" s="189">
        <v>33</v>
      </c>
    </row>
    <row r="76" spans="2:20" ht="45">
      <c r="B76" s="195">
        <v>5</v>
      </c>
      <c r="C76" s="200" t="s">
        <v>43</v>
      </c>
      <c r="D76" s="201">
        <v>0.1133</v>
      </c>
      <c r="E76" s="201">
        <v>8.3000000000000004E-2</v>
      </c>
      <c r="F76" s="201">
        <v>4.7118897824744002E-2</v>
      </c>
      <c r="G76" s="201">
        <v>0.65339999999999998</v>
      </c>
      <c r="H76" s="201">
        <v>0.60139999999999993</v>
      </c>
      <c r="I76" s="201">
        <v>0.485256313900014</v>
      </c>
      <c r="J76" s="189"/>
      <c r="K76" s="189">
        <v>50</v>
      </c>
      <c r="L76" s="189">
        <v>52</v>
      </c>
      <c r="M76" s="199">
        <v>54.25</v>
      </c>
      <c r="N76" s="199">
        <v>56.5</v>
      </c>
      <c r="O76" s="199">
        <v>58.75</v>
      </c>
      <c r="P76" s="199">
        <v>61</v>
      </c>
      <c r="Q76" s="199">
        <v>63.25</v>
      </c>
      <c r="R76" s="199">
        <v>65.5</v>
      </c>
      <c r="S76" s="199">
        <v>67.75</v>
      </c>
      <c r="T76" s="189">
        <v>70</v>
      </c>
    </row>
    <row r="77" spans="2:20">
      <c r="B77" s="195">
        <v>6</v>
      </c>
      <c r="C77" s="196" t="s">
        <v>37</v>
      </c>
      <c r="D77" s="202">
        <v>0</v>
      </c>
      <c r="E77" s="202">
        <v>0</v>
      </c>
      <c r="F77" s="202">
        <v>0</v>
      </c>
      <c r="G77" s="202">
        <v>0</v>
      </c>
      <c r="H77" s="202">
        <v>0</v>
      </c>
      <c r="I77" s="202">
        <v>0</v>
      </c>
      <c r="J77" s="203">
        <v>0</v>
      </c>
      <c r="K77" s="204">
        <v>3000</v>
      </c>
      <c r="L77" s="204">
        <v>5000</v>
      </c>
      <c r="M77" s="204">
        <v>8339.4287683212806</v>
      </c>
      <c r="N77" s="204">
        <v>13911.90183679963</v>
      </c>
      <c r="O77" s="204">
        <v>23207.946022867531</v>
      </c>
      <c r="P77" s="204">
        <v>38715.68135821732</v>
      </c>
      <c r="Q77" s="204">
        <v>64585.80959961292</v>
      </c>
      <c r="R77" s="204">
        <v>107742.56464821579</v>
      </c>
      <c r="S77" s="204">
        <v>179737.00893337614</v>
      </c>
      <c r="T77" s="204">
        <v>300000</v>
      </c>
    </row>
    <row r="78" spans="2:20" ht="75">
      <c r="B78" s="195">
        <v>7</v>
      </c>
      <c r="C78" s="196" t="s">
        <v>39</v>
      </c>
      <c r="D78" s="197">
        <v>0.13526666666666667</v>
      </c>
      <c r="E78" s="197">
        <v>9.1933333333333325E-2</v>
      </c>
      <c r="F78" s="198">
        <v>0.124979559164604</v>
      </c>
      <c r="G78" s="197">
        <v>0.67396666666666671</v>
      </c>
      <c r="H78" s="197">
        <v>0.56030000000000002</v>
      </c>
      <c r="I78" s="197">
        <v>0.560795477219311</v>
      </c>
      <c r="J78" s="189">
        <v>12.5</v>
      </c>
      <c r="K78" s="189">
        <v>13</v>
      </c>
      <c r="L78" s="189">
        <v>13.5</v>
      </c>
      <c r="M78" s="199">
        <v>14.9375</v>
      </c>
      <c r="N78" s="199">
        <v>16.375</v>
      </c>
      <c r="O78" s="199">
        <v>17.8125</v>
      </c>
      <c r="P78" s="199">
        <v>19.25</v>
      </c>
      <c r="Q78" s="199">
        <v>20.6875</v>
      </c>
      <c r="R78" s="199">
        <v>22.125</v>
      </c>
      <c r="S78" s="199">
        <v>23.5625</v>
      </c>
      <c r="T78" s="189">
        <v>25</v>
      </c>
    </row>
  </sheetData>
  <mergeCells count="53">
    <mergeCell ref="I1:K1"/>
    <mergeCell ref="L1:N1"/>
    <mergeCell ref="H3:H17"/>
    <mergeCell ref="I3:I17"/>
    <mergeCell ref="J3:J17"/>
    <mergeCell ref="K3:K17"/>
    <mergeCell ref="L3:L17"/>
    <mergeCell ref="M3:M17"/>
    <mergeCell ref="N3:N17"/>
    <mergeCell ref="N18:N20"/>
    <mergeCell ref="H21:H23"/>
    <mergeCell ref="I21:I23"/>
    <mergeCell ref="J21:J23"/>
    <mergeCell ref="K21:K23"/>
    <mergeCell ref="L21:L23"/>
    <mergeCell ref="M21:M23"/>
    <mergeCell ref="N21:N23"/>
    <mergeCell ref="H18:H20"/>
    <mergeCell ref="I18:I20"/>
    <mergeCell ref="J18:J20"/>
    <mergeCell ref="K18:K20"/>
    <mergeCell ref="L18:L20"/>
    <mergeCell ref="M18:M20"/>
    <mergeCell ref="N24:N35"/>
    <mergeCell ref="H36:H50"/>
    <mergeCell ref="I36:I50"/>
    <mergeCell ref="J36:J50"/>
    <mergeCell ref="K36:K50"/>
    <mergeCell ref="L36:L50"/>
    <mergeCell ref="M36:M50"/>
    <mergeCell ref="N36:N50"/>
    <mergeCell ref="H24:H35"/>
    <mergeCell ref="I24:I35"/>
    <mergeCell ref="J24:J35"/>
    <mergeCell ref="K24:K35"/>
    <mergeCell ref="L24:L35"/>
    <mergeCell ref="M24:M35"/>
    <mergeCell ref="D69:F69"/>
    <mergeCell ref="G69:I69"/>
    <mergeCell ref="N51:N53"/>
    <mergeCell ref="H55:H63"/>
    <mergeCell ref="I55:I63"/>
    <mergeCell ref="J55:J63"/>
    <mergeCell ref="K55:K63"/>
    <mergeCell ref="L55:L63"/>
    <mergeCell ref="M55:M63"/>
    <mergeCell ref="N55:N63"/>
    <mergeCell ref="H51:H53"/>
    <mergeCell ref="I51:I53"/>
    <mergeCell ref="J51:J53"/>
    <mergeCell ref="K51:K53"/>
    <mergeCell ref="L51:L53"/>
    <mergeCell ref="M51:M5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topLeftCell="A4" zoomScale="110" zoomScaleNormal="110" zoomScalePageLayoutView="110" workbookViewId="0">
      <selection activeCell="C12" sqref="C12:M12"/>
    </sheetView>
  </sheetViews>
  <sheetFormatPr baseColWidth="10" defaultColWidth="11.42578125" defaultRowHeight="15.75"/>
  <cols>
    <col min="1" max="1" width="14.28515625" style="168" customWidth="1"/>
    <col min="2" max="2" width="109.85546875" style="12" customWidth="1"/>
    <col min="3" max="16384" width="11.42578125" style="12"/>
  </cols>
  <sheetData>
    <row r="1" spans="1:2">
      <c r="A1" s="726" t="s">
        <v>44</v>
      </c>
      <c r="B1" s="726"/>
    </row>
    <row r="2" spans="1:2" ht="16.5" thickBot="1">
      <c r="A2" s="169"/>
      <c r="B2" s="170" t="s">
        <v>45</v>
      </c>
    </row>
    <row r="3" spans="1:2" ht="17.25" thickTop="1" thickBot="1">
      <c r="A3" s="161" t="s">
        <v>46</v>
      </c>
      <c r="B3" s="162" t="s">
        <v>47</v>
      </c>
    </row>
    <row r="4" spans="1:2" ht="48" thickTop="1">
      <c r="A4" s="727" t="s">
        <v>48</v>
      </c>
      <c r="B4" s="163" t="s">
        <v>49</v>
      </c>
    </row>
    <row r="5" spans="1:2" ht="78.75">
      <c r="A5" s="728"/>
      <c r="B5" s="164" t="s">
        <v>50</v>
      </c>
    </row>
    <row r="6" spans="1:2" ht="63">
      <c r="A6" s="728"/>
      <c r="B6" s="171" t="s">
        <v>51</v>
      </c>
    </row>
    <row r="7" spans="1:2" ht="31.5">
      <c r="A7" s="728"/>
      <c r="B7" s="165" t="s">
        <v>52</v>
      </c>
    </row>
    <row r="8" spans="1:2" ht="31.5">
      <c r="A8" s="728"/>
      <c r="B8" s="165" t="s">
        <v>53</v>
      </c>
    </row>
    <row r="9" spans="1:2" ht="78.75">
      <c r="A9" s="728"/>
      <c r="B9" s="165" t="s">
        <v>54</v>
      </c>
    </row>
    <row r="10" spans="1:2" ht="31.5">
      <c r="A10" s="728"/>
      <c r="B10" s="165" t="s">
        <v>55</v>
      </c>
    </row>
    <row r="11" spans="1:2" ht="47.25">
      <c r="A11" s="729"/>
      <c r="B11" s="164" t="s">
        <v>56</v>
      </c>
    </row>
    <row r="12" spans="1:2">
      <c r="A12" s="730" t="s">
        <v>57</v>
      </c>
      <c r="B12" s="165" t="s">
        <v>58</v>
      </c>
    </row>
    <row r="13" spans="1:2">
      <c r="A13" s="728"/>
      <c r="B13" s="165" t="s">
        <v>59</v>
      </c>
    </row>
    <row r="14" spans="1:2">
      <c r="A14" s="728"/>
      <c r="B14" s="165" t="s">
        <v>60</v>
      </c>
    </row>
    <row r="15" spans="1:2" ht="94.5">
      <c r="A15" s="728"/>
      <c r="B15" s="165" t="s">
        <v>61</v>
      </c>
    </row>
    <row r="16" spans="1:2">
      <c r="A16" s="728"/>
      <c r="B16" s="165" t="s">
        <v>62</v>
      </c>
    </row>
    <row r="17" spans="1:2" ht="94.5">
      <c r="A17" s="728"/>
      <c r="B17" s="165" t="s">
        <v>63</v>
      </c>
    </row>
    <row r="18" spans="1:2" ht="31.5">
      <c r="A18" s="728"/>
      <c r="B18" s="165" t="s">
        <v>64</v>
      </c>
    </row>
    <row r="19" spans="1:2" ht="31.5">
      <c r="A19" s="728"/>
      <c r="B19" s="165" t="s">
        <v>65</v>
      </c>
    </row>
    <row r="20" spans="1:2" ht="31.5">
      <c r="A20" s="728"/>
      <c r="B20" s="165" t="s">
        <v>66</v>
      </c>
    </row>
    <row r="21" spans="1:2" ht="31.5">
      <c r="A21" s="728"/>
      <c r="B21" s="165" t="s">
        <v>67</v>
      </c>
    </row>
    <row r="22" spans="1:2">
      <c r="A22" s="728"/>
      <c r="B22" s="165" t="s">
        <v>68</v>
      </c>
    </row>
    <row r="23" spans="1:2" ht="31.5">
      <c r="A23" s="729"/>
      <c r="B23" s="165" t="s">
        <v>69</v>
      </c>
    </row>
    <row r="24" spans="1:2" ht="47.25">
      <c r="A24" s="167" t="s">
        <v>70</v>
      </c>
      <c r="B24" s="165" t="s">
        <v>71</v>
      </c>
    </row>
    <row r="25" spans="1:2" ht="63">
      <c r="A25" s="167" t="s">
        <v>72</v>
      </c>
      <c r="B25" s="165" t="s">
        <v>73</v>
      </c>
    </row>
    <row r="26" spans="1:2" ht="31.5">
      <c r="A26" s="167" t="s">
        <v>74</v>
      </c>
      <c r="B26" s="172" t="s">
        <v>75</v>
      </c>
    </row>
  </sheetData>
  <mergeCells count="3">
    <mergeCell ref="A1:B1"/>
    <mergeCell ref="A4:A11"/>
    <mergeCell ref="A1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topLeftCell="A13" zoomScale="60" zoomScaleNormal="60" zoomScalePageLayoutView="60" workbookViewId="0">
      <selection activeCell="B14" sqref="B14"/>
    </sheetView>
  </sheetViews>
  <sheetFormatPr baseColWidth="10" defaultColWidth="11.42578125" defaultRowHeight="15.75"/>
  <cols>
    <col min="1" max="1" width="19.7109375" style="168" customWidth="1"/>
    <col min="2" max="2" width="109.85546875" style="12" customWidth="1"/>
    <col min="3" max="16384" width="11.42578125" style="12"/>
  </cols>
  <sheetData>
    <row r="1" spans="1:2">
      <c r="A1" s="726" t="s">
        <v>76</v>
      </c>
      <c r="B1" s="726"/>
    </row>
    <row r="2" spans="1:2" ht="37.5" customHeight="1" thickBot="1">
      <c r="A2" s="731" t="s">
        <v>77</v>
      </c>
      <c r="B2" s="732"/>
    </row>
    <row r="3" spans="1:2" ht="17.25" thickTop="1" thickBot="1">
      <c r="A3" s="161" t="s">
        <v>46</v>
      </c>
      <c r="B3" s="162" t="s">
        <v>47</v>
      </c>
    </row>
    <row r="4" spans="1:2" ht="48" thickTop="1">
      <c r="A4" s="727" t="s">
        <v>48</v>
      </c>
      <c r="B4" s="163" t="s">
        <v>78</v>
      </c>
    </row>
    <row r="5" spans="1:2" ht="94.5">
      <c r="A5" s="728"/>
      <c r="B5" s="164" t="s">
        <v>79</v>
      </c>
    </row>
    <row r="6" spans="1:2" ht="78.75">
      <c r="A6" s="728"/>
      <c r="B6" s="165" t="s">
        <v>80</v>
      </c>
    </row>
    <row r="7" spans="1:2" ht="47.25">
      <c r="A7" s="728"/>
      <c r="B7" s="165" t="s">
        <v>81</v>
      </c>
    </row>
    <row r="8" spans="1:2" ht="47.25">
      <c r="A8" s="728"/>
      <c r="B8" s="164" t="s">
        <v>82</v>
      </c>
    </row>
    <row r="9" spans="1:2" ht="31.5">
      <c r="A9" s="728"/>
      <c r="B9" s="164" t="s">
        <v>83</v>
      </c>
    </row>
    <row r="10" spans="1:2" ht="31.5">
      <c r="A10" s="729"/>
      <c r="B10" s="164" t="s">
        <v>84</v>
      </c>
    </row>
    <row r="11" spans="1:2" ht="78.75">
      <c r="A11" s="730" t="s">
        <v>85</v>
      </c>
      <c r="B11" s="165" t="s">
        <v>86</v>
      </c>
    </row>
    <row r="12" spans="1:2" ht="63">
      <c r="A12" s="728"/>
      <c r="B12" s="165" t="s">
        <v>87</v>
      </c>
    </row>
    <row r="13" spans="1:2" ht="47.25">
      <c r="A13" s="729"/>
      <c r="B13" s="165" t="s">
        <v>88</v>
      </c>
    </row>
    <row r="14" spans="1:2" ht="47.25" customHeight="1">
      <c r="A14" s="730" t="s">
        <v>89</v>
      </c>
      <c r="B14" s="166" t="s">
        <v>90</v>
      </c>
    </row>
    <row r="15" spans="1:2" ht="94.5">
      <c r="A15" s="728"/>
      <c r="B15" s="165" t="s">
        <v>91</v>
      </c>
    </row>
    <row r="16" spans="1:2" ht="63">
      <c r="A16" s="728"/>
      <c r="B16" s="166" t="s">
        <v>92</v>
      </c>
    </row>
    <row r="17" spans="1:2" ht="31.5">
      <c r="A17" s="728"/>
      <c r="B17" s="165" t="s">
        <v>93</v>
      </c>
    </row>
    <row r="18" spans="1:2" ht="283.5">
      <c r="A18" s="728"/>
      <c r="B18" s="165" t="s">
        <v>94</v>
      </c>
    </row>
    <row r="19" spans="1:2" ht="385.5" customHeight="1">
      <c r="A19" s="728"/>
      <c r="B19" s="165" t="s">
        <v>95</v>
      </c>
    </row>
    <row r="20" spans="1:2" ht="31.5">
      <c r="A20" s="728"/>
      <c r="B20" s="165" t="s">
        <v>96</v>
      </c>
    </row>
    <row r="21" spans="1:2" ht="189">
      <c r="A21" s="728"/>
      <c r="B21" s="165" t="s">
        <v>97</v>
      </c>
    </row>
    <row r="22" spans="1:2" ht="31.5">
      <c r="A22" s="728"/>
      <c r="B22" s="165" t="s">
        <v>98</v>
      </c>
    </row>
    <row r="23" spans="1:2" ht="126">
      <c r="A23" s="729"/>
      <c r="B23" s="165" t="s">
        <v>99</v>
      </c>
    </row>
    <row r="24" spans="1:2" ht="110.25">
      <c r="A24" s="730" t="s">
        <v>100</v>
      </c>
      <c r="B24" s="165" t="s">
        <v>101</v>
      </c>
    </row>
    <row r="25" spans="1:2" ht="31.5">
      <c r="A25" s="728"/>
      <c r="B25" s="164" t="s">
        <v>102</v>
      </c>
    </row>
    <row r="26" spans="1:2" ht="31.5">
      <c r="A26" s="729"/>
      <c r="B26" s="164" t="s">
        <v>103</v>
      </c>
    </row>
    <row r="27" spans="1:2" ht="47.25">
      <c r="A27" s="167" t="s">
        <v>104</v>
      </c>
      <c r="B27" s="165" t="s">
        <v>105</v>
      </c>
    </row>
    <row r="28" spans="1:2" ht="78.75">
      <c r="A28" s="167" t="s">
        <v>106</v>
      </c>
      <c r="B28" s="165" t="s">
        <v>107</v>
      </c>
    </row>
  </sheetData>
  <mergeCells count="6">
    <mergeCell ref="A24:A26"/>
    <mergeCell ref="A1:B1"/>
    <mergeCell ref="A2:B2"/>
    <mergeCell ref="A4:A10"/>
    <mergeCell ref="A11:A13"/>
    <mergeCell ref="A14:A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70C0"/>
  </sheetPr>
  <dimension ref="A1:CO63"/>
  <sheetViews>
    <sheetView topLeftCell="AC2" zoomScale="70" zoomScaleNormal="70" zoomScalePageLayoutView="60" workbookViewId="0">
      <selection activeCell="AB47" sqref="AB47"/>
    </sheetView>
  </sheetViews>
  <sheetFormatPr baseColWidth="10" defaultColWidth="11.42578125" defaultRowHeight="16.5"/>
  <cols>
    <col min="1" max="1" width="23" style="75" customWidth="1"/>
    <col min="2" max="2" width="16.42578125" style="75" customWidth="1"/>
    <col min="3" max="5" width="24.140625" style="75" customWidth="1"/>
    <col min="6" max="6" width="34.28515625" style="75" customWidth="1"/>
    <col min="7" max="7" width="14.85546875" style="75" customWidth="1"/>
    <col min="8" max="10" width="12.7109375" style="75" customWidth="1"/>
    <col min="11" max="12" width="11.7109375" style="75" customWidth="1"/>
    <col min="13" max="13" width="14.140625" style="75" customWidth="1"/>
    <col min="14" max="14" width="14" style="75" customWidth="1"/>
    <col min="15" max="18" width="12" style="75" customWidth="1"/>
    <col min="19" max="19" width="16.7109375" style="75" customWidth="1"/>
    <col min="20" max="24" width="12" style="75" customWidth="1"/>
    <col min="25" max="25" width="10.140625" style="75" customWidth="1"/>
    <col min="26" max="26" width="26.42578125" style="75" customWidth="1"/>
    <col min="27" max="27" width="21.140625" style="75" customWidth="1"/>
    <col min="28" max="28" width="26.140625" style="75" customWidth="1"/>
    <col min="29" max="31" width="26.85546875" style="75" customWidth="1"/>
    <col min="32" max="32" width="14.140625" style="75" customWidth="1"/>
    <col min="33" max="35" width="12.7109375" style="75" customWidth="1"/>
    <col min="36" max="36" width="17.140625" style="75" customWidth="1"/>
    <col min="37" max="37" width="14.7109375" style="75" customWidth="1"/>
    <col min="38" max="39" width="12.7109375" style="75" customWidth="1"/>
    <col min="40" max="40" width="15.140625" style="75" customWidth="1"/>
    <col min="41" max="41" width="14.28515625" style="75" customWidth="1"/>
    <col min="42" max="42" width="15.42578125" style="75" customWidth="1"/>
    <col min="43" max="43" width="15.28515625" style="75" customWidth="1"/>
    <col min="44" max="44" width="13.7109375" style="75" customWidth="1"/>
    <col min="45" max="45" width="14.28515625" style="75" customWidth="1"/>
    <col min="46" max="46" width="14.140625" style="75" customWidth="1"/>
    <col min="47" max="47" width="14.7109375" style="75" customWidth="1"/>
    <col min="48" max="48" width="15.42578125" style="75" customWidth="1"/>
    <col min="49" max="49" width="15" style="75" customWidth="1"/>
    <col min="50" max="50" width="14" style="75" customWidth="1"/>
    <col min="51" max="51" width="18.42578125" style="75" customWidth="1"/>
    <col min="52" max="52" width="16.42578125" style="75" customWidth="1"/>
    <col min="53" max="54" width="12.7109375" style="75" customWidth="1"/>
    <col min="55" max="55" width="18" style="75" customWidth="1"/>
    <col min="56" max="80" width="12.7109375" style="75" customWidth="1"/>
    <col min="81" max="81" width="16.140625" style="75" customWidth="1"/>
    <col min="82" max="82" width="20.7109375" style="75" customWidth="1"/>
    <col min="83" max="83" width="21.140625" style="75" customWidth="1"/>
    <col min="84" max="84" width="20.42578125" style="75" customWidth="1"/>
    <col min="85" max="85" width="25.140625" style="75" customWidth="1"/>
    <col min="86" max="86" width="15.42578125" style="75" customWidth="1"/>
    <col min="87" max="87" width="38.42578125" style="75" customWidth="1"/>
    <col min="88" max="88" width="42.85546875" style="75" customWidth="1"/>
    <col min="89" max="89" width="52.140625" style="75" customWidth="1"/>
    <col min="90" max="90" width="49.140625" style="75" customWidth="1"/>
    <col min="91" max="91" width="59.42578125" style="75" customWidth="1"/>
    <col min="92" max="92" width="49.42578125" style="75" customWidth="1"/>
    <col min="93" max="93" width="45.85546875" style="75" customWidth="1"/>
    <col min="94" max="16384" width="11.42578125" style="75"/>
  </cols>
  <sheetData>
    <row r="1" spans="1:87" ht="25.5" hidden="1" customHeight="1">
      <c r="A1" s="790" t="s">
        <v>108</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1"/>
      <c r="BR1" s="791"/>
      <c r="BS1" s="791"/>
      <c r="BT1" s="791"/>
      <c r="BU1" s="791"/>
      <c r="BV1" s="791"/>
      <c r="BW1" s="791"/>
      <c r="BX1" s="791"/>
      <c r="BY1" s="791"/>
      <c r="BZ1" s="791"/>
      <c r="CA1" s="791"/>
      <c r="CB1" s="791"/>
      <c r="CC1" s="791"/>
      <c r="CD1" s="791"/>
      <c r="CE1" s="791"/>
      <c r="CF1" s="791"/>
      <c r="CG1" s="791"/>
      <c r="CH1" s="792"/>
      <c r="CI1" s="793"/>
    </row>
    <row r="2" spans="1:87" ht="13.5" customHeight="1">
      <c r="A2" s="128" t="s">
        <v>109</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30"/>
      <c r="CI2" s="131"/>
    </row>
    <row r="3" spans="1:87" ht="13.5" hidden="1" customHeight="1">
      <c r="A3" s="135" t="s">
        <v>110</v>
      </c>
      <c r="B3" s="136"/>
      <c r="C3" s="137"/>
      <c r="D3" s="755"/>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7"/>
    </row>
    <row r="4" spans="1:87" ht="16.5" hidden="1" customHeight="1">
      <c r="A4" s="134" t="s">
        <v>111</v>
      </c>
      <c r="B4" s="79">
        <v>2019</v>
      </c>
      <c r="C4" s="79"/>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c r="BC4" s="795"/>
      <c r="BD4" s="795"/>
      <c r="BE4" s="795"/>
      <c r="BF4" s="795"/>
      <c r="BG4" s="795"/>
      <c r="BH4" s="795"/>
      <c r="BI4" s="795"/>
      <c r="BJ4" s="795"/>
      <c r="BK4" s="795"/>
      <c r="BL4" s="795"/>
      <c r="BM4" s="795"/>
      <c r="BN4" s="795"/>
      <c r="BO4" s="795"/>
      <c r="BP4" s="795"/>
      <c r="BQ4" s="795"/>
      <c r="BR4" s="795"/>
      <c r="BS4" s="795"/>
      <c r="BT4" s="795"/>
      <c r="BU4" s="795"/>
      <c r="BV4" s="795"/>
      <c r="BW4" s="795"/>
      <c r="BX4" s="795"/>
      <c r="BY4" s="795"/>
      <c r="BZ4" s="795"/>
      <c r="CA4" s="795"/>
      <c r="CB4" s="795"/>
      <c r="CC4" s="795"/>
      <c r="CD4" s="795"/>
      <c r="CE4" s="795"/>
      <c r="CF4" s="795"/>
      <c r="CG4" s="795"/>
      <c r="CH4" s="737"/>
      <c r="CI4" s="796"/>
    </row>
    <row r="5" spans="1:87" ht="14.25" hidden="1" customHeight="1">
      <c r="A5" s="134" t="s">
        <v>112</v>
      </c>
      <c r="B5" s="273">
        <v>45036</v>
      </c>
      <c r="C5" s="79" t="s">
        <v>113</v>
      </c>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Q5" s="795"/>
      <c r="BR5" s="795"/>
      <c r="BS5" s="795"/>
      <c r="BT5" s="795"/>
      <c r="BU5" s="795"/>
      <c r="BV5" s="795"/>
      <c r="BW5" s="795"/>
      <c r="BX5" s="795"/>
      <c r="BY5" s="795"/>
      <c r="BZ5" s="795"/>
      <c r="CA5" s="795"/>
      <c r="CB5" s="795"/>
      <c r="CC5" s="795"/>
      <c r="CD5" s="795"/>
      <c r="CE5" s="795"/>
      <c r="CF5" s="795"/>
      <c r="CG5" s="795"/>
      <c r="CH5" s="737"/>
      <c r="CI5" s="796"/>
    </row>
    <row r="6" spans="1:87" ht="23.25" hidden="1" customHeight="1">
      <c r="A6" s="134" t="s">
        <v>114</v>
      </c>
      <c r="B6" s="79"/>
      <c r="C6" s="79"/>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c r="BH6" s="795"/>
      <c r="BI6" s="795"/>
      <c r="BJ6" s="795"/>
      <c r="BK6" s="795"/>
      <c r="BL6" s="795"/>
      <c r="BM6" s="795"/>
      <c r="BN6" s="795"/>
      <c r="BO6" s="795"/>
      <c r="BP6" s="795"/>
      <c r="BQ6" s="795"/>
      <c r="BR6" s="795"/>
      <c r="BS6" s="795"/>
      <c r="BT6" s="795"/>
      <c r="BU6" s="795"/>
      <c r="BV6" s="795"/>
      <c r="BW6" s="795"/>
      <c r="BX6" s="795"/>
      <c r="BY6" s="795"/>
      <c r="BZ6" s="795"/>
      <c r="CA6" s="795"/>
      <c r="CB6" s="795"/>
      <c r="CC6" s="795"/>
      <c r="CD6" s="795"/>
      <c r="CE6" s="795"/>
      <c r="CF6" s="795"/>
      <c r="CG6" s="795"/>
      <c r="CH6" s="737"/>
      <c r="CI6" s="796"/>
    </row>
    <row r="7" spans="1:87" ht="25.5" hidden="1" customHeight="1">
      <c r="A7" s="134" t="s">
        <v>115</v>
      </c>
      <c r="B7" s="775" t="s">
        <v>116</v>
      </c>
      <c r="C7" s="775"/>
      <c r="D7" s="775"/>
      <c r="E7" s="775"/>
      <c r="F7" s="76" t="s">
        <v>117</v>
      </c>
      <c r="G7" s="775" t="s">
        <v>118</v>
      </c>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775"/>
      <c r="BL7" s="775"/>
      <c r="BM7" s="775"/>
      <c r="BN7" s="775"/>
      <c r="BO7" s="775"/>
      <c r="BP7" s="775"/>
      <c r="BQ7" s="775"/>
      <c r="BR7" s="775"/>
      <c r="BS7" s="775"/>
      <c r="BT7" s="775"/>
      <c r="BU7" s="775"/>
      <c r="BV7" s="775"/>
      <c r="BW7" s="775"/>
      <c r="BX7" s="775"/>
      <c r="BY7" s="775"/>
      <c r="BZ7" s="775"/>
      <c r="CA7" s="775"/>
      <c r="CB7" s="775"/>
      <c r="CC7" s="775"/>
      <c r="CD7" s="775"/>
      <c r="CE7" s="775"/>
      <c r="CF7" s="775"/>
      <c r="CG7" s="775"/>
      <c r="CH7" s="733"/>
      <c r="CI7" s="794"/>
    </row>
    <row r="8" spans="1:87" ht="18.95" hidden="1" customHeight="1">
      <c r="A8" s="134" t="s">
        <v>119</v>
      </c>
      <c r="B8" s="733" t="s">
        <v>116</v>
      </c>
      <c r="C8" s="734"/>
      <c r="D8" s="735"/>
      <c r="E8" s="76" t="s">
        <v>120</v>
      </c>
      <c r="F8" s="775" t="s">
        <v>118</v>
      </c>
      <c r="G8" s="775"/>
      <c r="H8" s="775"/>
      <c r="I8" s="775"/>
      <c r="J8" s="775"/>
      <c r="K8" s="775"/>
      <c r="L8" s="775"/>
      <c r="M8" s="76" t="s">
        <v>121</v>
      </c>
      <c r="N8" s="733" t="s">
        <v>122</v>
      </c>
      <c r="O8" s="734"/>
      <c r="P8" s="734"/>
      <c r="Q8" s="734"/>
      <c r="R8" s="735"/>
      <c r="S8" s="76"/>
      <c r="T8" s="733"/>
      <c r="U8" s="734"/>
      <c r="V8" s="734"/>
      <c r="W8" s="734"/>
      <c r="X8" s="734"/>
      <c r="Y8" s="735"/>
      <c r="Z8" s="79"/>
      <c r="AA8" s="737"/>
      <c r="AB8" s="738"/>
      <c r="AC8" s="738"/>
      <c r="AD8" s="738"/>
      <c r="AE8" s="738"/>
      <c r="AF8" s="738"/>
      <c r="AG8" s="738"/>
      <c r="AH8" s="739"/>
      <c r="AI8" s="238"/>
      <c r="AJ8" s="79"/>
      <c r="AK8" s="737"/>
      <c r="AL8" s="738"/>
      <c r="AM8" s="738"/>
      <c r="AN8" s="738"/>
      <c r="AO8" s="739"/>
      <c r="AP8" s="76"/>
      <c r="AQ8" s="76"/>
      <c r="AR8" s="76"/>
      <c r="AS8" s="76"/>
      <c r="AT8" s="76"/>
      <c r="AU8" s="76"/>
      <c r="AV8" s="76"/>
      <c r="AW8" s="76"/>
      <c r="AX8" s="173"/>
      <c r="AY8" s="76"/>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A8" s="795"/>
      <c r="CB8" s="795"/>
      <c r="CC8" s="795"/>
      <c r="CD8" s="795"/>
      <c r="CE8" s="795"/>
      <c r="CF8" s="795"/>
      <c r="CG8" s="795"/>
      <c r="CH8" s="737"/>
      <c r="CI8" s="796"/>
    </row>
    <row r="9" spans="1:87" ht="18.95" hidden="1" customHeight="1">
      <c r="A9" s="134" t="s">
        <v>123</v>
      </c>
      <c r="B9" s="733" t="s">
        <v>124</v>
      </c>
      <c r="C9" s="734"/>
      <c r="D9" s="735"/>
      <c r="E9" s="76" t="s">
        <v>125</v>
      </c>
      <c r="F9" s="775" t="s">
        <v>126</v>
      </c>
      <c r="G9" s="775"/>
      <c r="H9" s="775"/>
      <c r="I9" s="775"/>
      <c r="J9" s="775"/>
      <c r="K9" s="775"/>
      <c r="L9" s="775"/>
      <c r="M9" s="152" t="s">
        <v>127</v>
      </c>
      <c r="N9" s="733" t="s">
        <v>128</v>
      </c>
      <c r="O9" s="734"/>
      <c r="P9" s="734"/>
      <c r="Q9" s="734"/>
      <c r="R9" s="735"/>
      <c r="S9" s="76"/>
      <c r="T9" s="733"/>
      <c r="U9" s="734"/>
      <c r="V9" s="734"/>
      <c r="W9" s="734"/>
      <c r="X9" s="734"/>
      <c r="Y9" s="735"/>
      <c r="Z9" s="151"/>
      <c r="AA9" s="737"/>
      <c r="AB9" s="738"/>
      <c r="AC9" s="738"/>
      <c r="AD9" s="738"/>
      <c r="AE9" s="738"/>
      <c r="AF9" s="738"/>
      <c r="AG9" s="738"/>
      <c r="AH9" s="739"/>
      <c r="AI9" s="239"/>
      <c r="AJ9" s="151"/>
      <c r="AK9" s="737"/>
      <c r="AL9" s="738"/>
      <c r="AM9" s="738"/>
      <c r="AN9" s="738"/>
      <c r="AO9" s="739"/>
      <c r="AP9" s="152"/>
      <c r="AQ9" s="152"/>
      <c r="AR9" s="152"/>
      <c r="AS9" s="152"/>
      <c r="AT9" s="152"/>
      <c r="AU9" s="152"/>
      <c r="AV9" s="152"/>
      <c r="AW9" s="152"/>
      <c r="AX9" s="151"/>
      <c r="AY9" s="152"/>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4"/>
      <c r="CI9" s="155"/>
    </row>
    <row r="10" spans="1:87" ht="18.95" hidden="1" customHeight="1">
      <c r="A10" s="134" t="s">
        <v>129</v>
      </c>
      <c r="B10" s="156" t="s">
        <v>130</v>
      </c>
      <c r="C10" s="157"/>
      <c r="D10" s="158"/>
      <c r="E10" s="76" t="s">
        <v>131</v>
      </c>
      <c r="F10" s="775" t="s">
        <v>132</v>
      </c>
      <c r="G10" s="775"/>
      <c r="H10" s="775"/>
      <c r="I10" s="775"/>
      <c r="J10" s="775"/>
      <c r="K10" s="775"/>
      <c r="L10" s="775"/>
      <c r="M10" s="152" t="s">
        <v>133</v>
      </c>
      <c r="N10" s="733" t="s">
        <v>134</v>
      </c>
      <c r="O10" s="734"/>
      <c r="P10" s="734"/>
      <c r="Q10" s="734"/>
      <c r="R10" s="735"/>
      <c r="S10" s="152" t="s">
        <v>135</v>
      </c>
      <c r="T10" s="733" t="s">
        <v>136</v>
      </c>
      <c r="U10" s="734"/>
      <c r="V10" s="734"/>
      <c r="W10" s="734"/>
      <c r="X10" s="734"/>
      <c r="Y10" s="735"/>
      <c r="Z10" s="151"/>
      <c r="AA10" s="737"/>
      <c r="AB10" s="738"/>
      <c r="AC10" s="738"/>
      <c r="AD10" s="738"/>
      <c r="AE10" s="738"/>
      <c r="AF10" s="738"/>
      <c r="AG10" s="738"/>
      <c r="AH10" s="739"/>
      <c r="AI10" s="239"/>
      <c r="AJ10" s="151"/>
      <c r="AK10" s="737"/>
      <c r="AL10" s="738"/>
      <c r="AM10" s="738"/>
      <c r="AN10" s="738"/>
      <c r="AO10" s="739"/>
      <c r="AP10" s="152"/>
      <c r="AQ10" s="152"/>
      <c r="AR10" s="152"/>
      <c r="AS10" s="152"/>
      <c r="AT10" s="152"/>
      <c r="AU10" s="152"/>
      <c r="AV10" s="152"/>
      <c r="AW10" s="152"/>
      <c r="AX10" s="151"/>
      <c r="AY10" s="152"/>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4"/>
      <c r="CI10" s="155"/>
    </row>
    <row r="11" spans="1:87" ht="18.95" hidden="1" customHeight="1">
      <c r="A11" s="134" t="s">
        <v>137</v>
      </c>
      <c r="B11" s="733" t="s">
        <v>138</v>
      </c>
      <c r="C11" s="734"/>
      <c r="D11" s="735"/>
      <c r="E11" s="76" t="s">
        <v>139</v>
      </c>
      <c r="F11" s="775" t="s">
        <v>140</v>
      </c>
      <c r="G11" s="775"/>
      <c r="H11" s="775"/>
      <c r="I11" s="775"/>
      <c r="J11" s="775"/>
      <c r="K11" s="775"/>
      <c r="L11" s="775"/>
      <c r="M11" s="152"/>
      <c r="N11" s="737"/>
      <c r="O11" s="738"/>
      <c r="P11" s="738"/>
      <c r="Q11" s="738"/>
      <c r="R11" s="739"/>
      <c r="S11" s="152"/>
      <c r="T11" s="737"/>
      <c r="U11" s="738"/>
      <c r="V11" s="738"/>
      <c r="W11" s="738"/>
      <c r="X11" s="738"/>
      <c r="Y11" s="739"/>
      <c r="Z11" s="151"/>
      <c r="AA11" s="737"/>
      <c r="AB11" s="738"/>
      <c r="AC11" s="738"/>
      <c r="AD11" s="738"/>
      <c r="AE11" s="738"/>
      <c r="AF11" s="738"/>
      <c r="AG11" s="738"/>
      <c r="AH11" s="739"/>
      <c r="AI11" s="239"/>
      <c r="AJ11" s="151"/>
      <c r="AK11" s="737"/>
      <c r="AL11" s="738"/>
      <c r="AM11" s="738"/>
      <c r="AN11" s="738"/>
      <c r="AO11" s="739"/>
      <c r="AP11" s="152"/>
      <c r="AQ11" s="152"/>
      <c r="AR11" s="152"/>
      <c r="AS11" s="152"/>
      <c r="AT11" s="152"/>
      <c r="AU11" s="152"/>
      <c r="AV11" s="152"/>
      <c r="AW11" s="152"/>
      <c r="AX11" s="151"/>
      <c r="AY11" s="152"/>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4"/>
      <c r="CI11" s="155"/>
    </row>
    <row r="12" spans="1:87" ht="18.95" hidden="1" customHeight="1">
      <c r="A12" s="134" t="s">
        <v>141</v>
      </c>
      <c r="B12" s="733" t="s">
        <v>142</v>
      </c>
      <c r="C12" s="734"/>
      <c r="D12" s="735"/>
      <c r="E12" s="76" t="s">
        <v>143</v>
      </c>
      <c r="F12" s="775" t="s">
        <v>144</v>
      </c>
      <c r="G12" s="775"/>
      <c r="H12" s="775"/>
      <c r="I12" s="775"/>
      <c r="J12" s="775"/>
      <c r="K12" s="775"/>
      <c r="L12" s="775"/>
      <c r="M12" s="152" t="s">
        <v>145</v>
      </c>
      <c r="N12" s="733" t="s">
        <v>146</v>
      </c>
      <c r="O12" s="734"/>
      <c r="P12" s="734"/>
      <c r="Q12" s="734"/>
      <c r="R12" s="735"/>
      <c r="S12" s="152"/>
      <c r="T12" s="737"/>
      <c r="U12" s="738"/>
      <c r="V12" s="738"/>
      <c r="W12" s="738"/>
      <c r="X12" s="738"/>
      <c r="Y12" s="739"/>
      <c r="Z12" s="151"/>
      <c r="AA12" s="737"/>
      <c r="AB12" s="738"/>
      <c r="AC12" s="738"/>
      <c r="AD12" s="738"/>
      <c r="AE12" s="738"/>
      <c r="AF12" s="738"/>
      <c r="AG12" s="738"/>
      <c r="AH12" s="739"/>
      <c r="AI12" s="239"/>
      <c r="AJ12" s="151"/>
      <c r="AK12" s="737"/>
      <c r="AL12" s="738"/>
      <c r="AM12" s="738"/>
      <c r="AN12" s="738"/>
      <c r="AO12" s="739"/>
      <c r="AP12" s="152"/>
      <c r="AQ12" s="152"/>
      <c r="AR12" s="152"/>
      <c r="AS12" s="152"/>
      <c r="AT12" s="152"/>
      <c r="AU12" s="152"/>
      <c r="AV12" s="152"/>
      <c r="AW12" s="152"/>
      <c r="AX12" s="151"/>
      <c r="AY12" s="152"/>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4"/>
      <c r="CI12" s="155"/>
    </row>
    <row r="13" spans="1:87" ht="18.95" hidden="1" customHeight="1">
      <c r="A13" s="134" t="s">
        <v>147</v>
      </c>
      <c r="B13" s="733" t="s">
        <v>148</v>
      </c>
      <c r="C13" s="734"/>
      <c r="D13" s="735"/>
      <c r="E13" s="76" t="s">
        <v>149</v>
      </c>
      <c r="F13" s="775" t="s">
        <v>150</v>
      </c>
      <c r="G13" s="775"/>
      <c r="H13" s="775"/>
      <c r="I13" s="775"/>
      <c r="J13" s="775"/>
      <c r="K13" s="775"/>
      <c r="L13" s="775"/>
      <c r="M13" s="152" t="s">
        <v>151</v>
      </c>
      <c r="N13" s="733" t="s">
        <v>152</v>
      </c>
      <c r="O13" s="734"/>
      <c r="P13" s="734"/>
      <c r="Q13" s="734"/>
      <c r="R13" s="735"/>
      <c r="S13" s="152"/>
      <c r="T13" s="737"/>
      <c r="U13" s="738"/>
      <c r="V13" s="738"/>
      <c r="W13" s="738"/>
      <c r="X13" s="738"/>
      <c r="Y13" s="739"/>
      <c r="Z13" s="151"/>
      <c r="AA13" s="737"/>
      <c r="AB13" s="738"/>
      <c r="AC13" s="738"/>
      <c r="AD13" s="738"/>
      <c r="AE13" s="738"/>
      <c r="AF13" s="738"/>
      <c r="AG13" s="738"/>
      <c r="AH13" s="739"/>
      <c r="AI13" s="239"/>
      <c r="AJ13" s="151"/>
      <c r="AK13" s="737"/>
      <c r="AL13" s="738"/>
      <c r="AM13" s="738"/>
      <c r="AN13" s="738"/>
      <c r="AO13" s="739"/>
      <c r="AP13" s="152"/>
      <c r="AQ13" s="152"/>
      <c r="AR13" s="152"/>
      <c r="AS13" s="152"/>
      <c r="AT13" s="152"/>
      <c r="AU13" s="152"/>
      <c r="AV13" s="152"/>
      <c r="AW13" s="152"/>
      <c r="AX13" s="151"/>
      <c r="AY13" s="152"/>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4"/>
      <c r="CI13" s="155"/>
    </row>
    <row r="14" spans="1:87" ht="18.95" hidden="1" customHeight="1">
      <c r="A14" s="134" t="s">
        <v>153</v>
      </c>
      <c r="B14" s="733" t="s">
        <v>154</v>
      </c>
      <c r="C14" s="734"/>
      <c r="D14" s="735"/>
      <c r="E14" s="76" t="s">
        <v>155</v>
      </c>
      <c r="F14" s="775" t="s">
        <v>156</v>
      </c>
      <c r="G14" s="775"/>
      <c r="H14" s="775"/>
      <c r="I14" s="775"/>
      <c r="J14" s="775"/>
      <c r="K14" s="775"/>
      <c r="L14" s="775"/>
      <c r="M14" s="152"/>
      <c r="N14" s="737"/>
      <c r="O14" s="738"/>
      <c r="P14" s="738"/>
      <c r="Q14" s="738"/>
      <c r="R14" s="739"/>
      <c r="S14" s="152"/>
      <c r="T14" s="737"/>
      <c r="U14" s="738"/>
      <c r="V14" s="738"/>
      <c r="W14" s="738"/>
      <c r="X14" s="738"/>
      <c r="Y14" s="739"/>
      <c r="Z14" s="151"/>
      <c r="AA14" s="737"/>
      <c r="AB14" s="738"/>
      <c r="AC14" s="738"/>
      <c r="AD14" s="738"/>
      <c r="AE14" s="738"/>
      <c r="AF14" s="738"/>
      <c r="AG14" s="738"/>
      <c r="AH14" s="739"/>
      <c r="AI14" s="239"/>
      <c r="AJ14" s="151"/>
      <c r="AK14" s="737"/>
      <c r="AL14" s="738"/>
      <c r="AM14" s="738"/>
      <c r="AN14" s="738"/>
      <c r="AO14" s="739"/>
      <c r="AP14" s="152"/>
      <c r="AQ14" s="152"/>
      <c r="AR14" s="152"/>
      <c r="AS14" s="152"/>
      <c r="AT14" s="152"/>
      <c r="AU14" s="152"/>
      <c r="AV14" s="152"/>
      <c r="AW14" s="152"/>
      <c r="AX14" s="151"/>
      <c r="AY14" s="152"/>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4"/>
      <c r="CI14" s="155"/>
    </row>
    <row r="15" spans="1:87" ht="18.95" hidden="1" customHeight="1">
      <c r="A15" s="134" t="s">
        <v>157</v>
      </c>
      <c r="B15" s="733" t="s">
        <v>158</v>
      </c>
      <c r="C15" s="734"/>
      <c r="D15" s="735"/>
      <c r="E15" s="76" t="s">
        <v>159</v>
      </c>
      <c r="F15" s="775" t="s">
        <v>160</v>
      </c>
      <c r="G15" s="775"/>
      <c r="H15" s="775"/>
      <c r="I15" s="775"/>
      <c r="J15" s="775"/>
      <c r="K15" s="775"/>
      <c r="L15" s="775"/>
      <c r="M15" s="152" t="s">
        <v>161</v>
      </c>
      <c r="N15" s="733" t="s">
        <v>162</v>
      </c>
      <c r="O15" s="734"/>
      <c r="P15" s="734"/>
      <c r="Q15" s="734"/>
      <c r="R15" s="735"/>
      <c r="S15" s="152"/>
      <c r="T15" s="737"/>
      <c r="U15" s="738"/>
      <c r="V15" s="738"/>
      <c r="W15" s="738"/>
      <c r="X15" s="738"/>
      <c r="Y15" s="739"/>
      <c r="Z15" s="151"/>
      <c r="AA15" s="737"/>
      <c r="AB15" s="738"/>
      <c r="AC15" s="738"/>
      <c r="AD15" s="738"/>
      <c r="AE15" s="738"/>
      <c r="AF15" s="738"/>
      <c r="AG15" s="738"/>
      <c r="AH15" s="739"/>
      <c r="AI15" s="239"/>
      <c r="AJ15" s="151"/>
      <c r="AK15" s="737"/>
      <c r="AL15" s="738"/>
      <c r="AM15" s="738"/>
      <c r="AN15" s="738"/>
      <c r="AO15" s="739"/>
      <c r="AP15" s="152"/>
      <c r="AQ15" s="152"/>
      <c r="AR15" s="152"/>
      <c r="AS15" s="152"/>
      <c r="AT15" s="152"/>
      <c r="AU15" s="152"/>
      <c r="AV15" s="152"/>
      <c r="AW15" s="152"/>
      <c r="AX15" s="151"/>
      <c r="AY15" s="152"/>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4"/>
      <c r="CI15" s="155"/>
    </row>
    <row r="16" spans="1:87" ht="18.95" hidden="1" customHeight="1">
      <c r="A16" s="134" t="s">
        <v>163</v>
      </c>
      <c r="B16" s="733" t="s">
        <v>164</v>
      </c>
      <c r="C16" s="734"/>
      <c r="D16" s="735"/>
      <c r="E16" s="76" t="s">
        <v>165</v>
      </c>
      <c r="F16" s="775" t="s">
        <v>166</v>
      </c>
      <c r="G16" s="775"/>
      <c r="H16" s="775"/>
      <c r="I16" s="775"/>
      <c r="J16" s="775"/>
      <c r="K16" s="775"/>
      <c r="L16" s="775"/>
      <c r="M16" s="152" t="s">
        <v>167</v>
      </c>
      <c r="N16" s="733" t="s">
        <v>168</v>
      </c>
      <c r="O16" s="734"/>
      <c r="P16" s="734"/>
      <c r="Q16" s="734"/>
      <c r="R16" s="735"/>
      <c r="S16" s="152" t="s">
        <v>169</v>
      </c>
      <c r="T16" s="733" t="s">
        <v>170</v>
      </c>
      <c r="U16" s="734"/>
      <c r="V16" s="734"/>
      <c r="W16" s="734"/>
      <c r="X16" s="734"/>
      <c r="Y16" s="735"/>
      <c r="Z16" s="159" t="s">
        <v>171</v>
      </c>
      <c r="AA16" s="733" t="s">
        <v>172</v>
      </c>
      <c r="AB16" s="734"/>
      <c r="AC16" s="734"/>
      <c r="AD16" s="734"/>
      <c r="AE16" s="734"/>
      <c r="AF16" s="734"/>
      <c r="AG16" s="734"/>
      <c r="AH16" s="735"/>
      <c r="AI16" s="240"/>
      <c r="AJ16" s="159" t="s">
        <v>173</v>
      </c>
      <c r="AK16" s="733" t="s">
        <v>174</v>
      </c>
      <c r="AL16" s="734"/>
      <c r="AM16" s="734"/>
      <c r="AN16" s="734"/>
      <c r="AO16" s="735"/>
      <c r="AP16" s="152"/>
      <c r="AQ16" s="152"/>
      <c r="AR16" s="152"/>
      <c r="AS16" s="152"/>
      <c r="AT16" s="152"/>
      <c r="AU16" s="152"/>
      <c r="AV16" s="152"/>
      <c r="AW16" s="152"/>
      <c r="AX16" s="151"/>
      <c r="AY16" s="152"/>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4"/>
      <c r="CI16" s="155"/>
    </row>
    <row r="17" spans="1:93" ht="18.95" hidden="1" customHeight="1">
      <c r="A17" s="134" t="s">
        <v>175</v>
      </c>
      <c r="B17" s="733" t="s">
        <v>176</v>
      </c>
      <c r="C17" s="734"/>
      <c r="D17" s="735"/>
      <c r="E17" s="76" t="s">
        <v>177</v>
      </c>
      <c r="F17" s="775" t="s">
        <v>178</v>
      </c>
      <c r="G17" s="775"/>
      <c r="H17" s="775"/>
      <c r="I17" s="775"/>
      <c r="J17" s="775"/>
      <c r="K17" s="775"/>
      <c r="L17" s="775"/>
      <c r="M17" s="152" t="s">
        <v>179</v>
      </c>
      <c r="N17" s="733" t="s">
        <v>180</v>
      </c>
      <c r="O17" s="734"/>
      <c r="P17" s="734"/>
      <c r="Q17" s="734"/>
      <c r="R17" s="735"/>
      <c r="S17" s="152"/>
      <c r="T17" s="737"/>
      <c r="U17" s="738"/>
      <c r="V17" s="738"/>
      <c r="W17" s="738"/>
      <c r="X17" s="738"/>
      <c r="Y17" s="739"/>
      <c r="Z17" s="151"/>
      <c r="AA17" s="737"/>
      <c r="AB17" s="738"/>
      <c r="AC17" s="738"/>
      <c r="AD17" s="738"/>
      <c r="AE17" s="738"/>
      <c r="AF17" s="738"/>
      <c r="AG17" s="738"/>
      <c r="AH17" s="739"/>
      <c r="AI17" s="239"/>
      <c r="AJ17" s="151"/>
      <c r="AK17" s="737"/>
      <c r="AL17" s="738"/>
      <c r="AM17" s="738"/>
      <c r="AN17" s="738"/>
      <c r="AO17" s="739"/>
      <c r="AP17" s="152"/>
      <c r="AQ17" s="152"/>
      <c r="AR17" s="152"/>
      <c r="AS17" s="152"/>
      <c r="AT17" s="152"/>
      <c r="AU17" s="152"/>
      <c r="AV17" s="152"/>
      <c r="AW17" s="152"/>
      <c r="AX17" s="151"/>
      <c r="AY17" s="152"/>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4"/>
      <c r="CI17" s="155"/>
    </row>
    <row r="18" spans="1:93" ht="18.95" hidden="1" customHeight="1">
      <c r="A18" s="134" t="s">
        <v>181</v>
      </c>
      <c r="B18" s="733" t="s">
        <v>182</v>
      </c>
      <c r="C18" s="734"/>
      <c r="D18" s="735"/>
      <c r="E18" s="76" t="s">
        <v>183</v>
      </c>
      <c r="F18" s="775" t="s">
        <v>184</v>
      </c>
      <c r="G18" s="775"/>
      <c r="H18" s="775"/>
      <c r="I18" s="775"/>
      <c r="J18" s="775"/>
      <c r="K18" s="775"/>
      <c r="L18" s="775"/>
      <c r="M18" s="152" t="s">
        <v>185</v>
      </c>
      <c r="N18" s="733" t="s">
        <v>186</v>
      </c>
      <c r="O18" s="734"/>
      <c r="P18" s="734"/>
      <c r="Q18" s="734"/>
      <c r="R18" s="735"/>
      <c r="S18" s="152" t="s">
        <v>187</v>
      </c>
      <c r="T18" s="733" t="s">
        <v>188</v>
      </c>
      <c r="U18" s="734"/>
      <c r="V18" s="734"/>
      <c r="W18" s="734"/>
      <c r="X18" s="734"/>
      <c r="Y18" s="735"/>
      <c r="Z18" s="159" t="s">
        <v>189</v>
      </c>
      <c r="AA18" s="733" t="s">
        <v>190</v>
      </c>
      <c r="AB18" s="734"/>
      <c r="AC18" s="734"/>
      <c r="AD18" s="734"/>
      <c r="AE18" s="734"/>
      <c r="AF18" s="734"/>
      <c r="AG18" s="734"/>
      <c r="AH18" s="735"/>
      <c r="AI18" s="240"/>
      <c r="AJ18" s="151"/>
      <c r="AK18" s="737"/>
      <c r="AL18" s="738"/>
      <c r="AM18" s="738"/>
      <c r="AN18" s="738"/>
      <c r="AO18" s="739"/>
      <c r="AP18" s="152"/>
      <c r="AQ18" s="152"/>
      <c r="AR18" s="152"/>
      <c r="AS18" s="152"/>
      <c r="AT18" s="152"/>
      <c r="AU18" s="152"/>
      <c r="AV18" s="152"/>
      <c r="AW18" s="152"/>
      <c r="AX18" s="151"/>
      <c r="AY18" s="152"/>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4"/>
      <c r="CI18" s="155"/>
    </row>
    <row r="19" spans="1:93" ht="18.95" hidden="1" customHeight="1">
      <c r="A19" s="134" t="s">
        <v>191</v>
      </c>
      <c r="B19" s="733" t="s">
        <v>192</v>
      </c>
      <c r="C19" s="734"/>
      <c r="D19" s="735"/>
      <c r="E19" s="76" t="s">
        <v>193</v>
      </c>
      <c r="F19" s="775" t="s">
        <v>194</v>
      </c>
      <c r="G19" s="775"/>
      <c r="H19" s="775"/>
      <c r="I19" s="775"/>
      <c r="J19" s="775"/>
      <c r="K19" s="775"/>
      <c r="L19" s="775"/>
      <c r="M19" s="152" t="s">
        <v>195</v>
      </c>
      <c r="N19" s="733" t="s">
        <v>196</v>
      </c>
      <c r="O19" s="734"/>
      <c r="P19" s="734"/>
      <c r="Q19" s="734"/>
      <c r="R19" s="735"/>
      <c r="S19" s="152"/>
      <c r="T19" s="752"/>
      <c r="U19" s="753"/>
      <c r="V19" s="753"/>
      <c r="W19" s="753"/>
      <c r="X19" s="753"/>
      <c r="Y19" s="754"/>
      <c r="Z19" s="151"/>
      <c r="AA19" s="737"/>
      <c r="AB19" s="738"/>
      <c r="AC19" s="738"/>
      <c r="AD19" s="738"/>
      <c r="AE19" s="738"/>
      <c r="AF19" s="738"/>
      <c r="AG19" s="738"/>
      <c r="AH19" s="739"/>
      <c r="AI19" s="239"/>
      <c r="AJ19" s="151"/>
      <c r="AK19" s="737"/>
      <c r="AL19" s="738"/>
      <c r="AM19" s="738"/>
      <c r="AN19" s="738"/>
      <c r="AO19" s="739"/>
      <c r="AP19" s="152"/>
      <c r="AQ19" s="152"/>
      <c r="AR19" s="152"/>
      <c r="AS19" s="152"/>
      <c r="AT19" s="152"/>
      <c r="AU19" s="152"/>
      <c r="AV19" s="152"/>
      <c r="AW19" s="152"/>
      <c r="AX19" s="151"/>
      <c r="AY19" s="152"/>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4"/>
      <c r="CI19" s="155"/>
    </row>
    <row r="20" spans="1:93" ht="18.95" hidden="1" customHeight="1">
      <c r="A20" s="134" t="s">
        <v>197</v>
      </c>
      <c r="B20" s="733" t="s">
        <v>198</v>
      </c>
      <c r="C20" s="734"/>
      <c r="D20" s="735"/>
      <c r="E20" s="76" t="s">
        <v>199</v>
      </c>
      <c r="F20" s="775" t="s">
        <v>200</v>
      </c>
      <c r="G20" s="775"/>
      <c r="H20" s="775"/>
      <c r="I20" s="775"/>
      <c r="J20" s="775"/>
      <c r="K20" s="775"/>
      <c r="L20" s="775"/>
      <c r="M20" s="152"/>
      <c r="N20" s="737"/>
      <c r="O20" s="738"/>
      <c r="P20" s="738"/>
      <c r="Q20" s="738"/>
      <c r="R20" s="739"/>
      <c r="S20" s="152"/>
      <c r="T20" s="752"/>
      <c r="U20" s="753"/>
      <c r="V20" s="753"/>
      <c r="W20" s="753"/>
      <c r="X20" s="753"/>
      <c r="Y20" s="754"/>
      <c r="Z20" s="151"/>
      <c r="AA20" s="737"/>
      <c r="AB20" s="738"/>
      <c r="AC20" s="738"/>
      <c r="AD20" s="738"/>
      <c r="AE20" s="738"/>
      <c r="AF20" s="738"/>
      <c r="AG20" s="738"/>
      <c r="AH20" s="739"/>
      <c r="AI20" s="239"/>
      <c r="AJ20" s="151"/>
      <c r="AK20" s="737"/>
      <c r="AL20" s="738"/>
      <c r="AM20" s="738"/>
      <c r="AN20" s="738"/>
      <c r="AO20" s="739"/>
      <c r="AP20" s="152"/>
      <c r="AQ20" s="152"/>
      <c r="AR20" s="152"/>
      <c r="AS20" s="152"/>
      <c r="AT20" s="152"/>
      <c r="AU20" s="152"/>
      <c r="AV20" s="152"/>
      <c r="AW20" s="152"/>
      <c r="AX20" s="151"/>
      <c r="AY20" s="152"/>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4"/>
      <c r="CI20" s="155"/>
    </row>
    <row r="21" spans="1:93" ht="18.95" hidden="1" customHeight="1">
      <c r="A21" s="134" t="s">
        <v>201</v>
      </c>
      <c r="B21" s="733" t="s">
        <v>202</v>
      </c>
      <c r="C21" s="734"/>
      <c r="D21" s="735"/>
      <c r="E21" s="76" t="s">
        <v>203</v>
      </c>
      <c r="F21" s="775" t="s">
        <v>204</v>
      </c>
      <c r="G21" s="775"/>
      <c r="H21" s="775"/>
      <c r="I21" s="775"/>
      <c r="J21" s="775"/>
      <c r="K21" s="775"/>
      <c r="L21" s="775"/>
      <c r="M21" s="152"/>
      <c r="N21" s="737"/>
      <c r="O21" s="738"/>
      <c r="P21" s="738"/>
      <c r="Q21" s="738"/>
      <c r="R21" s="739"/>
      <c r="S21" s="152"/>
      <c r="T21" s="752"/>
      <c r="U21" s="753"/>
      <c r="V21" s="753"/>
      <c r="W21" s="753"/>
      <c r="X21" s="753"/>
      <c r="Y21" s="754"/>
      <c r="Z21" s="151"/>
      <c r="AA21" s="737"/>
      <c r="AB21" s="738"/>
      <c r="AC21" s="738"/>
      <c r="AD21" s="738"/>
      <c r="AE21" s="738"/>
      <c r="AF21" s="738"/>
      <c r="AG21" s="738"/>
      <c r="AH21" s="739"/>
      <c r="AI21" s="239"/>
      <c r="AJ21" s="151"/>
      <c r="AK21" s="737"/>
      <c r="AL21" s="738"/>
      <c r="AM21" s="738"/>
      <c r="AN21" s="738"/>
      <c r="AO21" s="739"/>
      <c r="AP21" s="152"/>
      <c r="AQ21" s="152"/>
      <c r="AR21" s="152"/>
      <c r="AS21" s="152"/>
      <c r="AT21" s="152"/>
      <c r="AU21" s="152"/>
      <c r="AV21" s="152"/>
      <c r="AW21" s="152"/>
      <c r="AX21" s="151"/>
      <c r="AY21" s="152"/>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4"/>
      <c r="CI21" s="155"/>
    </row>
    <row r="22" spans="1:93" ht="18.95" hidden="1" customHeight="1">
      <c r="A22" s="134" t="s">
        <v>205</v>
      </c>
      <c r="B22" s="733" t="s">
        <v>206</v>
      </c>
      <c r="C22" s="734"/>
      <c r="D22" s="735"/>
      <c r="E22" s="76" t="s">
        <v>207</v>
      </c>
      <c r="F22" s="775" t="s">
        <v>208</v>
      </c>
      <c r="G22" s="775"/>
      <c r="H22" s="775"/>
      <c r="I22" s="775"/>
      <c r="J22" s="775"/>
      <c r="K22" s="775"/>
      <c r="L22" s="775"/>
      <c r="M22" s="152"/>
      <c r="N22" s="737"/>
      <c r="O22" s="738"/>
      <c r="P22" s="738"/>
      <c r="Q22" s="738"/>
      <c r="R22" s="739"/>
      <c r="S22" s="152"/>
      <c r="T22" s="752"/>
      <c r="U22" s="753"/>
      <c r="V22" s="753"/>
      <c r="W22" s="753"/>
      <c r="X22" s="753"/>
      <c r="Y22" s="754"/>
      <c r="Z22" s="151"/>
      <c r="AA22" s="737"/>
      <c r="AB22" s="738"/>
      <c r="AC22" s="738"/>
      <c r="AD22" s="738"/>
      <c r="AE22" s="738"/>
      <c r="AF22" s="738"/>
      <c r="AG22" s="738"/>
      <c r="AH22" s="739"/>
      <c r="AI22" s="239"/>
      <c r="AJ22" s="151"/>
      <c r="AK22" s="737"/>
      <c r="AL22" s="738"/>
      <c r="AM22" s="738"/>
      <c r="AN22" s="738"/>
      <c r="AO22" s="739"/>
      <c r="AP22" s="152"/>
      <c r="AQ22" s="152"/>
      <c r="AR22" s="152"/>
      <c r="AS22" s="152"/>
      <c r="AT22" s="152"/>
      <c r="AU22" s="152"/>
      <c r="AV22" s="152"/>
      <c r="AW22" s="152"/>
      <c r="AX22" s="151"/>
      <c r="AY22" s="152"/>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4"/>
      <c r="CI22" s="155"/>
    </row>
    <row r="23" spans="1:93" ht="23.45" customHeight="1" thickBot="1">
      <c r="A23" s="138" t="s">
        <v>209</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40"/>
      <c r="CI23" s="141"/>
    </row>
    <row r="24" spans="1:93" ht="15" customHeight="1" thickBot="1">
      <c r="A24" s="797" t="s">
        <v>210</v>
      </c>
      <c r="B24" s="747" t="s">
        <v>211</v>
      </c>
      <c r="C24" s="777" t="s">
        <v>212</v>
      </c>
      <c r="D24" s="778"/>
      <c r="E24" s="778"/>
      <c r="F24" s="778"/>
      <c r="G24" s="778"/>
      <c r="H24" s="778"/>
      <c r="I24" s="778"/>
      <c r="J24" s="779"/>
      <c r="K24" s="779"/>
      <c r="L24" s="779"/>
      <c r="M24" s="779"/>
      <c r="N24" s="779"/>
      <c r="O24" s="779"/>
      <c r="P24" s="779"/>
      <c r="Q24" s="779"/>
      <c r="R24" s="779"/>
      <c r="S24" s="779"/>
      <c r="T24" s="779"/>
      <c r="U24" s="779"/>
      <c r="V24" s="779"/>
      <c r="W24" s="779"/>
      <c r="X24" s="779"/>
      <c r="Y24" s="780"/>
      <c r="Z24" s="787" t="s">
        <v>213</v>
      </c>
      <c r="AA24" s="788"/>
      <c r="AB24" s="788"/>
      <c r="AC24" s="788"/>
      <c r="AD24" s="788"/>
      <c r="AE24" s="788"/>
      <c r="AF24" s="788"/>
      <c r="AG24" s="788"/>
      <c r="AH24" s="788"/>
      <c r="AI24" s="788"/>
      <c r="AJ24" s="788"/>
      <c r="AK24" s="789"/>
      <c r="AL24" s="771" t="s">
        <v>214</v>
      </c>
      <c r="AM24" s="772"/>
      <c r="AN24" s="813"/>
      <c r="AO24" s="813"/>
      <c r="AP24" s="813"/>
      <c r="AQ24" s="813"/>
      <c r="AR24" s="813"/>
      <c r="AS24" s="813"/>
      <c r="AT24" s="813"/>
      <c r="AU24" s="813"/>
      <c r="AV24" s="813"/>
      <c r="AW24" s="813"/>
      <c r="AX24" s="802" t="s">
        <v>215</v>
      </c>
      <c r="AY24" s="778"/>
      <c r="AZ24" s="778"/>
      <c r="BA24" s="778"/>
      <c r="BB24" s="778"/>
      <c r="BC24" s="778"/>
      <c r="BD24" s="778"/>
      <c r="BE24" s="778"/>
      <c r="BF24" s="778"/>
      <c r="BG24" s="778"/>
      <c r="BH24" s="778"/>
      <c r="BI24" s="778"/>
      <c r="BJ24" s="778"/>
      <c r="BK24" s="778"/>
      <c r="BL24" s="778"/>
      <c r="BM24" s="778"/>
      <c r="BN24" s="778"/>
      <c r="BO24" s="778"/>
      <c r="BP24" s="778"/>
      <c r="BQ24" s="778"/>
      <c r="BR24" s="778"/>
      <c r="BS24" s="778"/>
      <c r="BT24" s="778"/>
      <c r="BU24" s="778"/>
      <c r="BV24" s="778"/>
      <c r="BW24" s="778"/>
      <c r="BX24" s="778"/>
      <c r="BY24" s="778"/>
      <c r="BZ24" s="778"/>
      <c r="CA24" s="778"/>
      <c r="CB24" s="778"/>
      <c r="CC24" s="800"/>
      <c r="CD24" s="91"/>
      <c r="CE24" s="787" t="s">
        <v>104</v>
      </c>
      <c r="CF24" s="788"/>
      <c r="CG24" s="788"/>
      <c r="CH24" s="788"/>
      <c r="CI24" s="789"/>
      <c r="CJ24" s="787" t="s">
        <v>216</v>
      </c>
      <c r="CK24" s="788"/>
      <c r="CL24" s="788"/>
      <c r="CM24" s="788"/>
      <c r="CN24" s="788"/>
      <c r="CO24" s="789"/>
    </row>
    <row r="25" spans="1:93" ht="17.25" customHeight="1">
      <c r="A25" s="798"/>
      <c r="B25" s="748"/>
      <c r="C25" s="781" t="s">
        <v>217</v>
      </c>
      <c r="D25" s="763" t="s">
        <v>218</v>
      </c>
      <c r="E25" s="763" t="s">
        <v>219</v>
      </c>
      <c r="F25" s="750" t="s">
        <v>220</v>
      </c>
      <c r="G25" s="750" t="s">
        <v>221</v>
      </c>
      <c r="H25" s="750" t="s">
        <v>222</v>
      </c>
      <c r="I25" s="750" t="s">
        <v>223</v>
      </c>
      <c r="J25" s="784" t="s">
        <v>224</v>
      </c>
      <c r="K25" s="765" t="s">
        <v>225</v>
      </c>
      <c r="L25" s="766"/>
      <c r="M25" s="776" t="s">
        <v>214</v>
      </c>
      <c r="N25" s="776"/>
      <c r="O25" s="815"/>
      <c r="P25" s="815"/>
      <c r="Q25" s="815"/>
      <c r="R25" s="815"/>
      <c r="S25" s="815"/>
      <c r="T25" s="815"/>
      <c r="U25" s="815"/>
      <c r="V25" s="815"/>
      <c r="W25" s="815"/>
      <c r="X25" s="815"/>
      <c r="Y25" s="786" t="s">
        <v>226</v>
      </c>
      <c r="Z25" s="763" t="s">
        <v>227</v>
      </c>
      <c r="AA25" s="763" t="s">
        <v>228</v>
      </c>
      <c r="AB25" s="767" t="s">
        <v>229</v>
      </c>
      <c r="AC25" s="750" t="s">
        <v>230</v>
      </c>
      <c r="AD25" s="812" t="s">
        <v>231</v>
      </c>
      <c r="AE25" s="812" t="s">
        <v>232</v>
      </c>
      <c r="AF25" s="750" t="s">
        <v>221</v>
      </c>
      <c r="AG25" s="750" t="s">
        <v>222</v>
      </c>
      <c r="AH25" s="750" t="s">
        <v>223</v>
      </c>
      <c r="AI25" s="812" t="s">
        <v>224</v>
      </c>
      <c r="AJ25" s="801" t="s">
        <v>225</v>
      </c>
      <c r="AK25" s="801"/>
      <c r="AL25" s="767" t="s">
        <v>233</v>
      </c>
      <c r="AM25" s="773" t="s">
        <v>234</v>
      </c>
      <c r="AN25" s="814"/>
      <c r="AO25" s="814"/>
      <c r="AP25" s="814"/>
      <c r="AQ25" s="814"/>
      <c r="AR25" s="814"/>
      <c r="AS25" s="814"/>
      <c r="AT25" s="814"/>
      <c r="AU25" s="814"/>
      <c r="AV25" s="814"/>
      <c r="AW25" s="814"/>
      <c r="AX25" s="750"/>
      <c r="AY25" s="760">
        <v>2019</v>
      </c>
      <c r="AZ25" s="761"/>
      <c r="BA25" s="762"/>
      <c r="BB25" s="760">
        <v>2020</v>
      </c>
      <c r="BC25" s="761"/>
      <c r="BD25" s="762"/>
      <c r="BE25" s="760">
        <v>2021</v>
      </c>
      <c r="BF25" s="761"/>
      <c r="BG25" s="762"/>
      <c r="BH25" s="760">
        <v>2022</v>
      </c>
      <c r="BI25" s="761"/>
      <c r="BJ25" s="762"/>
      <c r="BK25" s="760">
        <v>2023</v>
      </c>
      <c r="BL25" s="761"/>
      <c r="BM25" s="762"/>
      <c r="BN25" s="760">
        <v>2024</v>
      </c>
      <c r="BO25" s="761"/>
      <c r="BP25" s="762"/>
      <c r="BQ25" s="760">
        <v>2025</v>
      </c>
      <c r="BR25" s="761"/>
      <c r="BS25" s="762"/>
      <c r="BT25" s="760">
        <v>2026</v>
      </c>
      <c r="BU25" s="761"/>
      <c r="BV25" s="762"/>
      <c r="BW25" s="760">
        <v>2027</v>
      </c>
      <c r="BX25" s="761"/>
      <c r="BY25" s="762"/>
      <c r="BZ25" s="760">
        <v>2028</v>
      </c>
      <c r="CA25" s="761"/>
      <c r="CB25" s="762"/>
      <c r="CC25" s="769" t="s">
        <v>235</v>
      </c>
      <c r="CD25" s="758" t="s">
        <v>236</v>
      </c>
      <c r="CE25" s="758" t="s">
        <v>237</v>
      </c>
      <c r="CF25" s="766" t="s">
        <v>238</v>
      </c>
      <c r="CG25" s="766" t="s">
        <v>239</v>
      </c>
      <c r="CH25" s="766" t="s">
        <v>240</v>
      </c>
      <c r="CI25" s="804" t="s">
        <v>241</v>
      </c>
      <c r="CJ25" s="758" t="s">
        <v>236</v>
      </c>
      <c r="CK25" s="806" t="s">
        <v>237</v>
      </c>
      <c r="CL25" s="766" t="s">
        <v>238</v>
      </c>
      <c r="CM25" s="766" t="s">
        <v>239</v>
      </c>
      <c r="CN25" s="766" t="s">
        <v>240</v>
      </c>
      <c r="CO25" s="804" t="s">
        <v>241</v>
      </c>
    </row>
    <row r="26" spans="1:93" ht="30.75" customHeight="1" thickBot="1">
      <c r="A26" s="799"/>
      <c r="B26" s="749"/>
      <c r="C26" s="782"/>
      <c r="D26" s="764"/>
      <c r="E26" s="764"/>
      <c r="F26" s="751"/>
      <c r="G26" s="751"/>
      <c r="H26" s="751"/>
      <c r="I26" s="751"/>
      <c r="J26" s="785"/>
      <c r="K26" s="92" t="s">
        <v>242</v>
      </c>
      <c r="L26" s="93" t="s">
        <v>243</v>
      </c>
      <c r="M26" s="93" t="s">
        <v>233</v>
      </c>
      <c r="N26" s="93" t="s">
        <v>234</v>
      </c>
      <c r="O26" s="93" t="s">
        <v>244</v>
      </c>
      <c r="P26" s="93" t="s">
        <v>245</v>
      </c>
      <c r="Q26" s="93" t="s">
        <v>246</v>
      </c>
      <c r="R26" s="93" t="s">
        <v>247</v>
      </c>
      <c r="S26" s="93" t="s">
        <v>248</v>
      </c>
      <c r="T26" s="93" t="s">
        <v>249</v>
      </c>
      <c r="U26" s="93" t="s">
        <v>250</v>
      </c>
      <c r="V26" s="93" t="s">
        <v>251</v>
      </c>
      <c r="W26" s="93" t="s">
        <v>252</v>
      </c>
      <c r="X26" s="93" t="s">
        <v>253</v>
      </c>
      <c r="Y26" s="785"/>
      <c r="Z26" s="764"/>
      <c r="AA26" s="764"/>
      <c r="AB26" s="768"/>
      <c r="AC26" s="751"/>
      <c r="AD26" s="751"/>
      <c r="AE26" s="751"/>
      <c r="AF26" s="751"/>
      <c r="AG26" s="751"/>
      <c r="AH26" s="751"/>
      <c r="AI26" s="751"/>
      <c r="AJ26" s="94" t="s">
        <v>242</v>
      </c>
      <c r="AK26" s="94" t="s">
        <v>243</v>
      </c>
      <c r="AL26" s="768"/>
      <c r="AM26" s="774"/>
      <c r="AN26" s="92" t="s">
        <v>244</v>
      </c>
      <c r="AO26" s="92" t="s">
        <v>245</v>
      </c>
      <c r="AP26" s="92" t="s">
        <v>246</v>
      </c>
      <c r="AQ26" s="92" t="s">
        <v>247</v>
      </c>
      <c r="AR26" s="92" t="s">
        <v>248</v>
      </c>
      <c r="AS26" s="92" t="s">
        <v>249</v>
      </c>
      <c r="AT26" s="92" t="s">
        <v>250</v>
      </c>
      <c r="AU26" s="92" t="s">
        <v>251</v>
      </c>
      <c r="AV26" s="92" t="s">
        <v>252</v>
      </c>
      <c r="AW26" s="92" t="s">
        <v>253</v>
      </c>
      <c r="AX26" s="751"/>
      <c r="AY26" s="94" t="s">
        <v>254</v>
      </c>
      <c r="AZ26" s="95" t="s">
        <v>255</v>
      </c>
      <c r="BA26" s="95" t="s">
        <v>256</v>
      </c>
      <c r="BB26" s="94" t="s">
        <v>254</v>
      </c>
      <c r="BC26" s="95" t="s">
        <v>255</v>
      </c>
      <c r="BD26" s="95" t="s">
        <v>256</v>
      </c>
      <c r="BE26" s="94" t="s">
        <v>254</v>
      </c>
      <c r="BF26" s="95" t="s">
        <v>255</v>
      </c>
      <c r="BG26" s="95" t="s">
        <v>256</v>
      </c>
      <c r="BH26" s="94" t="s">
        <v>254</v>
      </c>
      <c r="BI26" s="95" t="s">
        <v>255</v>
      </c>
      <c r="BJ26" s="95" t="s">
        <v>256</v>
      </c>
      <c r="BK26" s="94" t="s">
        <v>254</v>
      </c>
      <c r="BL26" s="95" t="s">
        <v>255</v>
      </c>
      <c r="BM26" s="95" t="s">
        <v>256</v>
      </c>
      <c r="BN26" s="94" t="s">
        <v>254</v>
      </c>
      <c r="BO26" s="95" t="s">
        <v>255</v>
      </c>
      <c r="BP26" s="95" t="s">
        <v>256</v>
      </c>
      <c r="BQ26" s="94" t="s">
        <v>254</v>
      </c>
      <c r="BR26" s="95" t="s">
        <v>255</v>
      </c>
      <c r="BS26" s="95" t="s">
        <v>256</v>
      </c>
      <c r="BT26" s="94" t="s">
        <v>254</v>
      </c>
      <c r="BU26" s="95" t="s">
        <v>255</v>
      </c>
      <c r="BV26" s="95" t="s">
        <v>256</v>
      </c>
      <c r="BW26" s="94" t="s">
        <v>254</v>
      </c>
      <c r="BX26" s="95" t="s">
        <v>255</v>
      </c>
      <c r="BY26" s="95" t="s">
        <v>256</v>
      </c>
      <c r="BZ26" s="94" t="s">
        <v>254</v>
      </c>
      <c r="CA26" s="95" t="s">
        <v>255</v>
      </c>
      <c r="CB26" s="95" t="s">
        <v>256</v>
      </c>
      <c r="CC26" s="770"/>
      <c r="CD26" s="759"/>
      <c r="CE26" s="759"/>
      <c r="CF26" s="768"/>
      <c r="CG26" s="768"/>
      <c r="CH26" s="768"/>
      <c r="CI26" s="774"/>
      <c r="CJ26" s="805"/>
      <c r="CK26" s="807"/>
      <c r="CL26" s="803"/>
      <c r="CM26" s="803"/>
      <c r="CN26" s="803"/>
      <c r="CO26" s="784"/>
    </row>
    <row r="27" spans="1:93" ht="150.75" customHeight="1">
      <c r="A27" s="811" t="s">
        <v>257</v>
      </c>
      <c r="B27" s="132">
        <f t="shared" ref="B27:B32" si="0">SUM($AA$27:$AA$32)</f>
        <v>16.216216216216214</v>
      </c>
      <c r="C27" s="100" t="s">
        <v>258</v>
      </c>
      <c r="D27" s="132">
        <f t="shared" ref="D27:D32" si="1">SUM($AA$27:$AA$32)</f>
        <v>16.216216216216214</v>
      </c>
      <c r="E27" s="100" t="s">
        <v>259</v>
      </c>
      <c r="F27" s="100" t="s">
        <v>260</v>
      </c>
      <c r="G27" s="100" t="s">
        <v>261</v>
      </c>
      <c r="H27" s="100" t="s">
        <v>262</v>
      </c>
      <c r="I27" s="100" t="s">
        <v>263</v>
      </c>
      <c r="J27" s="100"/>
      <c r="K27" s="132">
        <v>33.1</v>
      </c>
      <c r="L27" s="100">
        <v>2018</v>
      </c>
      <c r="M27" s="106">
        <v>43586</v>
      </c>
      <c r="N27" s="106">
        <v>47118</v>
      </c>
      <c r="O27" s="132">
        <v>30</v>
      </c>
      <c r="P27" s="132">
        <v>26</v>
      </c>
      <c r="Q27" s="132">
        <v>24</v>
      </c>
      <c r="R27" s="132">
        <v>22</v>
      </c>
      <c r="S27" s="132">
        <v>20</v>
      </c>
      <c r="T27" s="132">
        <v>18</v>
      </c>
      <c r="U27" s="132">
        <v>16</v>
      </c>
      <c r="V27" s="132">
        <v>14</v>
      </c>
      <c r="W27" s="132">
        <v>12</v>
      </c>
      <c r="X27" s="132">
        <v>10</v>
      </c>
      <c r="Y27" s="132">
        <v>10</v>
      </c>
      <c r="Z27" s="100" t="s">
        <v>264</v>
      </c>
      <c r="AA27" s="105">
        <f>100/37</f>
        <v>2.7027027027027026</v>
      </c>
      <c r="AB27" s="100" t="s">
        <v>265</v>
      </c>
      <c r="AC27" s="100" t="s">
        <v>266</v>
      </c>
      <c r="AD27" s="100" t="s">
        <v>267</v>
      </c>
      <c r="AE27" s="100" t="s">
        <v>268</v>
      </c>
      <c r="AF27" s="100" t="s">
        <v>269</v>
      </c>
      <c r="AG27" s="100" t="s">
        <v>270</v>
      </c>
      <c r="AH27" s="100" t="s">
        <v>263</v>
      </c>
      <c r="AI27" s="100" t="s">
        <v>263</v>
      </c>
      <c r="AJ27" s="231">
        <f>18/56</f>
        <v>0.32142857142857145</v>
      </c>
      <c r="AK27" s="100">
        <v>2018</v>
      </c>
      <c r="AL27" s="106">
        <v>43586</v>
      </c>
      <c r="AM27" s="106">
        <v>47118</v>
      </c>
      <c r="AN27" s="231">
        <f>23/56</f>
        <v>0.4107142857142857</v>
      </c>
      <c r="AO27" s="231">
        <f>27/56</f>
        <v>0.48214285714285715</v>
      </c>
      <c r="AP27" s="231">
        <f>29/56</f>
        <v>0.5178571428571429</v>
      </c>
      <c r="AQ27" s="231">
        <f>32/56</f>
        <v>0.5714285714285714</v>
      </c>
      <c r="AR27" s="231">
        <f>34/56</f>
        <v>0.6071428571428571</v>
      </c>
      <c r="AS27" s="231">
        <f>36/56</f>
        <v>0.6428571428571429</v>
      </c>
      <c r="AT27" s="231">
        <f>38/56</f>
        <v>0.6785714285714286</v>
      </c>
      <c r="AU27" s="231">
        <f>41/56</f>
        <v>0.7321428571428571</v>
      </c>
      <c r="AV27" s="231">
        <f>43/56</f>
        <v>0.7678571428571429</v>
      </c>
      <c r="AW27" s="231">
        <f>45/56</f>
        <v>0.8035714285714286</v>
      </c>
      <c r="AX27" s="231">
        <f>45/56</f>
        <v>0.8035714285714286</v>
      </c>
      <c r="AY27" s="274">
        <v>14643</v>
      </c>
      <c r="AZ27" s="274">
        <v>14643</v>
      </c>
      <c r="BA27" s="101" t="s">
        <v>271</v>
      </c>
      <c r="BB27" s="274">
        <v>11337</v>
      </c>
      <c r="BC27" s="274">
        <v>11279</v>
      </c>
      <c r="BD27" s="101" t="s">
        <v>271</v>
      </c>
      <c r="BE27" s="274">
        <v>13579</v>
      </c>
      <c r="BF27" s="274">
        <v>0</v>
      </c>
      <c r="BG27" s="101" t="s">
        <v>271</v>
      </c>
      <c r="BH27" s="274">
        <v>14150</v>
      </c>
      <c r="BI27" s="274">
        <v>0</v>
      </c>
      <c r="BJ27" s="276" t="s">
        <v>271</v>
      </c>
      <c r="BK27" s="274">
        <v>14747</v>
      </c>
      <c r="BL27" s="274">
        <v>0</v>
      </c>
      <c r="BM27" s="276" t="s">
        <v>271</v>
      </c>
      <c r="BN27" s="274">
        <v>15371</v>
      </c>
      <c r="BO27" s="274">
        <v>0</v>
      </c>
      <c r="BP27" s="276" t="s">
        <v>271</v>
      </c>
      <c r="BQ27" s="274">
        <v>16022</v>
      </c>
      <c r="BR27" s="274">
        <v>0</v>
      </c>
      <c r="BS27" s="276" t="s">
        <v>271</v>
      </c>
      <c r="BT27" s="274">
        <v>16704</v>
      </c>
      <c r="BU27" s="274">
        <v>0</v>
      </c>
      <c r="BV27" s="276" t="s">
        <v>271</v>
      </c>
      <c r="BW27" s="274">
        <v>17416</v>
      </c>
      <c r="BX27" s="274">
        <v>0</v>
      </c>
      <c r="BY27" s="276" t="s">
        <v>271</v>
      </c>
      <c r="BZ27" s="274">
        <v>18160</v>
      </c>
      <c r="CA27" s="274">
        <v>0</v>
      </c>
      <c r="CB27" s="276" t="s">
        <v>271</v>
      </c>
      <c r="CC27" s="101">
        <f>SUM(AY27,BB27,BE27,BH27,BK27,BN27,BQ27,BT27,BW27,BZ27)</f>
        <v>152129</v>
      </c>
      <c r="CD27" s="107" t="s">
        <v>116</v>
      </c>
      <c r="CE27" s="107" t="s">
        <v>272</v>
      </c>
      <c r="CF27" s="108" t="s">
        <v>273</v>
      </c>
      <c r="CG27" s="108" t="s">
        <v>274</v>
      </c>
      <c r="CH27" s="108" t="s">
        <v>275</v>
      </c>
      <c r="CI27" s="109" t="s">
        <v>276</v>
      </c>
      <c r="CJ27" s="174" t="s">
        <v>277</v>
      </c>
      <c r="CK27" s="174" t="s">
        <v>278</v>
      </c>
      <c r="CL27" s="174" t="s">
        <v>279</v>
      </c>
      <c r="CM27" s="174" t="s">
        <v>280</v>
      </c>
      <c r="CN27" s="174" t="s">
        <v>281</v>
      </c>
      <c r="CO27" s="174" t="s">
        <v>282</v>
      </c>
    </row>
    <row r="28" spans="1:93" ht="87.75" customHeight="1">
      <c r="A28" s="741"/>
      <c r="B28" s="132">
        <f t="shared" si="0"/>
        <v>16.216216216216214</v>
      </c>
      <c r="C28" s="100" t="s">
        <v>258</v>
      </c>
      <c r="D28" s="132">
        <f t="shared" si="1"/>
        <v>16.216216216216214</v>
      </c>
      <c r="E28" s="100" t="s">
        <v>259</v>
      </c>
      <c r="F28" s="100" t="s">
        <v>260</v>
      </c>
      <c r="G28" s="100" t="s">
        <v>261</v>
      </c>
      <c r="H28" s="100" t="s">
        <v>262</v>
      </c>
      <c r="I28" s="100" t="s">
        <v>263</v>
      </c>
      <c r="J28" s="100"/>
      <c r="K28" s="132">
        <v>33.1</v>
      </c>
      <c r="L28" s="100">
        <v>2018</v>
      </c>
      <c r="M28" s="106">
        <v>43586</v>
      </c>
      <c r="N28" s="106">
        <v>47118</v>
      </c>
      <c r="O28" s="132">
        <v>30</v>
      </c>
      <c r="P28" s="132">
        <v>26</v>
      </c>
      <c r="Q28" s="132">
        <v>24</v>
      </c>
      <c r="R28" s="132">
        <v>22</v>
      </c>
      <c r="S28" s="132">
        <v>20</v>
      </c>
      <c r="T28" s="132">
        <v>18</v>
      </c>
      <c r="U28" s="132">
        <v>16</v>
      </c>
      <c r="V28" s="132">
        <v>14</v>
      </c>
      <c r="W28" s="132">
        <v>12</v>
      </c>
      <c r="X28" s="132">
        <v>10</v>
      </c>
      <c r="Y28" s="132">
        <v>10</v>
      </c>
      <c r="Z28" s="98" t="s">
        <v>283</v>
      </c>
      <c r="AA28" s="105">
        <f t="shared" ref="AA28:AA63" si="2">100/37</f>
        <v>2.7027027027027026</v>
      </c>
      <c r="AB28" s="100" t="s">
        <v>284</v>
      </c>
      <c r="AC28" s="100" t="s">
        <v>285</v>
      </c>
      <c r="AD28" s="100" t="s">
        <v>267</v>
      </c>
      <c r="AE28" s="100" t="s">
        <v>286</v>
      </c>
      <c r="AF28" s="98" t="s">
        <v>269</v>
      </c>
      <c r="AG28" s="100" t="s">
        <v>270</v>
      </c>
      <c r="AH28" s="100" t="s">
        <v>263</v>
      </c>
      <c r="AI28" s="100" t="s">
        <v>263</v>
      </c>
      <c r="AJ28" s="98">
        <f>0/56</f>
        <v>0</v>
      </c>
      <c r="AK28" s="100">
        <v>2018</v>
      </c>
      <c r="AL28" s="106">
        <v>43586</v>
      </c>
      <c r="AM28" s="106">
        <v>47118</v>
      </c>
      <c r="AN28" s="232">
        <f>1/51</f>
        <v>1.9607843137254902E-2</v>
      </c>
      <c r="AO28" s="232">
        <f>16/51</f>
        <v>0.31372549019607843</v>
      </c>
      <c r="AP28" s="232">
        <f>18/51</f>
        <v>0.35294117647058826</v>
      </c>
      <c r="AQ28" s="232">
        <f>20/51</f>
        <v>0.39215686274509803</v>
      </c>
      <c r="AR28" s="232">
        <f>21/51</f>
        <v>0.41176470588235292</v>
      </c>
      <c r="AS28" s="232">
        <f>22/51</f>
        <v>0.43137254901960786</v>
      </c>
      <c r="AT28" s="232">
        <f>23/51</f>
        <v>0.45098039215686275</v>
      </c>
      <c r="AU28" s="232">
        <f>24/51</f>
        <v>0.47058823529411764</v>
      </c>
      <c r="AV28" s="232">
        <f>25/51</f>
        <v>0.49019607843137253</v>
      </c>
      <c r="AW28" s="232">
        <f>26/51</f>
        <v>0.50980392156862742</v>
      </c>
      <c r="AX28" s="232">
        <f>26/51</f>
        <v>0.50980392156862742</v>
      </c>
      <c r="AY28" s="274">
        <v>2234</v>
      </c>
      <c r="AZ28" s="274">
        <v>2234</v>
      </c>
      <c r="BA28" s="101" t="s">
        <v>271</v>
      </c>
      <c r="BB28" s="274">
        <v>2186</v>
      </c>
      <c r="BC28" s="274">
        <v>352</v>
      </c>
      <c r="BD28" s="101" t="s">
        <v>271</v>
      </c>
      <c r="BE28" s="274">
        <v>1282</v>
      </c>
      <c r="BF28" s="274">
        <v>0</v>
      </c>
      <c r="BG28" s="101" t="s">
        <v>271</v>
      </c>
      <c r="BH28" s="274">
        <v>1332</v>
      </c>
      <c r="BI28" s="274">
        <v>0</v>
      </c>
      <c r="BJ28" s="276" t="s">
        <v>271</v>
      </c>
      <c r="BK28" s="274">
        <v>1383</v>
      </c>
      <c r="BL28" s="274">
        <v>0</v>
      </c>
      <c r="BM28" s="276" t="s">
        <v>271</v>
      </c>
      <c r="BN28" s="274">
        <v>1438</v>
      </c>
      <c r="BO28" s="274">
        <v>0</v>
      </c>
      <c r="BP28" s="276" t="s">
        <v>271</v>
      </c>
      <c r="BQ28" s="274">
        <v>1494</v>
      </c>
      <c r="BR28" s="274">
        <v>0</v>
      </c>
      <c r="BS28" s="276" t="s">
        <v>271</v>
      </c>
      <c r="BT28" s="274">
        <v>1554</v>
      </c>
      <c r="BU28" s="274">
        <v>0</v>
      </c>
      <c r="BV28" s="276" t="s">
        <v>271</v>
      </c>
      <c r="BW28" s="274">
        <v>1616</v>
      </c>
      <c r="BX28" s="274">
        <v>0</v>
      </c>
      <c r="BY28" s="276" t="s">
        <v>271</v>
      </c>
      <c r="BZ28" s="274">
        <v>1682</v>
      </c>
      <c r="CA28" s="274">
        <v>0</v>
      </c>
      <c r="CB28" s="276" t="s">
        <v>271</v>
      </c>
      <c r="CC28" s="101">
        <f>SUM(AY28,BB28,BE28,BH28,BK28,BN28,BQ28,BT28,BW28,BZ28)</f>
        <v>16201</v>
      </c>
      <c r="CD28" s="107" t="s">
        <v>116</v>
      </c>
      <c r="CE28" s="107" t="s">
        <v>272</v>
      </c>
      <c r="CF28" s="108" t="s">
        <v>273</v>
      </c>
      <c r="CG28" s="108" t="s">
        <v>274</v>
      </c>
      <c r="CH28" s="108" t="s">
        <v>275</v>
      </c>
      <c r="CI28" s="109" t="s">
        <v>276</v>
      </c>
      <c r="CJ28" s="176" t="s">
        <v>287</v>
      </c>
      <c r="CK28" s="174" t="s">
        <v>288</v>
      </c>
      <c r="CL28" s="174" t="s">
        <v>289</v>
      </c>
      <c r="CM28" s="174" t="s">
        <v>290</v>
      </c>
      <c r="CN28" s="174" t="s">
        <v>291</v>
      </c>
      <c r="CO28" s="174" t="s">
        <v>292</v>
      </c>
    </row>
    <row r="29" spans="1:93" ht="78.75" customHeight="1">
      <c r="A29" s="741"/>
      <c r="B29" s="132">
        <f t="shared" si="0"/>
        <v>16.216216216216214</v>
      </c>
      <c r="C29" s="100" t="s">
        <v>258</v>
      </c>
      <c r="D29" s="132">
        <f>SUM($AA$27:$AA$32)</f>
        <v>16.216216216216214</v>
      </c>
      <c r="E29" s="100" t="s">
        <v>259</v>
      </c>
      <c r="F29" s="100" t="s">
        <v>260</v>
      </c>
      <c r="G29" s="100" t="s">
        <v>261</v>
      </c>
      <c r="H29" s="100" t="s">
        <v>262</v>
      </c>
      <c r="I29" s="100" t="s">
        <v>263</v>
      </c>
      <c r="J29" s="100"/>
      <c r="K29" s="132">
        <v>33.1</v>
      </c>
      <c r="L29" s="100">
        <v>2018</v>
      </c>
      <c r="M29" s="106">
        <v>43586</v>
      </c>
      <c r="N29" s="106">
        <v>47118</v>
      </c>
      <c r="O29" s="132">
        <v>30</v>
      </c>
      <c r="P29" s="132">
        <v>26</v>
      </c>
      <c r="Q29" s="132">
        <v>24</v>
      </c>
      <c r="R29" s="132">
        <v>22</v>
      </c>
      <c r="S29" s="132">
        <v>20</v>
      </c>
      <c r="T29" s="132">
        <v>18</v>
      </c>
      <c r="U29" s="132">
        <v>16</v>
      </c>
      <c r="V29" s="132">
        <v>14</v>
      </c>
      <c r="W29" s="132">
        <v>12</v>
      </c>
      <c r="X29" s="132">
        <v>10</v>
      </c>
      <c r="Y29" s="132">
        <v>10</v>
      </c>
      <c r="Z29" s="98" t="s">
        <v>293</v>
      </c>
      <c r="AA29" s="105">
        <f t="shared" si="2"/>
        <v>2.7027027027027026</v>
      </c>
      <c r="AB29" s="100" t="s">
        <v>294</v>
      </c>
      <c r="AC29" s="100" t="s">
        <v>295</v>
      </c>
      <c r="AD29" s="98" t="s">
        <v>296</v>
      </c>
      <c r="AE29" s="98" t="s">
        <v>297</v>
      </c>
      <c r="AF29" s="98" t="s">
        <v>298</v>
      </c>
      <c r="AG29" s="98" t="s">
        <v>270</v>
      </c>
      <c r="AH29" s="100" t="s">
        <v>263</v>
      </c>
      <c r="AI29" s="100" t="s">
        <v>263</v>
      </c>
      <c r="AJ29" s="98">
        <v>0</v>
      </c>
      <c r="AK29" s="100">
        <v>2018</v>
      </c>
      <c r="AL29" s="106">
        <v>43586</v>
      </c>
      <c r="AM29" s="106">
        <v>47118</v>
      </c>
      <c r="AN29" s="98">
        <v>4</v>
      </c>
      <c r="AO29" s="98">
        <v>29</v>
      </c>
      <c r="AP29" s="98">
        <v>29</v>
      </c>
      <c r="AQ29" s="98">
        <v>29</v>
      </c>
      <c r="AR29" s="98">
        <v>29</v>
      </c>
      <c r="AS29" s="98">
        <v>29</v>
      </c>
      <c r="AT29" s="98">
        <v>29</v>
      </c>
      <c r="AU29" s="98">
        <v>29</v>
      </c>
      <c r="AV29" s="98">
        <v>29</v>
      </c>
      <c r="AW29" s="98">
        <v>29</v>
      </c>
      <c r="AX29" s="98">
        <v>29</v>
      </c>
      <c r="AY29" s="274">
        <v>1963</v>
      </c>
      <c r="AZ29" s="274">
        <v>1963</v>
      </c>
      <c r="BA29" s="101" t="s">
        <v>271</v>
      </c>
      <c r="BB29" s="274">
        <v>2045</v>
      </c>
      <c r="BC29" s="274">
        <v>2004</v>
      </c>
      <c r="BD29" s="101" t="s">
        <v>271</v>
      </c>
      <c r="BE29" s="274">
        <v>2148</v>
      </c>
      <c r="BF29" s="274">
        <v>0</v>
      </c>
      <c r="BG29" s="101" t="s">
        <v>271</v>
      </c>
      <c r="BH29" s="274">
        <v>2285</v>
      </c>
      <c r="BI29" s="274">
        <v>0</v>
      </c>
      <c r="BJ29" s="276" t="s">
        <v>271</v>
      </c>
      <c r="BK29" s="274">
        <v>2431</v>
      </c>
      <c r="BL29" s="274">
        <v>0</v>
      </c>
      <c r="BM29" s="276" t="s">
        <v>271</v>
      </c>
      <c r="BN29" s="274">
        <v>2588</v>
      </c>
      <c r="BO29" s="274">
        <v>0</v>
      </c>
      <c r="BP29" s="276" t="s">
        <v>271</v>
      </c>
      <c r="BQ29" s="274">
        <v>2755</v>
      </c>
      <c r="BR29" s="274">
        <v>0</v>
      </c>
      <c r="BS29" s="276" t="s">
        <v>271</v>
      </c>
      <c r="BT29" s="274">
        <v>2934</v>
      </c>
      <c r="BU29" s="274">
        <v>0</v>
      </c>
      <c r="BV29" s="276" t="s">
        <v>271</v>
      </c>
      <c r="BW29" s="274">
        <v>3126</v>
      </c>
      <c r="BX29" s="274">
        <v>0</v>
      </c>
      <c r="BY29" s="276" t="s">
        <v>271</v>
      </c>
      <c r="BZ29" s="274">
        <v>3330</v>
      </c>
      <c r="CA29" s="274">
        <v>0</v>
      </c>
      <c r="CB29" s="276" t="s">
        <v>271</v>
      </c>
      <c r="CC29" s="101">
        <f t="shared" ref="CC29:CC42" si="3">SUM(AY29,BB29,BE29,BH29,BK29,BN29,BQ29,BT29,BW29,BZ29)</f>
        <v>25605</v>
      </c>
      <c r="CD29" s="107" t="s">
        <v>116</v>
      </c>
      <c r="CE29" s="107" t="s">
        <v>272</v>
      </c>
      <c r="CF29" s="108" t="s">
        <v>273</v>
      </c>
      <c r="CG29" s="108" t="s">
        <v>274</v>
      </c>
      <c r="CH29" s="108" t="s">
        <v>275</v>
      </c>
      <c r="CI29" s="109" t="s">
        <v>276</v>
      </c>
      <c r="CJ29" s="176" t="s">
        <v>299</v>
      </c>
      <c r="CK29" s="174" t="s">
        <v>300</v>
      </c>
      <c r="CL29" s="174" t="s">
        <v>301</v>
      </c>
      <c r="CM29" s="174" t="s">
        <v>302</v>
      </c>
      <c r="CN29" s="174" t="s">
        <v>303</v>
      </c>
      <c r="CO29" s="176" t="s">
        <v>304</v>
      </c>
    </row>
    <row r="30" spans="1:93" ht="100.5" customHeight="1">
      <c r="A30" s="741"/>
      <c r="B30" s="132">
        <f t="shared" si="0"/>
        <v>16.216216216216214</v>
      </c>
      <c r="C30" s="100" t="s">
        <v>258</v>
      </c>
      <c r="D30" s="132">
        <f t="shared" si="1"/>
        <v>16.216216216216214</v>
      </c>
      <c r="E30" s="100" t="s">
        <v>259</v>
      </c>
      <c r="F30" s="100" t="s">
        <v>260</v>
      </c>
      <c r="G30" s="100" t="s">
        <v>261</v>
      </c>
      <c r="H30" s="100" t="s">
        <v>262</v>
      </c>
      <c r="I30" s="100" t="s">
        <v>263</v>
      </c>
      <c r="J30" s="100"/>
      <c r="K30" s="132">
        <v>33.1</v>
      </c>
      <c r="L30" s="100">
        <v>2018</v>
      </c>
      <c r="M30" s="106">
        <v>43586</v>
      </c>
      <c r="N30" s="106">
        <v>47118</v>
      </c>
      <c r="O30" s="132">
        <v>30</v>
      </c>
      <c r="P30" s="132">
        <v>26</v>
      </c>
      <c r="Q30" s="132">
        <v>24</v>
      </c>
      <c r="R30" s="132">
        <v>22</v>
      </c>
      <c r="S30" s="132">
        <v>20</v>
      </c>
      <c r="T30" s="132">
        <v>18</v>
      </c>
      <c r="U30" s="132">
        <v>16</v>
      </c>
      <c r="V30" s="132">
        <v>14</v>
      </c>
      <c r="W30" s="132">
        <v>12</v>
      </c>
      <c r="X30" s="132">
        <v>10</v>
      </c>
      <c r="Y30" s="132">
        <v>10</v>
      </c>
      <c r="Z30" s="98" t="s">
        <v>305</v>
      </c>
      <c r="AA30" s="105">
        <f t="shared" si="2"/>
        <v>2.7027027027027026</v>
      </c>
      <c r="AB30" s="98" t="s">
        <v>306</v>
      </c>
      <c r="AC30" s="98" t="s">
        <v>307</v>
      </c>
      <c r="AD30" s="100" t="s">
        <v>267</v>
      </c>
      <c r="AE30" s="100" t="s">
        <v>308</v>
      </c>
      <c r="AF30" s="98" t="s">
        <v>269</v>
      </c>
      <c r="AG30" s="98" t="s">
        <v>270</v>
      </c>
      <c r="AH30" s="100" t="s">
        <v>263</v>
      </c>
      <c r="AI30" s="100" t="s">
        <v>263</v>
      </c>
      <c r="AJ30" s="232">
        <v>0.45</v>
      </c>
      <c r="AK30" s="100">
        <v>2018</v>
      </c>
      <c r="AL30" s="106">
        <v>43586</v>
      </c>
      <c r="AM30" s="106">
        <v>47118</v>
      </c>
      <c r="AN30" s="232">
        <v>0.6</v>
      </c>
      <c r="AO30" s="232">
        <v>1</v>
      </c>
      <c r="AP30" s="232">
        <v>1</v>
      </c>
      <c r="AQ30" s="232">
        <v>1</v>
      </c>
      <c r="AR30" s="232">
        <v>1</v>
      </c>
      <c r="AS30" s="232">
        <v>1</v>
      </c>
      <c r="AT30" s="232">
        <v>1</v>
      </c>
      <c r="AU30" s="232">
        <v>1</v>
      </c>
      <c r="AV30" s="232">
        <v>1</v>
      </c>
      <c r="AW30" s="232">
        <v>1</v>
      </c>
      <c r="AX30" s="232">
        <v>1</v>
      </c>
      <c r="AY30" s="274">
        <v>77</v>
      </c>
      <c r="AZ30" s="275">
        <v>77</v>
      </c>
      <c r="BA30" s="100" t="s">
        <v>271</v>
      </c>
      <c r="BB30" s="101">
        <v>80.17113624000001</v>
      </c>
      <c r="BC30" s="110">
        <v>80.17113624000001</v>
      </c>
      <c r="BD30" s="100" t="s">
        <v>271</v>
      </c>
      <c r="BE30" s="101">
        <v>83.377981689600006</v>
      </c>
      <c r="BF30" s="110">
        <v>0</v>
      </c>
      <c r="BG30" s="100" t="s">
        <v>271</v>
      </c>
      <c r="BH30" s="274">
        <v>87</v>
      </c>
      <c r="BI30" s="275">
        <v>0</v>
      </c>
      <c r="BJ30" s="277" t="s">
        <v>271</v>
      </c>
      <c r="BK30" s="274">
        <v>90</v>
      </c>
      <c r="BL30" s="275">
        <v>0</v>
      </c>
      <c r="BM30" s="277" t="s">
        <v>271</v>
      </c>
      <c r="BN30" s="274">
        <v>94</v>
      </c>
      <c r="BO30" s="275">
        <v>0</v>
      </c>
      <c r="BP30" s="277" t="s">
        <v>271</v>
      </c>
      <c r="BQ30" s="274">
        <v>98</v>
      </c>
      <c r="BR30" s="275">
        <v>0</v>
      </c>
      <c r="BS30" s="277" t="s">
        <v>271</v>
      </c>
      <c r="BT30" s="274">
        <v>101</v>
      </c>
      <c r="BU30" s="275">
        <v>0</v>
      </c>
      <c r="BV30" s="277" t="s">
        <v>271</v>
      </c>
      <c r="BW30" s="274">
        <v>105</v>
      </c>
      <c r="BX30" s="275">
        <v>0</v>
      </c>
      <c r="BY30" s="277" t="s">
        <v>271</v>
      </c>
      <c r="BZ30" s="274">
        <v>110</v>
      </c>
      <c r="CA30" s="275">
        <v>0</v>
      </c>
      <c r="CB30" s="277"/>
      <c r="CC30" s="101">
        <f t="shared" si="3"/>
        <v>925.54911792960002</v>
      </c>
      <c r="CD30" s="107" t="s">
        <v>116</v>
      </c>
      <c r="CE30" s="107" t="s">
        <v>272</v>
      </c>
      <c r="CF30" s="108" t="s">
        <v>309</v>
      </c>
      <c r="CG30" s="108" t="s">
        <v>310</v>
      </c>
      <c r="CH30" s="108" t="s">
        <v>275</v>
      </c>
      <c r="CI30" s="109" t="s">
        <v>311</v>
      </c>
      <c r="CJ30" s="175"/>
      <c r="CK30" s="175"/>
      <c r="CL30" s="175"/>
      <c r="CM30" s="175"/>
      <c r="CN30" s="175"/>
      <c r="CO30" s="175"/>
    </row>
    <row r="31" spans="1:93" ht="100.5" customHeight="1">
      <c r="A31" s="741"/>
      <c r="B31" s="132">
        <f t="shared" si="0"/>
        <v>16.216216216216214</v>
      </c>
      <c r="C31" s="100" t="s">
        <v>258</v>
      </c>
      <c r="D31" s="132">
        <f t="shared" si="1"/>
        <v>16.216216216216214</v>
      </c>
      <c r="E31" s="100" t="s">
        <v>259</v>
      </c>
      <c r="F31" s="100" t="s">
        <v>260</v>
      </c>
      <c r="G31" s="100" t="s">
        <v>261</v>
      </c>
      <c r="H31" s="100" t="s">
        <v>262</v>
      </c>
      <c r="I31" s="100" t="s">
        <v>263</v>
      </c>
      <c r="J31" s="100"/>
      <c r="K31" s="132">
        <v>33.1</v>
      </c>
      <c r="L31" s="100">
        <v>2018</v>
      </c>
      <c r="M31" s="106">
        <v>43586</v>
      </c>
      <c r="N31" s="106">
        <v>47118</v>
      </c>
      <c r="O31" s="132">
        <v>30</v>
      </c>
      <c r="P31" s="132">
        <v>26</v>
      </c>
      <c r="Q31" s="132">
        <v>24</v>
      </c>
      <c r="R31" s="132">
        <v>22</v>
      </c>
      <c r="S31" s="132">
        <v>20</v>
      </c>
      <c r="T31" s="132">
        <v>18</v>
      </c>
      <c r="U31" s="132">
        <v>16</v>
      </c>
      <c r="V31" s="132">
        <v>14</v>
      </c>
      <c r="W31" s="132">
        <v>12</v>
      </c>
      <c r="X31" s="132">
        <v>10</v>
      </c>
      <c r="Y31" s="132">
        <v>10</v>
      </c>
      <c r="Z31" s="98" t="s">
        <v>312</v>
      </c>
      <c r="AA31" s="105">
        <f t="shared" si="2"/>
        <v>2.7027027027027026</v>
      </c>
      <c r="AB31" s="100" t="s">
        <v>313</v>
      </c>
      <c r="AC31" s="100" t="s">
        <v>314</v>
      </c>
      <c r="AD31" s="100" t="s">
        <v>267</v>
      </c>
      <c r="AE31" s="100" t="s">
        <v>308</v>
      </c>
      <c r="AF31" s="98" t="s">
        <v>269</v>
      </c>
      <c r="AG31" s="98" t="s">
        <v>270</v>
      </c>
      <c r="AH31" s="100" t="s">
        <v>263</v>
      </c>
      <c r="AI31" s="100" t="s">
        <v>263</v>
      </c>
      <c r="AJ31" s="98" t="s">
        <v>315</v>
      </c>
      <c r="AK31" s="100" t="s">
        <v>315</v>
      </c>
      <c r="AL31" s="106">
        <v>43586</v>
      </c>
      <c r="AM31" s="106">
        <v>47118</v>
      </c>
      <c r="AN31" s="98">
        <v>60</v>
      </c>
      <c r="AO31" s="98">
        <v>65</v>
      </c>
      <c r="AP31" s="98">
        <v>70</v>
      </c>
      <c r="AQ31" s="98">
        <v>75</v>
      </c>
      <c r="AR31" s="98">
        <v>80</v>
      </c>
      <c r="AS31" s="98">
        <v>85</v>
      </c>
      <c r="AT31" s="98">
        <v>85</v>
      </c>
      <c r="AU31" s="98">
        <v>85</v>
      </c>
      <c r="AV31" s="98">
        <v>85</v>
      </c>
      <c r="AW31" s="98">
        <v>85</v>
      </c>
      <c r="AX31" s="98">
        <v>85</v>
      </c>
      <c r="AY31" s="274">
        <v>1504</v>
      </c>
      <c r="AZ31" s="274">
        <v>1504</v>
      </c>
      <c r="BA31" s="100" t="s">
        <v>271</v>
      </c>
      <c r="BB31" s="274">
        <v>1610</v>
      </c>
      <c r="BC31" s="274">
        <v>1610</v>
      </c>
      <c r="BD31" s="100" t="s">
        <v>271</v>
      </c>
      <c r="BE31" s="274">
        <v>1722</v>
      </c>
      <c r="BF31" s="274">
        <v>0</v>
      </c>
      <c r="BG31" s="100" t="s">
        <v>271</v>
      </c>
      <c r="BH31" s="274">
        <v>1843</v>
      </c>
      <c r="BI31" s="274">
        <v>0</v>
      </c>
      <c r="BJ31" s="276" t="s">
        <v>271</v>
      </c>
      <c r="BK31" s="274">
        <v>1972</v>
      </c>
      <c r="BL31" s="274">
        <v>0</v>
      </c>
      <c r="BM31" s="276" t="s">
        <v>271</v>
      </c>
      <c r="BN31" s="274">
        <v>2110</v>
      </c>
      <c r="BO31" s="274">
        <v>0</v>
      </c>
      <c r="BP31" s="276" t="s">
        <v>271</v>
      </c>
      <c r="BQ31" s="274">
        <v>2258</v>
      </c>
      <c r="BR31" s="274">
        <v>0</v>
      </c>
      <c r="BS31" s="276" t="s">
        <v>271</v>
      </c>
      <c r="BT31" s="274">
        <v>2416</v>
      </c>
      <c r="BU31" s="274">
        <v>0</v>
      </c>
      <c r="BV31" s="276" t="s">
        <v>271</v>
      </c>
      <c r="BW31" s="274">
        <v>2585</v>
      </c>
      <c r="BX31" s="274">
        <v>0</v>
      </c>
      <c r="BY31" s="276" t="s">
        <v>271</v>
      </c>
      <c r="BZ31" s="274">
        <v>2766</v>
      </c>
      <c r="CA31" s="274">
        <v>0</v>
      </c>
      <c r="CB31" s="277" t="s">
        <v>271</v>
      </c>
      <c r="CC31" s="101">
        <f t="shared" si="3"/>
        <v>20786</v>
      </c>
      <c r="CD31" s="100" t="s">
        <v>316</v>
      </c>
      <c r="CE31" s="100" t="s">
        <v>272</v>
      </c>
      <c r="CF31" s="98" t="s">
        <v>317</v>
      </c>
      <c r="CG31" s="98" t="s">
        <v>318</v>
      </c>
      <c r="CH31" s="108" t="s">
        <v>275</v>
      </c>
      <c r="CI31" s="148" t="s">
        <v>319</v>
      </c>
      <c r="CJ31" s="177" t="s">
        <v>320</v>
      </c>
      <c r="CK31" s="177" t="s">
        <v>321</v>
      </c>
      <c r="CL31" s="177" t="s">
        <v>322</v>
      </c>
      <c r="CM31" s="177" t="s">
        <v>323</v>
      </c>
      <c r="CN31" s="177" t="s">
        <v>324</v>
      </c>
      <c r="CO31" s="178" t="s">
        <v>325</v>
      </c>
    </row>
    <row r="32" spans="1:93" ht="100.5" customHeight="1">
      <c r="A32" s="742"/>
      <c r="B32" s="132">
        <f t="shared" si="0"/>
        <v>16.216216216216214</v>
      </c>
      <c r="C32" s="100" t="s">
        <v>258</v>
      </c>
      <c r="D32" s="132">
        <f t="shared" si="1"/>
        <v>16.216216216216214</v>
      </c>
      <c r="E32" s="100" t="s">
        <v>259</v>
      </c>
      <c r="F32" s="100" t="s">
        <v>260</v>
      </c>
      <c r="G32" s="100" t="s">
        <v>261</v>
      </c>
      <c r="H32" s="100" t="s">
        <v>262</v>
      </c>
      <c r="I32" s="100" t="s">
        <v>263</v>
      </c>
      <c r="J32" s="100"/>
      <c r="K32" s="132">
        <v>33.1</v>
      </c>
      <c r="L32" s="100">
        <v>2018</v>
      </c>
      <c r="M32" s="106">
        <v>43586</v>
      </c>
      <c r="N32" s="106">
        <v>47118</v>
      </c>
      <c r="O32" s="132">
        <v>30</v>
      </c>
      <c r="P32" s="132">
        <v>26</v>
      </c>
      <c r="Q32" s="132">
        <v>24</v>
      </c>
      <c r="R32" s="132">
        <v>22</v>
      </c>
      <c r="S32" s="132">
        <v>20</v>
      </c>
      <c r="T32" s="132">
        <v>18</v>
      </c>
      <c r="U32" s="132">
        <v>16</v>
      </c>
      <c r="V32" s="132">
        <v>14</v>
      </c>
      <c r="W32" s="132">
        <v>12</v>
      </c>
      <c r="X32" s="132">
        <v>10</v>
      </c>
      <c r="Y32" s="132">
        <v>10</v>
      </c>
      <c r="Z32" s="98" t="s">
        <v>326</v>
      </c>
      <c r="AA32" s="105">
        <f t="shared" si="2"/>
        <v>2.7027027027027026</v>
      </c>
      <c r="AB32" s="100" t="s">
        <v>327</v>
      </c>
      <c r="AC32" s="100" t="s">
        <v>328</v>
      </c>
      <c r="AD32" s="100" t="s">
        <v>267</v>
      </c>
      <c r="AE32" s="100" t="s">
        <v>308</v>
      </c>
      <c r="AF32" s="98" t="s">
        <v>269</v>
      </c>
      <c r="AG32" s="98" t="s">
        <v>329</v>
      </c>
      <c r="AH32" s="100" t="s">
        <v>263</v>
      </c>
      <c r="AI32" s="100" t="s">
        <v>263</v>
      </c>
      <c r="AJ32" s="292">
        <v>0</v>
      </c>
      <c r="AK32" s="100">
        <v>2018</v>
      </c>
      <c r="AL32" s="106">
        <v>43586</v>
      </c>
      <c r="AM32" s="147">
        <v>44357</v>
      </c>
      <c r="AN32" s="232">
        <v>1</v>
      </c>
      <c r="AO32" s="232">
        <v>1</v>
      </c>
      <c r="AP32" s="232">
        <v>1</v>
      </c>
      <c r="AQ32" s="98"/>
      <c r="AR32" s="98"/>
      <c r="AS32" s="98"/>
      <c r="AT32" s="98"/>
      <c r="AU32" s="98"/>
      <c r="AV32" s="98"/>
      <c r="AW32" s="98"/>
      <c r="AX32" s="232">
        <v>1</v>
      </c>
      <c r="AY32" s="274">
        <v>270</v>
      </c>
      <c r="AZ32" s="274">
        <v>270</v>
      </c>
      <c r="BA32" s="101" t="s">
        <v>271</v>
      </c>
      <c r="BB32" s="274">
        <v>289</v>
      </c>
      <c r="BC32" s="274">
        <v>289</v>
      </c>
      <c r="BD32" s="101" t="s">
        <v>271</v>
      </c>
      <c r="BE32" s="101">
        <v>304</v>
      </c>
      <c r="BF32" s="101">
        <v>0</v>
      </c>
      <c r="BG32" s="101" t="s">
        <v>271</v>
      </c>
      <c r="BH32" s="276"/>
      <c r="BI32" s="276"/>
      <c r="BJ32" s="277"/>
      <c r="BK32" s="276"/>
      <c r="BL32" s="276"/>
      <c r="BM32" s="277"/>
      <c r="BN32" s="276"/>
      <c r="BO32" s="276"/>
      <c r="BP32" s="277"/>
      <c r="BQ32" s="276"/>
      <c r="BR32" s="276"/>
      <c r="BS32" s="277"/>
      <c r="BT32" s="276"/>
      <c r="BU32" s="276"/>
      <c r="BV32" s="277"/>
      <c r="BW32" s="276"/>
      <c r="BX32" s="276"/>
      <c r="BY32" s="277"/>
      <c r="BZ32" s="276"/>
      <c r="CA32" s="276"/>
      <c r="CB32" s="277"/>
      <c r="CC32" s="101">
        <f t="shared" si="3"/>
        <v>863</v>
      </c>
      <c r="CD32" s="107" t="s">
        <v>116</v>
      </c>
      <c r="CE32" s="107" t="s">
        <v>272</v>
      </c>
      <c r="CF32" s="108" t="s">
        <v>330</v>
      </c>
      <c r="CG32" s="108" t="s">
        <v>331</v>
      </c>
      <c r="CH32" s="108" t="s">
        <v>332</v>
      </c>
      <c r="CI32" s="148" t="s">
        <v>333</v>
      </c>
      <c r="CJ32" s="175"/>
      <c r="CK32" s="175"/>
      <c r="CL32" s="175"/>
      <c r="CM32" s="175"/>
      <c r="CN32" s="175"/>
      <c r="CO32" s="175"/>
    </row>
    <row r="33" spans="1:93" ht="75" customHeight="1">
      <c r="A33" s="743" t="s">
        <v>334</v>
      </c>
      <c r="B33" s="132">
        <f>SUM($AA$33:$AA$36)</f>
        <v>10.810810810810811</v>
      </c>
      <c r="C33" s="100" t="s">
        <v>335</v>
      </c>
      <c r="D33" s="132">
        <f>SUM($AA$33:$AA$36)</f>
        <v>10.810810810810811</v>
      </c>
      <c r="E33" s="100" t="s">
        <v>336</v>
      </c>
      <c r="F33" s="100" t="s">
        <v>337</v>
      </c>
      <c r="G33" s="100" t="s">
        <v>338</v>
      </c>
      <c r="H33" s="100" t="s">
        <v>270</v>
      </c>
      <c r="I33" s="100" t="s">
        <v>263</v>
      </c>
      <c r="J33" s="100"/>
      <c r="K33" s="235">
        <v>6.5000000000000002E-2</v>
      </c>
      <c r="L33" s="100">
        <v>2018</v>
      </c>
      <c r="M33" s="106">
        <v>43586</v>
      </c>
      <c r="N33" s="106">
        <v>47118</v>
      </c>
      <c r="O33" s="236">
        <v>0.08</v>
      </c>
      <c r="P33" s="236">
        <v>0.1</v>
      </c>
      <c r="Q33" s="236">
        <v>0.11899999999999999</v>
      </c>
      <c r="R33" s="236">
        <v>0.13800000000000001</v>
      </c>
      <c r="S33" s="236">
        <v>0.156</v>
      </c>
      <c r="T33" s="236">
        <v>0.17499999999999999</v>
      </c>
      <c r="U33" s="236">
        <v>0.19400000000000001</v>
      </c>
      <c r="V33" s="236">
        <v>0.21299999999999999</v>
      </c>
      <c r="W33" s="236">
        <v>0.23100000000000001</v>
      </c>
      <c r="X33" s="236">
        <v>0.25</v>
      </c>
      <c r="Y33" s="236">
        <v>0.25</v>
      </c>
      <c r="Z33" s="98" t="s">
        <v>339</v>
      </c>
      <c r="AA33" s="105">
        <f t="shared" si="2"/>
        <v>2.7027027027027026</v>
      </c>
      <c r="AB33" s="98" t="s">
        <v>340</v>
      </c>
      <c r="AC33" s="100" t="s">
        <v>341</v>
      </c>
      <c r="AD33" s="100" t="s">
        <v>267</v>
      </c>
      <c r="AE33" s="100" t="s">
        <v>308</v>
      </c>
      <c r="AF33" s="100" t="s">
        <v>342</v>
      </c>
      <c r="AG33" s="98" t="s">
        <v>270</v>
      </c>
      <c r="AH33" s="100" t="s">
        <v>263</v>
      </c>
      <c r="AI33" s="100" t="s">
        <v>263</v>
      </c>
      <c r="AJ33" s="98" t="s">
        <v>315</v>
      </c>
      <c r="AK33" s="98" t="s">
        <v>315</v>
      </c>
      <c r="AL33" s="106">
        <v>43586</v>
      </c>
      <c r="AM33" s="106">
        <v>44196</v>
      </c>
      <c r="AN33" s="232">
        <v>0.25</v>
      </c>
      <c r="AO33" s="262">
        <v>1</v>
      </c>
      <c r="AP33" s="98"/>
      <c r="AQ33" s="98"/>
      <c r="AR33" s="98"/>
      <c r="AS33" s="98"/>
      <c r="AT33" s="98"/>
      <c r="AU33" s="98"/>
      <c r="AV33" s="98"/>
      <c r="AW33" s="98"/>
      <c r="AX33" s="262">
        <v>1</v>
      </c>
      <c r="AY33" s="101">
        <v>25.2</v>
      </c>
      <c r="AZ33" s="110">
        <v>25.2</v>
      </c>
      <c r="BA33" s="100" t="s">
        <v>271</v>
      </c>
      <c r="BB33" s="101">
        <v>26.2</v>
      </c>
      <c r="BC33" s="101">
        <v>26.2</v>
      </c>
      <c r="BD33" s="100" t="s">
        <v>271</v>
      </c>
      <c r="BE33" s="101"/>
      <c r="BF33" s="110"/>
      <c r="BG33" s="100"/>
      <c r="BH33" s="276"/>
      <c r="BI33" s="277"/>
      <c r="BJ33" s="277"/>
      <c r="BK33" s="276"/>
      <c r="BL33" s="277"/>
      <c r="BM33" s="277"/>
      <c r="BN33" s="276"/>
      <c r="BO33" s="277"/>
      <c r="BP33" s="277"/>
      <c r="BQ33" s="276"/>
      <c r="BR33" s="277"/>
      <c r="BS33" s="277"/>
      <c r="BT33" s="276"/>
      <c r="BU33" s="277"/>
      <c r="BV33" s="277"/>
      <c r="BW33" s="276"/>
      <c r="BX33" s="277"/>
      <c r="BY33" s="277"/>
      <c r="BZ33" s="276"/>
      <c r="CA33" s="277"/>
      <c r="CB33" s="277"/>
      <c r="CC33" s="101">
        <f t="shared" si="3"/>
        <v>51.4</v>
      </c>
      <c r="CD33" s="107" t="s">
        <v>116</v>
      </c>
      <c r="CE33" s="107" t="s">
        <v>272</v>
      </c>
      <c r="CF33" s="108" t="s">
        <v>273</v>
      </c>
      <c r="CG33" s="108" t="s">
        <v>274</v>
      </c>
      <c r="CH33" s="108" t="s">
        <v>275</v>
      </c>
      <c r="CI33" s="109" t="s">
        <v>276</v>
      </c>
      <c r="CJ33" s="175"/>
      <c r="CK33" s="175"/>
      <c r="CL33" s="175"/>
      <c r="CM33" s="175"/>
      <c r="CN33" s="175"/>
      <c r="CO33" s="175"/>
    </row>
    <row r="34" spans="1:93" ht="91.5" customHeight="1">
      <c r="A34" s="736"/>
      <c r="B34" s="132">
        <f t="shared" ref="B34:B36" si="4">SUM($AA$33:$AA$36)</f>
        <v>10.810810810810811</v>
      </c>
      <c r="C34" s="100" t="s">
        <v>335</v>
      </c>
      <c r="D34" s="132">
        <f t="shared" ref="D34:D36" si="5">SUM($AA$33:$AA$36)</f>
        <v>10.810810810810811</v>
      </c>
      <c r="E34" s="100" t="s">
        <v>336</v>
      </c>
      <c r="F34" s="100" t="s">
        <v>337</v>
      </c>
      <c r="G34" s="100" t="s">
        <v>338</v>
      </c>
      <c r="H34" s="100" t="s">
        <v>270</v>
      </c>
      <c r="I34" s="100" t="s">
        <v>263</v>
      </c>
      <c r="J34" s="100"/>
      <c r="K34" s="235">
        <v>6.5000000000000002E-2</v>
      </c>
      <c r="L34" s="100">
        <v>2018</v>
      </c>
      <c r="M34" s="106">
        <v>43586</v>
      </c>
      <c r="N34" s="106">
        <v>47118</v>
      </c>
      <c r="O34" s="236">
        <v>0.08</v>
      </c>
      <c r="P34" s="236">
        <v>0.1</v>
      </c>
      <c r="Q34" s="236">
        <v>0.11899999999999999</v>
      </c>
      <c r="R34" s="236">
        <v>0.13800000000000001</v>
      </c>
      <c r="S34" s="236">
        <v>0.156</v>
      </c>
      <c r="T34" s="236">
        <v>0.17499999999999999</v>
      </c>
      <c r="U34" s="236">
        <v>0.19400000000000001</v>
      </c>
      <c r="V34" s="236">
        <v>0.21299999999999999</v>
      </c>
      <c r="W34" s="236">
        <v>0.23100000000000001</v>
      </c>
      <c r="X34" s="236">
        <v>0.25</v>
      </c>
      <c r="Y34" s="236">
        <v>0.25</v>
      </c>
      <c r="Z34" s="98" t="s">
        <v>343</v>
      </c>
      <c r="AA34" s="105">
        <f t="shared" si="2"/>
        <v>2.7027027027027026</v>
      </c>
      <c r="AB34" s="98" t="s">
        <v>344</v>
      </c>
      <c r="AC34" s="100" t="s">
        <v>345</v>
      </c>
      <c r="AD34" s="100" t="s">
        <v>267</v>
      </c>
      <c r="AE34" s="100" t="s">
        <v>308</v>
      </c>
      <c r="AF34" s="100" t="s">
        <v>346</v>
      </c>
      <c r="AG34" s="98" t="s">
        <v>347</v>
      </c>
      <c r="AH34" s="100" t="s">
        <v>263</v>
      </c>
      <c r="AI34" s="100" t="s">
        <v>263</v>
      </c>
      <c r="AJ34" s="98" t="s">
        <v>315</v>
      </c>
      <c r="AK34" s="98" t="s">
        <v>315</v>
      </c>
      <c r="AL34" s="106">
        <v>43586</v>
      </c>
      <c r="AM34" s="106">
        <v>43830</v>
      </c>
      <c r="AN34" s="232">
        <v>1</v>
      </c>
      <c r="AO34" s="232"/>
      <c r="AP34" s="98"/>
      <c r="AQ34" s="98"/>
      <c r="AR34" s="98"/>
      <c r="AS34" s="98"/>
      <c r="AT34" s="98"/>
      <c r="AU34" s="98"/>
      <c r="AV34" s="98"/>
      <c r="AW34" s="98"/>
      <c r="AX34" s="232">
        <v>1</v>
      </c>
      <c r="AY34" s="101">
        <v>25.2</v>
      </c>
      <c r="AZ34" s="110">
        <v>25.2</v>
      </c>
      <c r="BA34" s="100" t="s">
        <v>271</v>
      </c>
      <c r="BB34" s="101"/>
      <c r="BC34" s="101"/>
      <c r="BD34" s="100"/>
      <c r="BE34" s="101"/>
      <c r="BF34" s="110"/>
      <c r="BG34" s="100"/>
      <c r="BH34" s="276"/>
      <c r="BI34" s="277"/>
      <c r="BJ34" s="277"/>
      <c r="BK34" s="276"/>
      <c r="BL34" s="277"/>
      <c r="BM34" s="277"/>
      <c r="BN34" s="276"/>
      <c r="BO34" s="277"/>
      <c r="BP34" s="277"/>
      <c r="BQ34" s="276"/>
      <c r="BR34" s="277"/>
      <c r="BS34" s="277"/>
      <c r="BT34" s="276"/>
      <c r="BU34" s="277"/>
      <c r="BV34" s="277"/>
      <c r="BW34" s="276"/>
      <c r="BX34" s="277"/>
      <c r="BY34" s="277"/>
      <c r="BZ34" s="276"/>
      <c r="CA34" s="277"/>
      <c r="CB34" s="277"/>
      <c r="CC34" s="101">
        <f t="shared" si="3"/>
        <v>25.2</v>
      </c>
      <c r="CD34" s="107" t="s">
        <v>116</v>
      </c>
      <c r="CE34" s="107" t="s">
        <v>272</v>
      </c>
      <c r="CF34" s="108" t="s">
        <v>273</v>
      </c>
      <c r="CG34" s="108" t="s">
        <v>274</v>
      </c>
      <c r="CH34" s="108" t="s">
        <v>275</v>
      </c>
      <c r="CI34" s="109" t="s">
        <v>276</v>
      </c>
      <c r="CJ34" s="175"/>
      <c r="CK34" s="175"/>
      <c r="CL34" s="175"/>
      <c r="CM34" s="175"/>
      <c r="CN34" s="175"/>
      <c r="CO34" s="175"/>
    </row>
    <row r="35" spans="1:93" ht="81" customHeight="1">
      <c r="A35" s="736"/>
      <c r="B35" s="132">
        <f t="shared" si="4"/>
        <v>10.810810810810811</v>
      </c>
      <c r="C35" s="100" t="s">
        <v>335</v>
      </c>
      <c r="D35" s="132">
        <f t="shared" si="5"/>
        <v>10.810810810810811</v>
      </c>
      <c r="E35" s="100" t="s">
        <v>336</v>
      </c>
      <c r="F35" s="100" t="s">
        <v>337</v>
      </c>
      <c r="G35" s="100" t="s">
        <v>338</v>
      </c>
      <c r="H35" s="100" t="s">
        <v>270</v>
      </c>
      <c r="I35" s="100" t="s">
        <v>263</v>
      </c>
      <c r="J35" s="100"/>
      <c r="K35" s="235">
        <v>6.5000000000000002E-2</v>
      </c>
      <c r="L35" s="100">
        <v>2018</v>
      </c>
      <c r="M35" s="106">
        <v>43586</v>
      </c>
      <c r="N35" s="106">
        <v>47118</v>
      </c>
      <c r="O35" s="236">
        <v>0.08</v>
      </c>
      <c r="P35" s="236">
        <v>0.1</v>
      </c>
      <c r="Q35" s="236">
        <v>0.11899999999999999</v>
      </c>
      <c r="R35" s="236">
        <v>0.13800000000000001</v>
      </c>
      <c r="S35" s="236">
        <v>0.156</v>
      </c>
      <c r="T35" s="236">
        <v>0.17499999999999999</v>
      </c>
      <c r="U35" s="236">
        <v>0.19400000000000001</v>
      </c>
      <c r="V35" s="236">
        <v>0.21299999999999999</v>
      </c>
      <c r="W35" s="236">
        <v>0.23100000000000001</v>
      </c>
      <c r="X35" s="236">
        <v>0.25</v>
      </c>
      <c r="Y35" s="236">
        <v>0.25</v>
      </c>
      <c r="Z35" s="150" t="s">
        <v>348</v>
      </c>
      <c r="AA35" s="105">
        <f t="shared" si="2"/>
        <v>2.7027027027027026</v>
      </c>
      <c r="AB35" s="150" t="s">
        <v>349</v>
      </c>
      <c r="AC35" s="115" t="s">
        <v>350</v>
      </c>
      <c r="AD35" s="100" t="s">
        <v>267</v>
      </c>
      <c r="AE35" s="100" t="s">
        <v>308</v>
      </c>
      <c r="AF35" s="98" t="s">
        <v>269</v>
      </c>
      <c r="AG35" s="98" t="s">
        <v>270</v>
      </c>
      <c r="AH35" s="100" t="s">
        <v>263</v>
      </c>
      <c r="AI35" s="100" t="s">
        <v>263</v>
      </c>
      <c r="AJ35" s="98">
        <v>9</v>
      </c>
      <c r="AK35" s="98">
        <v>2018</v>
      </c>
      <c r="AL35" s="106">
        <v>43586</v>
      </c>
      <c r="AM35" s="106">
        <v>47118</v>
      </c>
      <c r="AN35" s="98">
        <v>11</v>
      </c>
      <c r="AO35" s="98">
        <v>14</v>
      </c>
      <c r="AP35" s="98">
        <v>15</v>
      </c>
      <c r="AQ35" s="98">
        <v>15</v>
      </c>
      <c r="AR35" s="98">
        <v>15</v>
      </c>
      <c r="AS35" s="98">
        <v>16</v>
      </c>
      <c r="AT35" s="98">
        <v>16</v>
      </c>
      <c r="AU35" s="98">
        <v>16</v>
      </c>
      <c r="AV35" s="98">
        <v>16</v>
      </c>
      <c r="AW35" s="98">
        <v>16</v>
      </c>
      <c r="AX35" s="98">
        <v>16</v>
      </c>
      <c r="AY35" s="274">
        <v>1043</v>
      </c>
      <c r="AZ35" s="274">
        <v>1043</v>
      </c>
      <c r="BA35" s="101" t="s">
        <v>271</v>
      </c>
      <c r="BB35" s="274">
        <v>324</v>
      </c>
      <c r="BC35" s="274">
        <v>317</v>
      </c>
      <c r="BD35" s="101" t="s">
        <v>271</v>
      </c>
      <c r="BE35" s="274">
        <v>334</v>
      </c>
      <c r="BF35" s="274">
        <v>0</v>
      </c>
      <c r="BG35" s="101" t="s">
        <v>271</v>
      </c>
      <c r="BH35" s="274">
        <v>345</v>
      </c>
      <c r="BI35" s="274">
        <v>0</v>
      </c>
      <c r="BJ35" s="276" t="s">
        <v>271</v>
      </c>
      <c r="BK35" s="274">
        <v>356</v>
      </c>
      <c r="BL35" s="274">
        <v>0</v>
      </c>
      <c r="BM35" s="276" t="s">
        <v>271</v>
      </c>
      <c r="BN35" s="274">
        <v>16</v>
      </c>
      <c r="BO35" s="274">
        <v>0</v>
      </c>
      <c r="BP35" s="276" t="s">
        <v>271</v>
      </c>
      <c r="BQ35" s="274">
        <v>17</v>
      </c>
      <c r="BR35" s="274">
        <v>0</v>
      </c>
      <c r="BS35" s="276" t="s">
        <v>271</v>
      </c>
      <c r="BT35" s="274">
        <v>17</v>
      </c>
      <c r="BU35" s="274">
        <v>0</v>
      </c>
      <c r="BV35" s="276" t="s">
        <v>271</v>
      </c>
      <c r="BW35" s="274">
        <v>18</v>
      </c>
      <c r="BX35" s="274">
        <v>0</v>
      </c>
      <c r="BY35" s="276" t="s">
        <v>271</v>
      </c>
      <c r="BZ35" s="274">
        <v>19</v>
      </c>
      <c r="CA35" s="274">
        <v>0</v>
      </c>
      <c r="CB35" s="276" t="s">
        <v>271</v>
      </c>
      <c r="CC35" s="101">
        <f t="shared" si="3"/>
        <v>2489</v>
      </c>
      <c r="CD35" s="107" t="s">
        <v>116</v>
      </c>
      <c r="CE35" s="107" t="s">
        <v>272</v>
      </c>
      <c r="CF35" s="108" t="s">
        <v>309</v>
      </c>
      <c r="CG35" s="108" t="s">
        <v>310</v>
      </c>
      <c r="CH35" s="108" t="s">
        <v>275</v>
      </c>
      <c r="CI35" s="109" t="s">
        <v>311</v>
      </c>
      <c r="CJ35" s="176" t="s">
        <v>351</v>
      </c>
      <c r="CK35" s="176" t="s">
        <v>352</v>
      </c>
      <c r="CL35" s="176" t="s">
        <v>353</v>
      </c>
      <c r="CM35" s="176" t="s">
        <v>354</v>
      </c>
      <c r="CN35" s="176" t="s">
        <v>355</v>
      </c>
      <c r="CO35" s="176" t="s">
        <v>356</v>
      </c>
    </row>
    <row r="36" spans="1:93" ht="81" customHeight="1">
      <c r="A36" s="783"/>
      <c r="B36" s="132">
        <f t="shared" si="4"/>
        <v>10.810810810810811</v>
      </c>
      <c r="C36" s="100" t="s">
        <v>335</v>
      </c>
      <c r="D36" s="132">
        <f t="shared" si="5"/>
        <v>10.810810810810811</v>
      </c>
      <c r="E36" s="100" t="s">
        <v>336</v>
      </c>
      <c r="F36" s="100" t="s">
        <v>337</v>
      </c>
      <c r="G36" s="100" t="s">
        <v>338</v>
      </c>
      <c r="H36" s="100" t="s">
        <v>270</v>
      </c>
      <c r="I36" s="100" t="s">
        <v>263</v>
      </c>
      <c r="J36" s="100"/>
      <c r="K36" s="235">
        <v>6.5000000000000002E-2</v>
      </c>
      <c r="L36" s="100">
        <v>2018</v>
      </c>
      <c r="M36" s="106">
        <v>43586</v>
      </c>
      <c r="N36" s="106">
        <v>47118</v>
      </c>
      <c r="O36" s="236">
        <v>0.08</v>
      </c>
      <c r="P36" s="236">
        <v>0.1</v>
      </c>
      <c r="Q36" s="236">
        <v>0.11899999999999999</v>
      </c>
      <c r="R36" s="236">
        <v>0.13800000000000001</v>
      </c>
      <c r="S36" s="236">
        <v>0.156</v>
      </c>
      <c r="T36" s="236">
        <v>0.17499999999999999</v>
      </c>
      <c r="U36" s="236">
        <v>0.19400000000000001</v>
      </c>
      <c r="V36" s="236">
        <v>0.21299999999999999</v>
      </c>
      <c r="W36" s="236">
        <v>0.23100000000000001</v>
      </c>
      <c r="X36" s="236">
        <v>0.25</v>
      </c>
      <c r="Y36" s="236">
        <v>0.25</v>
      </c>
      <c r="Z36" s="98" t="s">
        <v>357</v>
      </c>
      <c r="AA36" s="105">
        <f t="shared" si="2"/>
        <v>2.7027027027027026</v>
      </c>
      <c r="AB36" s="98" t="s">
        <v>358</v>
      </c>
      <c r="AC36" s="98" t="s">
        <v>359</v>
      </c>
      <c r="AD36" s="100" t="s">
        <v>267</v>
      </c>
      <c r="AE36" s="100" t="s">
        <v>308</v>
      </c>
      <c r="AF36" s="98" t="s">
        <v>269</v>
      </c>
      <c r="AG36" s="98" t="s">
        <v>270</v>
      </c>
      <c r="AH36" s="100" t="s">
        <v>263</v>
      </c>
      <c r="AI36" s="100" t="s">
        <v>263</v>
      </c>
      <c r="AJ36" s="232">
        <v>0.7</v>
      </c>
      <c r="AK36" s="98">
        <v>2018</v>
      </c>
      <c r="AL36" s="106">
        <v>43586</v>
      </c>
      <c r="AM36" s="106">
        <v>47118</v>
      </c>
      <c r="AN36" s="232">
        <v>0.7</v>
      </c>
      <c r="AO36" s="232">
        <v>0.71</v>
      </c>
      <c r="AP36" s="232">
        <v>0.72</v>
      </c>
      <c r="AQ36" s="232">
        <v>0.74</v>
      </c>
      <c r="AR36" s="232">
        <v>0.75</v>
      </c>
      <c r="AS36" s="232">
        <v>0.77</v>
      </c>
      <c r="AT36" s="232">
        <v>0.78</v>
      </c>
      <c r="AU36" s="232">
        <v>0.8</v>
      </c>
      <c r="AV36" s="232">
        <v>0.82</v>
      </c>
      <c r="AW36" s="232">
        <v>0.83</v>
      </c>
      <c r="AX36" s="232">
        <v>0.83</v>
      </c>
      <c r="AY36" s="98">
        <v>202</v>
      </c>
      <c r="AZ36" s="98">
        <v>202</v>
      </c>
      <c r="BA36" s="98" t="s">
        <v>360</v>
      </c>
      <c r="BB36" s="98">
        <v>211</v>
      </c>
      <c r="BC36" s="98">
        <v>211</v>
      </c>
      <c r="BD36" s="98" t="s">
        <v>360</v>
      </c>
      <c r="BE36" s="98">
        <v>219</v>
      </c>
      <c r="BF36" s="98">
        <v>0</v>
      </c>
      <c r="BG36" s="98" t="s">
        <v>360</v>
      </c>
      <c r="BH36" s="277">
        <v>228</v>
      </c>
      <c r="BI36" s="277">
        <v>0</v>
      </c>
      <c r="BJ36" s="277" t="s">
        <v>360</v>
      </c>
      <c r="BK36" s="277">
        <v>237</v>
      </c>
      <c r="BL36" s="277">
        <v>0</v>
      </c>
      <c r="BM36" s="277" t="s">
        <v>360</v>
      </c>
      <c r="BN36" s="277">
        <v>246</v>
      </c>
      <c r="BO36" s="277">
        <v>0</v>
      </c>
      <c r="BP36" s="277" t="s">
        <v>360</v>
      </c>
      <c r="BQ36" s="277">
        <v>256</v>
      </c>
      <c r="BR36" s="277">
        <v>0</v>
      </c>
      <c r="BS36" s="277" t="s">
        <v>360</v>
      </c>
      <c r="BT36" s="277">
        <v>266</v>
      </c>
      <c r="BU36" s="277">
        <v>0</v>
      </c>
      <c r="BV36" s="277" t="s">
        <v>360</v>
      </c>
      <c r="BW36" s="277">
        <v>277</v>
      </c>
      <c r="BX36" s="277">
        <v>0</v>
      </c>
      <c r="BY36" s="277" t="s">
        <v>360</v>
      </c>
      <c r="BZ36" s="277">
        <v>288</v>
      </c>
      <c r="CA36" s="277">
        <v>0</v>
      </c>
      <c r="CB36" s="277" t="s">
        <v>360</v>
      </c>
      <c r="CC36" s="101">
        <f t="shared" si="3"/>
        <v>2430</v>
      </c>
      <c r="CD36" s="98" t="s">
        <v>361</v>
      </c>
      <c r="CE36" s="98" t="s">
        <v>362</v>
      </c>
      <c r="CF36" s="98" t="s">
        <v>363</v>
      </c>
      <c r="CG36" s="98" t="s">
        <v>364</v>
      </c>
      <c r="CH36" s="98" t="s">
        <v>365</v>
      </c>
      <c r="CI36" s="98" t="s">
        <v>366</v>
      </c>
      <c r="CJ36" s="98" t="s">
        <v>367</v>
      </c>
      <c r="CK36" s="98" t="s">
        <v>368</v>
      </c>
      <c r="CL36" s="98" t="s">
        <v>368</v>
      </c>
      <c r="CM36" s="98" t="s">
        <v>369</v>
      </c>
      <c r="CN36" s="176"/>
      <c r="CO36" s="176"/>
    </row>
    <row r="37" spans="1:93" ht="78.75" customHeight="1">
      <c r="A37" s="743" t="s">
        <v>370</v>
      </c>
      <c r="B37" s="132">
        <f>SUM($AA$37:$AA$46)</f>
        <v>27.027027027027021</v>
      </c>
      <c r="C37" s="100" t="s">
        <v>371</v>
      </c>
      <c r="D37" s="132">
        <f>SUM($AA$37:$AA$46)</f>
        <v>27.027027027027021</v>
      </c>
      <c r="E37" s="100" t="s">
        <v>372</v>
      </c>
      <c r="F37" s="100" t="s">
        <v>373</v>
      </c>
      <c r="G37" s="100" t="s">
        <v>374</v>
      </c>
      <c r="H37" s="100" t="s">
        <v>270</v>
      </c>
      <c r="I37" s="100" t="s">
        <v>263</v>
      </c>
      <c r="J37" s="100"/>
      <c r="K37" s="132" t="s">
        <v>315</v>
      </c>
      <c r="L37" s="100" t="s">
        <v>315</v>
      </c>
      <c r="M37" s="106">
        <v>43586</v>
      </c>
      <c r="N37" s="106">
        <v>47118</v>
      </c>
      <c r="O37" s="231">
        <v>0.8</v>
      </c>
      <c r="P37" s="231">
        <v>0.81</v>
      </c>
      <c r="Q37" s="231">
        <v>0.82</v>
      </c>
      <c r="R37" s="231">
        <v>0.83</v>
      </c>
      <c r="S37" s="231">
        <v>0.84</v>
      </c>
      <c r="T37" s="231">
        <v>0.85</v>
      </c>
      <c r="U37" s="231">
        <v>0.86</v>
      </c>
      <c r="V37" s="231">
        <v>0.87</v>
      </c>
      <c r="W37" s="231">
        <v>0.88</v>
      </c>
      <c r="X37" s="231">
        <v>0.9</v>
      </c>
      <c r="Y37" s="231">
        <v>0.9</v>
      </c>
      <c r="Z37" s="98" t="s">
        <v>375</v>
      </c>
      <c r="AA37" s="105">
        <f t="shared" si="2"/>
        <v>2.7027027027027026</v>
      </c>
      <c r="AB37" s="98" t="s">
        <v>376</v>
      </c>
      <c r="AC37" s="100" t="s">
        <v>377</v>
      </c>
      <c r="AD37" s="100" t="s">
        <v>267</v>
      </c>
      <c r="AE37" s="100" t="s">
        <v>308</v>
      </c>
      <c r="AF37" s="98" t="s">
        <v>269</v>
      </c>
      <c r="AG37" s="98" t="s">
        <v>347</v>
      </c>
      <c r="AH37" s="100" t="s">
        <v>263</v>
      </c>
      <c r="AI37" s="100" t="s">
        <v>263</v>
      </c>
      <c r="AJ37" s="98" t="s">
        <v>315</v>
      </c>
      <c r="AK37" s="98" t="s">
        <v>315</v>
      </c>
      <c r="AL37" s="106">
        <v>43586</v>
      </c>
      <c r="AM37" s="111">
        <v>43769</v>
      </c>
      <c r="AN37" s="232">
        <v>1</v>
      </c>
      <c r="AO37" s="98"/>
      <c r="AP37" s="98"/>
      <c r="AQ37" s="98"/>
      <c r="AR37" s="98"/>
      <c r="AS37" s="98"/>
      <c r="AT37" s="98"/>
      <c r="AU37" s="98"/>
      <c r="AV37" s="98"/>
      <c r="AW37" s="98"/>
      <c r="AX37" s="232">
        <v>1</v>
      </c>
      <c r="AY37" s="101">
        <v>27</v>
      </c>
      <c r="AZ37" s="110">
        <v>27</v>
      </c>
      <c r="BA37" s="100" t="s">
        <v>271</v>
      </c>
      <c r="BB37" s="101"/>
      <c r="BC37" s="110"/>
      <c r="BD37" s="100"/>
      <c r="BE37" s="101"/>
      <c r="BF37" s="110"/>
      <c r="BG37" s="100"/>
      <c r="BH37" s="276"/>
      <c r="BI37" s="277"/>
      <c r="BJ37" s="277"/>
      <c r="BK37" s="276"/>
      <c r="BL37" s="277"/>
      <c r="BM37" s="277"/>
      <c r="BN37" s="276"/>
      <c r="BO37" s="277"/>
      <c r="BP37" s="277"/>
      <c r="BQ37" s="276"/>
      <c r="BR37" s="277"/>
      <c r="BS37" s="277"/>
      <c r="BT37" s="276"/>
      <c r="BU37" s="277"/>
      <c r="BV37" s="277"/>
      <c r="BW37" s="276"/>
      <c r="BX37" s="277"/>
      <c r="BY37" s="277"/>
      <c r="BZ37" s="276"/>
      <c r="CA37" s="277"/>
      <c r="CB37" s="277"/>
      <c r="CC37" s="101">
        <f t="shared" si="3"/>
        <v>27</v>
      </c>
      <c r="CD37" s="107" t="s">
        <v>116</v>
      </c>
      <c r="CE37" s="107" t="s">
        <v>272</v>
      </c>
      <c r="CF37" s="108" t="s">
        <v>273</v>
      </c>
      <c r="CG37" s="108" t="s">
        <v>318</v>
      </c>
      <c r="CH37" s="108" t="s">
        <v>275</v>
      </c>
      <c r="CI37" s="109" t="s">
        <v>319</v>
      </c>
      <c r="CJ37" s="175"/>
      <c r="CK37" s="175"/>
      <c r="CL37" s="175"/>
      <c r="CM37" s="175"/>
      <c r="CN37" s="175"/>
      <c r="CO37" s="175"/>
    </row>
    <row r="38" spans="1:93" ht="102" customHeight="1">
      <c r="A38" s="736"/>
      <c r="B38" s="132">
        <f t="shared" ref="B38:B46" si="6">SUM($AA$37:$AA$46)</f>
        <v>27.027027027027021</v>
      </c>
      <c r="C38" s="100" t="s">
        <v>371</v>
      </c>
      <c r="D38" s="132">
        <f t="shared" ref="D38:D46" si="7">SUM($AA$37:$AA$46)</f>
        <v>27.027027027027021</v>
      </c>
      <c r="E38" s="100" t="s">
        <v>372</v>
      </c>
      <c r="F38" s="100" t="s">
        <v>373</v>
      </c>
      <c r="G38" s="100" t="s">
        <v>374</v>
      </c>
      <c r="H38" s="100" t="s">
        <v>270</v>
      </c>
      <c r="I38" s="100" t="s">
        <v>263</v>
      </c>
      <c r="J38" s="100"/>
      <c r="K38" s="132" t="s">
        <v>315</v>
      </c>
      <c r="L38" s="100" t="s">
        <v>315</v>
      </c>
      <c r="M38" s="106">
        <v>43586</v>
      </c>
      <c r="N38" s="106">
        <v>47118</v>
      </c>
      <c r="O38" s="231">
        <v>0.8</v>
      </c>
      <c r="P38" s="231">
        <v>0.81</v>
      </c>
      <c r="Q38" s="231">
        <v>0.82</v>
      </c>
      <c r="R38" s="231">
        <v>0.83</v>
      </c>
      <c r="S38" s="231">
        <v>0.84</v>
      </c>
      <c r="T38" s="231">
        <v>0.85</v>
      </c>
      <c r="U38" s="231">
        <v>0.86</v>
      </c>
      <c r="V38" s="231">
        <v>0.87</v>
      </c>
      <c r="W38" s="231">
        <v>0.88</v>
      </c>
      <c r="X38" s="231">
        <v>0.9</v>
      </c>
      <c r="Y38" s="231">
        <v>0.9</v>
      </c>
      <c r="Z38" s="98" t="s">
        <v>378</v>
      </c>
      <c r="AA38" s="105">
        <f t="shared" si="2"/>
        <v>2.7027027027027026</v>
      </c>
      <c r="AB38" s="98" t="s">
        <v>379</v>
      </c>
      <c r="AC38" s="98" t="s">
        <v>380</v>
      </c>
      <c r="AD38" s="100" t="s">
        <v>267</v>
      </c>
      <c r="AE38" s="100" t="s">
        <v>308</v>
      </c>
      <c r="AF38" s="98" t="s">
        <v>381</v>
      </c>
      <c r="AG38" s="98" t="s">
        <v>270</v>
      </c>
      <c r="AH38" s="100" t="s">
        <v>263</v>
      </c>
      <c r="AI38" s="100" t="s">
        <v>263</v>
      </c>
      <c r="AJ38" s="232">
        <v>0.63500000000000001</v>
      </c>
      <c r="AK38" s="98">
        <v>2018</v>
      </c>
      <c r="AL38" s="106">
        <v>43586</v>
      </c>
      <c r="AM38" s="106">
        <v>47118</v>
      </c>
      <c r="AN38" s="232">
        <v>0.75</v>
      </c>
      <c r="AO38" s="232">
        <v>0.78</v>
      </c>
      <c r="AP38" s="232">
        <v>0.8</v>
      </c>
      <c r="AQ38" s="232">
        <v>0.82</v>
      </c>
      <c r="AR38" s="232">
        <v>0.84</v>
      </c>
      <c r="AS38" s="232">
        <v>0.86</v>
      </c>
      <c r="AT38" s="232">
        <v>0.88</v>
      </c>
      <c r="AU38" s="232">
        <v>0.91</v>
      </c>
      <c r="AV38" s="232">
        <v>0.93</v>
      </c>
      <c r="AW38" s="232">
        <v>0.95</v>
      </c>
      <c r="AX38" s="232">
        <v>0.95</v>
      </c>
      <c r="AY38" s="274">
        <v>3622</v>
      </c>
      <c r="AZ38" s="274">
        <v>3622</v>
      </c>
      <c r="BA38" s="101" t="s">
        <v>271</v>
      </c>
      <c r="BB38" s="274">
        <v>3597</v>
      </c>
      <c r="BC38" s="274">
        <v>3357</v>
      </c>
      <c r="BD38" s="101" t="s">
        <v>271</v>
      </c>
      <c r="BE38" s="274">
        <v>3569</v>
      </c>
      <c r="BF38" s="274">
        <v>0</v>
      </c>
      <c r="BG38" s="101" t="s">
        <v>271</v>
      </c>
      <c r="BH38" s="274">
        <v>3768</v>
      </c>
      <c r="BI38" s="274">
        <v>0</v>
      </c>
      <c r="BJ38" s="276" t="s">
        <v>271</v>
      </c>
      <c r="BK38" s="274">
        <v>3979</v>
      </c>
      <c r="BL38" s="274">
        <v>0</v>
      </c>
      <c r="BM38" s="276" t="s">
        <v>271</v>
      </c>
      <c r="BN38" s="274">
        <v>4204</v>
      </c>
      <c r="BO38" s="274">
        <v>0</v>
      </c>
      <c r="BP38" s="276" t="s">
        <v>271</v>
      </c>
      <c r="BQ38" s="274">
        <v>4443</v>
      </c>
      <c r="BR38" s="274">
        <v>0</v>
      </c>
      <c r="BS38" s="276" t="s">
        <v>271</v>
      </c>
      <c r="BT38" s="274">
        <v>4697</v>
      </c>
      <c r="BU38" s="274">
        <v>0</v>
      </c>
      <c r="BV38" s="276" t="s">
        <v>271</v>
      </c>
      <c r="BW38" s="274">
        <v>4968</v>
      </c>
      <c r="BX38" s="274">
        <v>0</v>
      </c>
      <c r="BY38" s="276" t="s">
        <v>271</v>
      </c>
      <c r="BZ38" s="274">
        <v>5256</v>
      </c>
      <c r="CA38" s="274">
        <v>0</v>
      </c>
      <c r="CB38" s="276" t="s">
        <v>271</v>
      </c>
      <c r="CC38" s="101">
        <f t="shared" si="3"/>
        <v>42103</v>
      </c>
      <c r="CD38" s="107" t="s">
        <v>116</v>
      </c>
      <c r="CE38" s="107" t="s">
        <v>272</v>
      </c>
      <c r="CF38" s="108" t="s">
        <v>273</v>
      </c>
      <c r="CG38" s="108" t="s">
        <v>318</v>
      </c>
      <c r="CH38" s="108" t="s">
        <v>275</v>
      </c>
      <c r="CI38" s="109" t="s">
        <v>319</v>
      </c>
      <c r="CJ38" s="176" t="s">
        <v>382</v>
      </c>
      <c r="CK38" s="174" t="s">
        <v>383</v>
      </c>
      <c r="CL38" s="174" t="s">
        <v>384</v>
      </c>
      <c r="CM38" s="174" t="s">
        <v>385</v>
      </c>
      <c r="CN38" s="174" t="s">
        <v>386</v>
      </c>
      <c r="CO38" s="174" t="s">
        <v>387</v>
      </c>
    </row>
    <row r="39" spans="1:93" ht="117.75" customHeight="1">
      <c r="A39" s="736"/>
      <c r="B39" s="132">
        <f t="shared" si="6"/>
        <v>27.027027027027021</v>
      </c>
      <c r="C39" s="100" t="s">
        <v>371</v>
      </c>
      <c r="D39" s="132">
        <f t="shared" si="7"/>
        <v>27.027027027027021</v>
      </c>
      <c r="E39" s="100" t="s">
        <v>372</v>
      </c>
      <c r="F39" s="100" t="s">
        <v>373</v>
      </c>
      <c r="G39" s="100" t="s">
        <v>374</v>
      </c>
      <c r="H39" s="100" t="s">
        <v>270</v>
      </c>
      <c r="I39" s="100" t="s">
        <v>263</v>
      </c>
      <c r="J39" s="100"/>
      <c r="K39" s="132" t="s">
        <v>315</v>
      </c>
      <c r="L39" s="100" t="s">
        <v>315</v>
      </c>
      <c r="M39" s="106">
        <v>43586</v>
      </c>
      <c r="N39" s="106">
        <v>47118</v>
      </c>
      <c r="O39" s="231">
        <v>0.8</v>
      </c>
      <c r="P39" s="231">
        <v>0.81</v>
      </c>
      <c r="Q39" s="231">
        <v>0.82</v>
      </c>
      <c r="R39" s="231">
        <v>0.83</v>
      </c>
      <c r="S39" s="231">
        <v>0.84</v>
      </c>
      <c r="T39" s="231">
        <v>0.85</v>
      </c>
      <c r="U39" s="231">
        <v>0.86</v>
      </c>
      <c r="V39" s="231">
        <v>0.87</v>
      </c>
      <c r="W39" s="231">
        <v>0.88</v>
      </c>
      <c r="X39" s="231">
        <v>0.9</v>
      </c>
      <c r="Y39" s="231">
        <v>0.9</v>
      </c>
      <c r="Z39" s="98" t="s">
        <v>388</v>
      </c>
      <c r="AA39" s="105">
        <f t="shared" si="2"/>
        <v>2.7027027027027026</v>
      </c>
      <c r="AB39" s="98" t="s">
        <v>389</v>
      </c>
      <c r="AC39" s="98" t="s">
        <v>390</v>
      </c>
      <c r="AD39" s="100" t="s">
        <v>267</v>
      </c>
      <c r="AE39" s="100" t="s">
        <v>308</v>
      </c>
      <c r="AF39" s="98" t="s">
        <v>381</v>
      </c>
      <c r="AG39" s="98" t="s">
        <v>270</v>
      </c>
      <c r="AH39" s="100" t="s">
        <v>263</v>
      </c>
      <c r="AI39" s="100" t="s">
        <v>263</v>
      </c>
      <c r="AJ39" s="98">
        <v>9000</v>
      </c>
      <c r="AK39" s="98">
        <v>2017</v>
      </c>
      <c r="AL39" s="106">
        <v>43586</v>
      </c>
      <c r="AM39" s="106">
        <v>47118</v>
      </c>
      <c r="AN39" s="98">
        <v>9000</v>
      </c>
      <c r="AO39" s="98">
        <v>11000</v>
      </c>
      <c r="AP39" s="98">
        <v>13000</v>
      </c>
      <c r="AQ39" s="98">
        <v>15000</v>
      </c>
      <c r="AR39" s="98">
        <v>18000</v>
      </c>
      <c r="AS39" s="98">
        <v>18000</v>
      </c>
      <c r="AT39" s="98">
        <v>18000</v>
      </c>
      <c r="AU39" s="98">
        <v>18000</v>
      </c>
      <c r="AV39" s="98">
        <v>18000</v>
      </c>
      <c r="AW39" s="98">
        <v>18000</v>
      </c>
      <c r="AX39" s="98">
        <v>18000</v>
      </c>
      <c r="AY39" s="101">
        <v>208.21687848000002</v>
      </c>
      <c r="AZ39" s="110">
        <v>208.21687848000002</v>
      </c>
      <c r="BA39" s="100" t="s">
        <v>391</v>
      </c>
      <c r="BB39" s="101">
        <v>216.54555361919998</v>
      </c>
      <c r="BC39" s="110">
        <v>216.54555361919998</v>
      </c>
      <c r="BD39" s="100" t="s">
        <v>391</v>
      </c>
      <c r="BE39" s="101">
        <v>225.20737576396806</v>
      </c>
      <c r="BF39" s="110">
        <v>0</v>
      </c>
      <c r="BG39" s="100" t="s">
        <v>391</v>
      </c>
      <c r="BH39" s="274">
        <v>234</v>
      </c>
      <c r="BI39" s="275">
        <v>0</v>
      </c>
      <c r="BJ39" s="278" t="s">
        <v>392</v>
      </c>
      <c r="BK39" s="274">
        <v>244</v>
      </c>
      <c r="BL39" s="275">
        <v>0</v>
      </c>
      <c r="BM39" s="278" t="s">
        <v>392</v>
      </c>
      <c r="BN39" s="274">
        <v>253</v>
      </c>
      <c r="BO39" s="275">
        <v>0</v>
      </c>
      <c r="BP39" s="278" t="s">
        <v>392</v>
      </c>
      <c r="BQ39" s="274">
        <v>263</v>
      </c>
      <c r="BR39" s="275">
        <v>0</v>
      </c>
      <c r="BS39" s="278" t="s">
        <v>392</v>
      </c>
      <c r="BT39" s="274">
        <v>274</v>
      </c>
      <c r="BU39" s="275">
        <v>0</v>
      </c>
      <c r="BV39" s="278" t="s">
        <v>392</v>
      </c>
      <c r="BW39" s="274">
        <v>285</v>
      </c>
      <c r="BX39" s="275">
        <v>0</v>
      </c>
      <c r="BY39" s="278" t="s">
        <v>392</v>
      </c>
      <c r="BZ39" s="274">
        <v>296</v>
      </c>
      <c r="CA39" s="275">
        <v>0</v>
      </c>
      <c r="CB39" s="278" t="s">
        <v>392</v>
      </c>
      <c r="CC39" s="101">
        <f t="shared" si="3"/>
        <v>2498.9698078631682</v>
      </c>
      <c r="CD39" s="107" t="s">
        <v>116</v>
      </c>
      <c r="CE39" s="107" t="s">
        <v>272</v>
      </c>
      <c r="CF39" s="108" t="s">
        <v>317</v>
      </c>
      <c r="CG39" s="108" t="s">
        <v>318</v>
      </c>
      <c r="CH39" s="108" t="s">
        <v>275</v>
      </c>
      <c r="CI39" s="109" t="s">
        <v>319</v>
      </c>
      <c r="CJ39" s="175"/>
      <c r="CK39" s="175"/>
      <c r="CL39" s="175"/>
      <c r="CM39" s="175"/>
      <c r="CN39" s="175"/>
      <c r="CO39" s="175"/>
    </row>
    <row r="40" spans="1:93" ht="81" customHeight="1">
      <c r="A40" s="736"/>
      <c r="B40" s="132">
        <f t="shared" si="6"/>
        <v>27.027027027027021</v>
      </c>
      <c r="C40" s="100" t="s">
        <v>371</v>
      </c>
      <c r="D40" s="132">
        <f t="shared" si="7"/>
        <v>27.027027027027021</v>
      </c>
      <c r="E40" s="100" t="s">
        <v>372</v>
      </c>
      <c r="F40" s="100" t="s">
        <v>373</v>
      </c>
      <c r="G40" s="100" t="s">
        <v>374</v>
      </c>
      <c r="H40" s="100" t="s">
        <v>270</v>
      </c>
      <c r="I40" s="100" t="s">
        <v>263</v>
      </c>
      <c r="J40" s="100"/>
      <c r="K40" s="132" t="s">
        <v>315</v>
      </c>
      <c r="L40" s="100" t="s">
        <v>315</v>
      </c>
      <c r="M40" s="106">
        <v>43586</v>
      </c>
      <c r="N40" s="106">
        <v>47118</v>
      </c>
      <c r="O40" s="231">
        <v>0.8</v>
      </c>
      <c r="P40" s="231">
        <v>0.81</v>
      </c>
      <c r="Q40" s="231">
        <v>0.82</v>
      </c>
      <c r="R40" s="231">
        <v>0.83</v>
      </c>
      <c r="S40" s="231">
        <v>0.84</v>
      </c>
      <c r="T40" s="231">
        <v>0.85</v>
      </c>
      <c r="U40" s="231">
        <v>0.86</v>
      </c>
      <c r="V40" s="231">
        <v>0.87</v>
      </c>
      <c r="W40" s="231">
        <v>0.88</v>
      </c>
      <c r="X40" s="231">
        <v>0.9</v>
      </c>
      <c r="Y40" s="231">
        <v>0.9</v>
      </c>
      <c r="Z40" s="98" t="s">
        <v>393</v>
      </c>
      <c r="AA40" s="105">
        <f t="shared" si="2"/>
        <v>2.7027027027027026</v>
      </c>
      <c r="AB40" s="113" t="s">
        <v>394</v>
      </c>
      <c r="AC40" s="98" t="s">
        <v>395</v>
      </c>
      <c r="AD40" s="100" t="s">
        <v>267</v>
      </c>
      <c r="AE40" s="100" t="s">
        <v>308</v>
      </c>
      <c r="AF40" s="98" t="s">
        <v>269</v>
      </c>
      <c r="AG40" s="98" t="s">
        <v>270</v>
      </c>
      <c r="AH40" s="100" t="s">
        <v>263</v>
      </c>
      <c r="AI40" s="100" t="s">
        <v>263</v>
      </c>
      <c r="AJ40" s="98">
        <v>4</v>
      </c>
      <c r="AK40" s="98">
        <v>2017</v>
      </c>
      <c r="AL40" s="106">
        <v>43586</v>
      </c>
      <c r="AM40" s="106">
        <v>47118</v>
      </c>
      <c r="AN40" s="269">
        <v>10</v>
      </c>
      <c r="AO40" s="269">
        <v>16</v>
      </c>
      <c r="AP40" s="269">
        <v>24</v>
      </c>
      <c r="AQ40" s="269">
        <v>35</v>
      </c>
      <c r="AR40" s="269">
        <v>37</v>
      </c>
      <c r="AS40" s="269">
        <v>39</v>
      </c>
      <c r="AT40" s="269">
        <v>41</v>
      </c>
      <c r="AU40" s="269">
        <v>43</v>
      </c>
      <c r="AV40" s="269">
        <v>44</v>
      </c>
      <c r="AW40" s="269">
        <v>45</v>
      </c>
      <c r="AX40" s="269">
        <v>45</v>
      </c>
      <c r="AY40" s="274">
        <v>588</v>
      </c>
      <c r="AZ40" s="274">
        <v>578</v>
      </c>
      <c r="BA40" s="101" t="s">
        <v>271</v>
      </c>
      <c r="BB40" s="274">
        <v>516</v>
      </c>
      <c r="BC40" s="274">
        <v>474</v>
      </c>
      <c r="BD40" s="101" t="s">
        <v>271</v>
      </c>
      <c r="BE40" s="274">
        <v>515</v>
      </c>
      <c r="BF40" s="274">
        <v>0</v>
      </c>
      <c r="BG40" s="101" t="s">
        <v>271</v>
      </c>
      <c r="BH40" s="274">
        <v>523</v>
      </c>
      <c r="BI40" s="274">
        <v>0</v>
      </c>
      <c r="BJ40" s="276" t="s">
        <v>271</v>
      </c>
      <c r="BK40" s="274">
        <v>532</v>
      </c>
      <c r="BL40" s="274">
        <v>0</v>
      </c>
      <c r="BM40" s="276" t="s">
        <v>271</v>
      </c>
      <c r="BN40" s="274">
        <v>541</v>
      </c>
      <c r="BO40" s="274">
        <v>0</v>
      </c>
      <c r="BP40" s="276" t="s">
        <v>271</v>
      </c>
      <c r="BQ40" s="274">
        <v>551</v>
      </c>
      <c r="BR40" s="274">
        <v>0</v>
      </c>
      <c r="BS40" s="276" t="s">
        <v>271</v>
      </c>
      <c r="BT40" s="274">
        <v>561</v>
      </c>
      <c r="BU40" s="274">
        <v>0</v>
      </c>
      <c r="BV40" s="276" t="s">
        <v>271</v>
      </c>
      <c r="BW40" s="274">
        <v>571</v>
      </c>
      <c r="BX40" s="274">
        <v>0</v>
      </c>
      <c r="BY40" s="276" t="s">
        <v>271</v>
      </c>
      <c r="BZ40" s="274">
        <v>581</v>
      </c>
      <c r="CA40" s="274">
        <v>0</v>
      </c>
      <c r="CB40" s="276" t="s">
        <v>271</v>
      </c>
      <c r="CC40" s="101">
        <f t="shared" si="3"/>
        <v>5479</v>
      </c>
      <c r="CD40" s="107" t="s">
        <v>116</v>
      </c>
      <c r="CE40" s="107" t="s">
        <v>272</v>
      </c>
      <c r="CF40" s="108" t="s">
        <v>317</v>
      </c>
      <c r="CG40" s="108" t="s">
        <v>318</v>
      </c>
      <c r="CH40" s="108" t="s">
        <v>275</v>
      </c>
      <c r="CI40" s="109" t="s">
        <v>319</v>
      </c>
      <c r="CJ40" s="176" t="s">
        <v>396</v>
      </c>
      <c r="CK40" s="176" t="s">
        <v>397</v>
      </c>
      <c r="CL40" s="176" t="s">
        <v>398</v>
      </c>
      <c r="CM40" s="176" t="s">
        <v>399</v>
      </c>
      <c r="CN40" s="176" t="s">
        <v>400</v>
      </c>
      <c r="CO40" s="176" t="s">
        <v>401</v>
      </c>
    </row>
    <row r="41" spans="1:93" ht="82.5" customHeight="1">
      <c r="A41" s="736"/>
      <c r="B41" s="132">
        <f t="shared" si="6"/>
        <v>27.027027027027021</v>
      </c>
      <c r="C41" s="100" t="s">
        <v>371</v>
      </c>
      <c r="D41" s="132">
        <f t="shared" si="7"/>
        <v>27.027027027027021</v>
      </c>
      <c r="E41" s="100" t="s">
        <v>372</v>
      </c>
      <c r="F41" s="100" t="s">
        <v>373</v>
      </c>
      <c r="G41" s="100" t="s">
        <v>374</v>
      </c>
      <c r="H41" s="100" t="s">
        <v>270</v>
      </c>
      <c r="I41" s="100" t="s">
        <v>263</v>
      </c>
      <c r="J41" s="100"/>
      <c r="K41" s="132" t="s">
        <v>315</v>
      </c>
      <c r="L41" s="100" t="s">
        <v>315</v>
      </c>
      <c r="M41" s="106">
        <v>43586</v>
      </c>
      <c r="N41" s="106">
        <v>47118</v>
      </c>
      <c r="O41" s="231">
        <v>0.8</v>
      </c>
      <c r="P41" s="231">
        <v>0.81</v>
      </c>
      <c r="Q41" s="231">
        <v>0.82</v>
      </c>
      <c r="R41" s="231">
        <v>0.83</v>
      </c>
      <c r="S41" s="231">
        <v>0.84</v>
      </c>
      <c r="T41" s="231">
        <v>0.85</v>
      </c>
      <c r="U41" s="231">
        <v>0.86</v>
      </c>
      <c r="V41" s="231">
        <v>0.87</v>
      </c>
      <c r="W41" s="231">
        <v>0.88</v>
      </c>
      <c r="X41" s="231">
        <v>0.9</v>
      </c>
      <c r="Y41" s="231">
        <v>0.9</v>
      </c>
      <c r="Z41" s="98" t="s">
        <v>402</v>
      </c>
      <c r="AA41" s="105">
        <f t="shared" si="2"/>
        <v>2.7027027027027026</v>
      </c>
      <c r="AB41" s="98" t="s">
        <v>403</v>
      </c>
      <c r="AC41" s="98" t="s">
        <v>404</v>
      </c>
      <c r="AD41" s="98" t="s">
        <v>296</v>
      </c>
      <c r="AE41" s="98" t="s">
        <v>297</v>
      </c>
      <c r="AF41" s="98" t="s">
        <v>374</v>
      </c>
      <c r="AG41" s="98" t="s">
        <v>270</v>
      </c>
      <c r="AH41" s="100" t="s">
        <v>263</v>
      </c>
      <c r="AI41" s="100" t="s">
        <v>263</v>
      </c>
      <c r="AJ41" s="98">
        <v>0</v>
      </c>
      <c r="AK41" s="98">
        <v>2018</v>
      </c>
      <c r="AL41" s="106">
        <v>43586</v>
      </c>
      <c r="AM41" s="111" t="s">
        <v>405</v>
      </c>
      <c r="AN41" s="98">
        <v>1</v>
      </c>
      <c r="AO41" s="98">
        <v>7</v>
      </c>
      <c r="AP41" s="98"/>
      <c r="AQ41" s="98"/>
      <c r="AR41" s="98"/>
      <c r="AS41" s="98"/>
      <c r="AT41" s="98"/>
      <c r="AU41" s="98"/>
      <c r="AV41" s="98"/>
      <c r="AW41" s="98"/>
      <c r="AX41" s="99">
        <v>7</v>
      </c>
      <c r="AY41" s="101">
        <v>1.84</v>
      </c>
      <c r="AZ41" s="110">
        <v>1.84</v>
      </c>
      <c r="BA41" s="100" t="s">
        <v>271</v>
      </c>
      <c r="BB41" s="101">
        <v>9.5679999999999996</v>
      </c>
      <c r="BC41" s="110">
        <v>9.5679999999999996</v>
      </c>
      <c r="BD41" s="100" t="s">
        <v>271</v>
      </c>
      <c r="BE41" s="101"/>
      <c r="BF41" s="110"/>
      <c r="BG41" s="100"/>
      <c r="BH41" s="279"/>
      <c r="BI41" s="279"/>
      <c r="BJ41" s="276"/>
      <c r="BK41" s="279"/>
      <c r="BL41" s="279"/>
      <c r="BM41" s="276"/>
      <c r="BN41" s="279"/>
      <c r="BO41" s="279"/>
      <c r="BP41" s="276"/>
      <c r="BQ41" s="279"/>
      <c r="BR41" s="279"/>
      <c r="BS41" s="276"/>
      <c r="BT41" s="279"/>
      <c r="BU41" s="279"/>
      <c r="BV41" s="276"/>
      <c r="BW41" s="279"/>
      <c r="BX41" s="279"/>
      <c r="BY41" s="276"/>
      <c r="BZ41" s="279"/>
      <c r="CA41" s="279"/>
      <c r="CB41" s="276"/>
      <c r="CC41" s="101">
        <f t="shared" si="3"/>
        <v>11.407999999999999</v>
      </c>
      <c r="CD41" s="107" t="s">
        <v>116</v>
      </c>
      <c r="CE41" s="107" t="s">
        <v>272</v>
      </c>
      <c r="CF41" s="108" t="s">
        <v>309</v>
      </c>
      <c r="CG41" s="108" t="s">
        <v>310</v>
      </c>
      <c r="CH41" s="108" t="s">
        <v>275</v>
      </c>
      <c r="CI41" s="109" t="s">
        <v>311</v>
      </c>
      <c r="CJ41" s="175"/>
      <c r="CK41" s="175"/>
      <c r="CL41" s="175"/>
      <c r="CM41" s="175"/>
      <c r="CN41" s="175"/>
      <c r="CO41" s="175"/>
    </row>
    <row r="42" spans="1:93" ht="78.75" customHeight="1">
      <c r="A42" s="736"/>
      <c r="B42" s="132">
        <f t="shared" si="6"/>
        <v>27.027027027027021</v>
      </c>
      <c r="C42" s="100" t="s">
        <v>371</v>
      </c>
      <c r="D42" s="132">
        <f t="shared" si="7"/>
        <v>27.027027027027021</v>
      </c>
      <c r="E42" s="100" t="s">
        <v>372</v>
      </c>
      <c r="F42" s="100" t="s">
        <v>373</v>
      </c>
      <c r="G42" s="100" t="s">
        <v>374</v>
      </c>
      <c r="H42" s="100" t="s">
        <v>270</v>
      </c>
      <c r="I42" s="100" t="s">
        <v>263</v>
      </c>
      <c r="J42" s="100"/>
      <c r="K42" s="132" t="s">
        <v>315</v>
      </c>
      <c r="L42" s="100" t="s">
        <v>315</v>
      </c>
      <c r="M42" s="106">
        <v>43586</v>
      </c>
      <c r="N42" s="106">
        <v>47118</v>
      </c>
      <c r="O42" s="231">
        <v>0.8</v>
      </c>
      <c r="P42" s="231">
        <v>0.81</v>
      </c>
      <c r="Q42" s="231">
        <v>0.82</v>
      </c>
      <c r="R42" s="231">
        <v>0.83</v>
      </c>
      <c r="S42" s="231">
        <v>0.84</v>
      </c>
      <c r="T42" s="231">
        <v>0.85</v>
      </c>
      <c r="U42" s="231">
        <v>0.86</v>
      </c>
      <c r="V42" s="231">
        <v>0.87</v>
      </c>
      <c r="W42" s="231">
        <v>0.88</v>
      </c>
      <c r="X42" s="231">
        <v>0.9</v>
      </c>
      <c r="Y42" s="231">
        <v>0.9</v>
      </c>
      <c r="Z42" s="98" t="s">
        <v>406</v>
      </c>
      <c r="AA42" s="105">
        <f t="shared" si="2"/>
        <v>2.7027027027027026</v>
      </c>
      <c r="AB42" s="98" t="s">
        <v>407</v>
      </c>
      <c r="AC42" s="98" t="s">
        <v>408</v>
      </c>
      <c r="AD42" s="100" t="s">
        <v>267</v>
      </c>
      <c r="AE42" s="100" t="s">
        <v>308</v>
      </c>
      <c r="AF42" s="98" t="s">
        <v>269</v>
      </c>
      <c r="AG42" s="98" t="s">
        <v>329</v>
      </c>
      <c r="AH42" s="100" t="s">
        <v>263</v>
      </c>
      <c r="AI42" s="100" t="s">
        <v>263</v>
      </c>
      <c r="AJ42" s="98">
        <v>12</v>
      </c>
      <c r="AK42" s="98">
        <v>2018</v>
      </c>
      <c r="AL42" s="106">
        <v>43586</v>
      </c>
      <c r="AM42" s="106">
        <v>47118</v>
      </c>
      <c r="AN42" s="98">
        <v>17</v>
      </c>
      <c r="AO42" s="98">
        <v>17</v>
      </c>
      <c r="AP42" s="98">
        <v>17</v>
      </c>
      <c r="AQ42" s="98">
        <v>17</v>
      </c>
      <c r="AR42" s="98">
        <v>17</v>
      </c>
      <c r="AS42" s="98">
        <v>17</v>
      </c>
      <c r="AT42" s="98">
        <v>17</v>
      </c>
      <c r="AU42" s="98">
        <v>17</v>
      </c>
      <c r="AV42" s="98">
        <v>17</v>
      </c>
      <c r="AW42" s="98">
        <v>17</v>
      </c>
      <c r="AX42" s="98">
        <v>17</v>
      </c>
      <c r="AY42" s="274">
        <v>2454</v>
      </c>
      <c r="AZ42" s="274">
        <v>2454</v>
      </c>
      <c r="BA42" s="101" t="s">
        <v>271</v>
      </c>
      <c r="BB42" s="274">
        <v>1505</v>
      </c>
      <c r="BC42" s="274">
        <v>982</v>
      </c>
      <c r="BD42" s="101" t="s">
        <v>271</v>
      </c>
      <c r="BE42" s="274">
        <v>1496</v>
      </c>
      <c r="BF42" s="274">
        <v>0</v>
      </c>
      <c r="BG42" s="101" t="s">
        <v>271</v>
      </c>
      <c r="BH42" s="274">
        <v>1532</v>
      </c>
      <c r="BI42" s="274">
        <v>0</v>
      </c>
      <c r="BJ42" s="276" t="s">
        <v>271</v>
      </c>
      <c r="BK42" s="274">
        <v>1569</v>
      </c>
      <c r="BL42" s="274">
        <v>0</v>
      </c>
      <c r="BM42" s="276" t="s">
        <v>271</v>
      </c>
      <c r="BN42" s="274">
        <v>1607</v>
      </c>
      <c r="BO42" s="274">
        <v>0</v>
      </c>
      <c r="BP42" s="276" t="s">
        <v>271</v>
      </c>
      <c r="BQ42" s="274">
        <v>1646</v>
      </c>
      <c r="BR42" s="274">
        <v>0</v>
      </c>
      <c r="BS42" s="276" t="s">
        <v>271</v>
      </c>
      <c r="BT42" s="274">
        <v>1687</v>
      </c>
      <c r="BU42" s="274">
        <v>0</v>
      </c>
      <c r="BV42" s="276" t="s">
        <v>271</v>
      </c>
      <c r="BW42" s="274">
        <v>1730</v>
      </c>
      <c r="BX42" s="274">
        <v>0</v>
      </c>
      <c r="BY42" s="276" t="s">
        <v>271</v>
      </c>
      <c r="BZ42" s="274">
        <v>1774</v>
      </c>
      <c r="CA42" s="274">
        <v>0</v>
      </c>
      <c r="CB42" s="276" t="s">
        <v>271</v>
      </c>
      <c r="CC42" s="101">
        <f t="shared" si="3"/>
        <v>17000</v>
      </c>
      <c r="CD42" s="107" t="s">
        <v>116</v>
      </c>
      <c r="CE42" s="107" t="s">
        <v>272</v>
      </c>
      <c r="CF42" s="108" t="s">
        <v>273</v>
      </c>
      <c r="CG42" s="108" t="s">
        <v>274</v>
      </c>
      <c r="CH42" s="108" t="s">
        <v>275</v>
      </c>
      <c r="CI42" s="109" t="s">
        <v>276</v>
      </c>
      <c r="CJ42" s="174" t="s">
        <v>409</v>
      </c>
      <c r="CK42" s="174" t="s">
        <v>410</v>
      </c>
      <c r="CL42" s="174" t="s">
        <v>411</v>
      </c>
      <c r="CM42" s="174" t="s">
        <v>412</v>
      </c>
      <c r="CN42" s="174" t="s">
        <v>413</v>
      </c>
      <c r="CO42" s="174" t="s">
        <v>414</v>
      </c>
    </row>
    <row r="43" spans="1:93" ht="163.5" customHeight="1">
      <c r="A43" s="736"/>
      <c r="B43" s="132">
        <f t="shared" si="6"/>
        <v>27.027027027027021</v>
      </c>
      <c r="C43" s="100" t="s">
        <v>371</v>
      </c>
      <c r="D43" s="132">
        <f t="shared" si="7"/>
        <v>27.027027027027021</v>
      </c>
      <c r="E43" s="100" t="s">
        <v>372</v>
      </c>
      <c r="F43" s="100" t="s">
        <v>373</v>
      </c>
      <c r="G43" s="100" t="s">
        <v>374</v>
      </c>
      <c r="H43" s="100" t="s">
        <v>270</v>
      </c>
      <c r="I43" s="100" t="s">
        <v>263</v>
      </c>
      <c r="J43" s="100"/>
      <c r="K43" s="132" t="s">
        <v>315</v>
      </c>
      <c r="L43" s="100" t="s">
        <v>315</v>
      </c>
      <c r="M43" s="106">
        <v>43586</v>
      </c>
      <c r="N43" s="106">
        <v>47118</v>
      </c>
      <c r="O43" s="231">
        <v>0.8</v>
      </c>
      <c r="P43" s="231">
        <v>0.81</v>
      </c>
      <c r="Q43" s="231">
        <v>0.82</v>
      </c>
      <c r="R43" s="231">
        <v>0.83</v>
      </c>
      <c r="S43" s="231">
        <v>0.84</v>
      </c>
      <c r="T43" s="231">
        <v>0.85</v>
      </c>
      <c r="U43" s="231">
        <v>0.86</v>
      </c>
      <c r="V43" s="231">
        <v>0.87</v>
      </c>
      <c r="W43" s="231">
        <v>0.88</v>
      </c>
      <c r="X43" s="231">
        <v>0.9</v>
      </c>
      <c r="Y43" s="231">
        <v>0.9</v>
      </c>
      <c r="Z43" s="98" t="s">
        <v>415</v>
      </c>
      <c r="AA43" s="105">
        <f t="shared" si="2"/>
        <v>2.7027027027027026</v>
      </c>
      <c r="AB43" s="98" t="s">
        <v>416</v>
      </c>
      <c r="AC43" s="98" t="s">
        <v>417</v>
      </c>
      <c r="AD43" s="98" t="s">
        <v>418</v>
      </c>
      <c r="AE43" s="98" t="s">
        <v>419</v>
      </c>
      <c r="AF43" s="98" t="s">
        <v>420</v>
      </c>
      <c r="AG43" s="98" t="s">
        <v>270</v>
      </c>
      <c r="AH43" s="100" t="s">
        <v>263</v>
      </c>
      <c r="AI43" s="100" t="s">
        <v>263</v>
      </c>
      <c r="AJ43" s="98">
        <v>4</v>
      </c>
      <c r="AK43" s="98">
        <v>2018</v>
      </c>
      <c r="AL43" s="106">
        <v>43586</v>
      </c>
      <c r="AM43" s="106">
        <v>47118</v>
      </c>
      <c r="AN43" s="98">
        <v>9</v>
      </c>
      <c r="AO43" s="98">
        <v>12</v>
      </c>
      <c r="AP43" s="98">
        <v>15</v>
      </c>
      <c r="AQ43" s="98">
        <v>16</v>
      </c>
      <c r="AR43" s="98">
        <v>16</v>
      </c>
      <c r="AS43" s="98">
        <v>16</v>
      </c>
      <c r="AT43" s="98">
        <v>16</v>
      </c>
      <c r="AU43" s="98">
        <v>16</v>
      </c>
      <c r="AV43" s="98">
        <v>16</v>
      </c>
      <c r="AW43" s="98">
        <v>16</v>
      </c>
      <c r="AX43" s="98">
        <v>16</v>
      </c>
      <c r="AY43" s="274">
        <v>280</v>
      </c>
      <c r="AZ43" s="274">
        <v>280</v>
      </c>
      <c r="BA43" s="276" t="s">
        <v>271</v>
      </c>
      <c r="BB43" s="274">
        <v>343</v>
      </c>
      <c r="BC43" s="274">
        <v>258</v>
      </c>
      <c r="BD43" s="276" t="s">
        <v>271</v>
      </c>
      <c r="BE43" s="274">
        <v>241</v>
      </c>
      <c r="BF43" s="274">
        <v>0</v>
      </c>
      <c r="BG43" s="276" t="s">
        <v>271</v>
      </c>
      <c r="BH43" s="274">
        <v>232</v>
      </c>
      <c r="BI43" s="274">
        <v>0</v>
      </c>
      <c r="BJ43" s="276" t="s">
        <v>271</v>
      </c>
      <c r="BK43" s="274">
        <v>246</v>
      </c>
      <c r="BL43" s="274">
        <v>0</v>
      </c>
      <c r="BM43" s="276" t="s">
        <v>271</v>
      </c>
      <c r="BN43" s="274">
        <v>235</v>
      </c>
      <c r="BO43" s="274">
        <v>0</v>
      </c>
      <c r="BP43" s="276" t="s">
        <v>271</v>
      </c>
      <c r="BQ43" s="274">
        <v>251</v>
      </c>
      <c r="BR43" s="274">
        <v>0</v>
      </c>
      <c r="BS43" s="276" t="s">
        <v>271</v>
      </c>
      <c r="BT43" s="274">
        <v>240</v>
      </c>
      <c r="BU43" s="274">
        <v>0</v>
      </c>
      <c r="BV43" s="276" t="s">
        <v>271</v>
      </c>
      <c r="BW43" s="274">
        <v>257</v>
      </c>
      <c r="BX43" s="274">
        <v>0</v>
      </c>
      <c r="BY43" s="276" t="s">
        <v>271</v>
      </c>
      <c r="BZ43" s="274">
        <v>244</v>
      </c>
      <c r="CA43" s="274">
        <v>0</v>
      </c>
      <c r="CB43" s="276" t="s">
        <v>271</v>
      </c>
      <c r="CC43" s="274">
        <v>2568</v>
      </c>
      <c r="CD43" s="107" t="s">
        <v>116</v>
      </c>
      <c r="CE43" s="107" t="s">
        <v>272</v>
      </c>
      <c r="CF43" s="108" t="s">
        <v>273</v>
      </c>
      <c r="CG43" s="108" t="s">
        <v>274</v>
      </c>
      <c r="CH43" s="108" t="s">
        <v>275</v>
      </c>
      <c r="CI43" s="109" t="s">
        <v>276</v>
      </c>
      <c r="CJ43" s="174" t="s">
        <v>421</v>
      </c>
      <c r="CK43" s="174" t="s">
        <v>422</v>
      </c>
      <c r="CL43" s="174" t="s">
        <v>423</v>
      </c>
      <c r="CM43" s="174" t="s">
        <v>424</v>
      </c>
      <c r="CN43" s="174" t="s">
        <v>425</v>
      </c>
      <c r="CO43" s="174" t="s">
        <v>426</v>
      </c>
    </row>
    <row r="44" spans="1:93" ht="163.5" customHeight="1">
      <c r="A44" s="736"/>
      <c r="B44" s="132">
        <f t="shared" si="6"/>
        <v>27.027027027027021</v>
      </c>
      <c r="C44" s="100" t="s">
        <v>371</v>
      </c>
      <c r="D44" s="132">
        <f t="shared" si="7"/>
        <v>27.027027027027021</v>
      </c>
      <c r="E44" s="100" t="s">
        <v>372</v>
      </c>
      <c r="F44" s="100" t="s">
        <v>373</v>
      </c>
      <c r="G44" s="100" t="s">
        <v>374</v>
      </c>
      <c r="H44" s="100" t="s">
        <v>270</v>
      </c>
      <c r="I44" s="100" t="s">
        <v>263</v>
      </c>
      <c r="J44" s="100"/>
      <c r="K44" s="132" t="s">
        <v>315</v>
      </c>
      <c r="L44" s="100" t="s">
        <v>315</v>
      </c>
      <c r="M44" s="106">
        <v>43586</v>
      </c>
      <c r="N44" s="106">
        <v>47118</v>
      </c>
      <c r="O44" s="231">
        <v>0.8</v>
      </c>
      <c r="P44" s="231">
        <v>0.81</v>
      </c>
      <c r="Q44" s="231">
        <v>0.82</v>
      </c>
      <c r="R44" s="231">
        <v>0.83</v>
      </c>
      <c r="S44" s="231">
        <v>0.84</v>
      </c>
      <c r="T44" s="231">
        <v>0.85</v>
      </c>
      <c r="U44" s="231">
        <v>0.86</v>
      </c>
      <c r="V44" s="231">
        <v>0.87</v>
      </c>
      <c r="W44" s="231">
        <v>0.88</v>
      </c>
      <c r="X44" s="231">
        <v>0.9</v>
      </c>
      <c r="Y44" s="231">
        <v>0.9</v>
      </c>
      <c r="Z44" s="98" t="s">
        <v>427</v>
      </c>
      <c r="AA44" s="105">
        <f t="shared" si="2"/>
        <v>2.7027027027027026</v>
      </c>
      <c r="AB44" s="98" t="s">
        <v>428</v>
      </c>
      <c r="AC44" s="98" t="s">
        <v>429</v>
      </c>
      <c r="AD44" s="98" t="s">
        <v>269</v>
      </c>
      <c r="AE44" s="98" t="s">
        <v>269</v>
      </c>
      <c r="AF44" s="98" t="s">
        <v>269</v>
      </c>
      <c r="AG44" s="98" t="s">
        <v>270</v>
      </c>
      <c r="AH44" s="100" t="s">
        <v>263</v>
      </c>
      <c r="AI44" s="100" t="s">
        <v>263</v>
      </c>
      <c r="AJ44" s="99">
        <v>30624689</v>
      </c>
      <c r="AK44" s="98">
        <v>2017</v>
      </c>
      <c r="AL44" s="106">
        <v>43586</v>
      </c>
      <c r="AM44" s="106">
        <v>47118</v>
      </c>
      <c r="AN44" s="270">
        <v>32666335</v>
      </c>
      <c r="AO44" s="270">
        <v>33687158</v>
      </c>
      <c r="AP44" s="270">
        <v>33976263</v>
      </c>
      <c r="AQ44" s="270">
        <v>34265368</v>
      </c>
      <c r="AR44" s="270">
        <v>222609075</v>
      </c>
      <c r="AS44" s="270">
        <v>247609075</v>
      </c>
      <c r="AT44" s="270">
        <v>272609075</v>
      </c>
      <c r="AU44" s="270">
        <v>297609075</v>
      </c>
      <c r="AV44" s="270">
        <v>322609075</v>
      </c>
      <c r="AW44" s="270">
        <v>347609078</v>
      </c>
      <c r="AX44" s="270">
        <v>347609078</v>
      </c>
      <c r="AY44" s="101">
        <v>111.01691015999999</v>
      </c>
      <c r="AZ44" s="110">
        <v>111.01691015999999</v>
      </c>
      <c r="BA44" s="100" t="s">
        <v>391</v>
      </c>
      <c r="BB44" s="101">
        <v>115.45758656640001</v>
      </c>
      <c r="BC44" s="110">
        <v>115.45758656640001</v>
      </c>
      <c r="BD44" s="100" t="s">
        <v>391</v>
      </c>
      <c r="BE44" s="274">
        <v>120</v>
      </c>
      <c r="BF44" s="275">
        <v>0</v>
      </c>
      <c r="BG44" s="100" t="s">
        <v>430</v>
      </c>
      <c r="BH44" s="274">
        <v>125</v>
      </c>
      <c r="BI44" s="275">
        <v>0</v>
      </c>
      <c r="BJ44" s="100" t="s">
        <v>430</v>
      </c>
      <c r="BK44" s="274">
        <v>130</v>
      </c>
      <c r="BL44" s="275">
        <v>0</v>
      </c>
      <c r="BM44" s="100" t="s">
        <v>430</v>
      </c>
      <c r="BN44" s="274">
        <v>135</v>
      </c>
      <c r="BO44" s="275">
        <v>0</v>
      </c>
      <c r="BP44" s="100" t="s">
        <v>430</v>
      </c>
      <c r="BQ44" s="274">
        <v>140</v>
      </c>
      <c r="BR44" s="275">
        <v>0</v>
      </c>
      <c r="BS44" s="100" t="s">
        <v>430</v>
      </c>
      <c r="BT44" s="274">
        <v>146</v>
      </c>
      <c r="BU44" s="275">
        <v>0</v>
      </c>
      <c r="BV44" s="100" t="s">
        <v>430</v>
      </c>
      <c r="BW44" s="274">
        <v>152</v>
      </c>
      <c r="BX44" s="275">
        <v>0</v>
      </c>
      <c r="BY44" s="100" t="s">
        <v>430</v>
      </c>
      <c r="BZ44" s="274">
        <v>158</v>
      </c>
      <c r="CA44" s="275">
        <v>0</v>
      </c>
      <c r="CB44" s="276" t="s">
        <v>271</v>
      </c>
      <c r="CC44" s="274">
        <v>1333</v>
      </c>
      <c r="CD44" s="107" t="s">
        <v>116</v>
      </c>
      <c r="CE44" s="107" t="s">
        <v>272</v>
      </c>
      <c r="CF44" s="108" t="s">
        <v>309</v>
      </c>
      <c r="CG44" s="108" t="s">
        <v>310</v>
      </c>
      <c r="CH44" s="108" t="s">
        <v>275</v>
      </c>
      <c r="CI44" s="109" t="s">
        <v>311</v>
      </c>
      <c r="CJ44" s="175"/>
      <c r="CK44" s="175"/>
      <c r="CL44" s="175"/>
      <c r="CM44" s="175"/>
      <c r="CN44" s="175"/>
      <c r="CO44" s="175"/>
    </row>
    <row r="45" spans="1:93" ht="163.5" customHeight="1">
      <c r="A45" s="736"/>
      <c r="B45" s="132">
        <f t="shared" si="6"/>
        <v>27.027027027027021</v>
      </c>
      <c r="C45" s="100" t="s">
        <v>371</v>
      </c>
      <c r="D45" s="132">
        <f t="shared" si="7"/>
        <v>27.027027027027021</v>
      </c>
      <c r="E45" s="100" t="s">
        <v>372</v>
      </c>
      <c r="F45" s="100" t="s">
        <v>373</v>
      </c>
      <c r="G45" s="100" t="s">
        <v>374</v>
      </c>
      <c r="H45" s="100" t="s">
        <v>270</v>
      </c>
      <c r="I45" s="100" t="s">
        <v>263</v>
      </c>
      <c r="J45" s="100"/>
      <c r="K45" s="132" t="s">
        <v>315</v>
      </c>
      <c r="L45" s="100" t="s">
        <v>315</v>
      </c>
      <c r="M45" s="106">
        <v>43586</v>
      </c>
      <c r="N45" s="106">
        <v>47118</v>
      </c>
      <c r="O45" s="231">
        <v>0.8</v>
      </c>
      <c r="P45" s="231">
        <v>0.81</v>
      </c>
      <c r="Q45" s="231">
        <v>0.82</v>
      </c>
      <c r="R45" s="231">
        <v>0.83</v>
      </c>
      <c r="S45" s="231">
        <v>0.84</v>
      </c>
      <c r="T45" s="231">
        <v>0.85</v>
      </c>
      <c r="U45" s="231">
        <v>0.86</v>
      </c>
      <c r="V45" s="231">
        <v>0.87</v>
      </c>
      <c r="W45" s="231">
        <v>0.88</v>
      </c>
      <c r="X45" s="231">
        <v>0.9</v>
      </c>
      <c r="Y45" s="231">
        <v>0.9</v>
      </c>
      <c r="Z45" s="115" t="s">
        <v>431</v>
      </c>
      <c r="AA45" s="105">
        <f t="shared" si="2"/>
        <v>2.7027027027027026</v>
      </c>
      <c r="AB45" s="112" t="s">
        <v>432</v>
      </c>
      <c r="AC45" s="112" t="s">
        <v>433</v>
      </c>
      <c r="AD45" s="98" t="s">
        <v>269</v>
      </c>
      <c r="AE45" s="98" t="s">
        <v>269</v>
      </c>
      <c r="AF45" s="116" t="s">
        <v>269</v>
      </c>
      <c r="AG45" s="97" t="s">
        <v>347</v>
      </c>
      <c r="AH45" s="100" t="s">
        <v>263</v>
      </c>
      <c r="AI45" s="100" t="s">
        <v>263</v>
      </c>
      <c r="AJ45" s="97">
        <v>0</v>
      </c>
      <c r="AK45" s="97">
        <v>2017</v>
      </c>
      <c r="AL45" s="106">
        <v>43586</v>
      </c>
      <c r="AM45" s="111">
        <v>47118</v>
      </c>
      <c r="AN45" s="97">
        <v>1</v>
      </c>
      <c r="AO45" s="97">
        <v>4</v>
      </c>
      <c r="AP45" s="97">
        <v>4</v>
      </c>
      <c r="AQ45" s="97">
        <v>4</v>
      </c>
      <c r="AR45" s="97">
        <v>4</v>
      </c>
      <c r="AS45" s="97">
        <v>4</v>
      </c>
      <c r="AT45" s="97">
        <v>4</v>
      </c>
      <c r="AU45" s="97">
        <v>4</v>
      </c>
      <c r="AV45" s="97">
        <v>4</v>
      </c>
      <c r="AW45" s="97">
        <v>4</v>
      </c>
      <c r="AX45" s="97">
        <v>37</v>
      </c>
      <c r="AY45" s="101">
        <v>23.655162960000002</v>
      </c>
      <c r="AZ45" s="101">
        <v>23.655162960000002</v>
      </c>
      <c r="BA45" s="100" t="s">
        <v>434</v>
      </c>
      <c r="BB45" s="101">
        <v>24.601369478400002</v>
      </c>
      <c r="BC45" s="101">
        <v>24.601369478400002</v>
      </c>
      <c r="BD45" s="100" t="s">
        <v>434</v>
      </c>
      <c r="BE45" s="274">
        <v>26</v>
      </c>
      <c r="BF45" s="274">
        <v>0</v>
      </c>
      <c r="BG45" s="100" t="s">
        <v>434</v>
      </c>
      <c r="BH45" s="274">
        <v>27</v>
      </c>
      <c r="BI45" s="274">
        <v>0</v>
      </c>
      <c r="BJ45" s="100" t="s">
        <v>434</v>
      </c>
      <c r="BK45" s="274">
        <v>28</v>
      </c>
      <c r="BL45" s="274">
        <v>0</v>
      </c>
      <c r="BM45" s="100" t="s">
        <v>434</v>
      </c>
      <c r="BN45" s="274">
        <v>29</v>
      </c>
      <c r="BO45" s="274">
        <v>0</v>
      </c>
      <c r="BP45" s="100" t="s">
        <v>434</v>
      </c>
      <c r="BQ45" s="274">
        <v>30</v>
      </c>
      <c r="BR45" s="274">
        <v>0</v>
      </c>
      <c r="BS45" s="276" t="s">
        <v>435</v>
      </c>
      <c r="BT45" s="274">
        <v>31</v>
      </c>
      <c r="BU45" s="274">
        <v>0</v>
      </c>
      <c r="BV45" s="276" t="s">
        <v>435</v>
      </c>
      <c r="BW45" s="274">
        <v>32</v>
      </c>
      <c r="BX45" s="274">
        <v>0</v>
      </c>
      <c r="BY45" s="276" t="s">
        <v>435</v>
      </c>
      <c r="BZ45" s="274">
        <v>34</v>
      </c>
      <c r="CA45" s="274">
        <v>0</v>
      </c>
      <c r="CB45" s="276" t="s">
        <v>435</v>
      </c>
      <c r="CC45" s="274">
        <v>284</v>
      </c>
      <c r="CD45" s="108" t="s">
        <v>116</v>
      </c>
      <c r="CE45" s="108" t="s">
        <v>272</v>
      </c>
      <c r="CF45" s="108" t="s">
        <v>309</v>
      </c>
      <c r="CG45" s="97" t="s">
        <v>318</v>
      </c>
      <c r="CH45" s="108" t="s">
        <v>275</v>
      </c>
      <c r="CI45" s="109" t="s">
        <v>319</v>
      </c>
      <c r="CJ45" s="175"/>
      <c r="CK45" s="175"/>
      <c r="CL45" s="175"/>
      <c r="CM45" s="175"/>
      <c r="CN45" s="175"/>
      <c r="CO45" s="175"/>
    </row>
    <row r="46" spans="1:93" ht="163.5" customHeight="1">
      <c r="A46" s="736"/>
      <c r="B46" s="132">
        <f t="shared" si="6"/>
        <v>27.027027027027021</v>
      </c>
      <c r="C46" s="100" t="s">
        <v>371</v>
      </c>
      <c r="D46" s="132">
        <f t="shared" si="7"/>
        <v>27.027027027027021</v>
      </c>
      <c r="E46" s="100" t="s">
        <v>372</v>
      </c>
      <c r="F46" s="100" t="s">
        <v>373</v>
      </c>
      <c r="G46" s="100" t="s">
        <v>374</v>
      </c>
      <c r="H46" s="100" t="s">
        <v>270</v>
      </c>
      <c r="I46" s="100" t="s">
        <v>263</v>
      </c>
      <c r="J46" s="100"/>
      <c r="K46" s="132" t="s">
        <v>315</v>
      </c>
      <c r="L46" s="100" t="s">
        <v>315</v>
      </c>
      <c r="M46" s="106">
        <v>43586</v>
      </c>
      <c r="N46" s="106">
        <v>47118</v>
      </c>
      <c r="O46" s="231">
        <v>0.8</v>
      </c>
      <c r="P46" s="231">
        <v>0.81</v>
      </c>
      <c r="Q46" s="231">
        <v>0.82</v>
      </c>
      <c r="R46" s="231">
        <v>0.83</v>
      </c>
      <c r="S46" s="231">
        <v>0.84</v>
      </c>
      <c r="T46" s="231">
        <v>0.85</v>
      </c>
      <c r="U46" s="231">
        <v>0.86</v>
      </c>
      <c r="V46" s="231">
        <v>0.87</v>
      </c>
      <c r="W46" s="231">
        <v>0.88</v>
      </c>
      <c r="X46" s="231">
        <v>0.9</v>
      </c>
      <c r="Y46" s="231">
        <v>0.9</v>
      </c>
      <c r="Z46" s="115" t="s">
        <v>436</v>
      </c>
      <c r="AA46" s="105">
        <f t="shared" si="2"/>
        <v>2.7027027027027026</v>
      </c>
      <c r="AB46" s="112" t="s">
        <v>437</v>
      </c>
      <c r="AC46" s="112" t="s">
        <v>438</v>
      </c>
      <c r="AD46" s="100" t="s">
        <v>269</v>
      </c>
      <c r="AE46" s="98" t="s">
        <v>269</v>
      </c>
      <c r="AF46" s="116" t="s">
        <v>269</v>
      </c>
      <c r="AG46" s="237" t="s">
        <v>270</v>
      </c>
      <c r="AH46" s="100" t="s">
        <v>263</v>
      </c>
      <c r="AI46" s="100" t="s">
        <v>263</v>
      </c>
      <c r="AJ46" s="97">
        <v>0</v>
      </c>
      <c r="AK46" s="97">
        <v>2018</v>
      </c>
      <c r="AL46" s="106">
        <v>43678</v>
      </c>
      <c r="AM46" s="111">
        <v>47118</v>
      </c>
      <c r="AN46" s="97">
        <v>8</v>
      </c>
      <c r="AO46" s="97">
        <v>10</v>
      </c>
      <c r="AP46" s="97">
        <v>12</v>
      </c>
      <c r="AQ46" s="97">
        <v>15</v>
      </c>
      <c r="AR46" s="97">
        <v>19</v>
      </c>
      <c r="AS46" s="97">
        <v>23</v>
      </c>
      <c r="AT46" s="97">
        <v>28</v>
      </c>
      <c r="AU46" s="97">
        <v>36</v>
      </c>
      <c r="AV46" s="97">
        <v>45</v>
      </c>
      <c r="AW46" s="97">
        <v>56</v>
      </c>
      <c r="AX46" s="97">
        <v>56</v>
      </c>
      <c r="AY46" s="101">
        <v>5.1450209999999998</v>
      </c>
      <c r="AZ46" s="101">
        <v>5.1450209999999998</v>
      </c>
      <c r="BA46" s="100" t="s">
        <v>271</v>
      </c>
      <c r="BB46" s="101">
        <v>5.3508218400000001</v>
      </c>
      <c r="BC46" s="101">
        <v>5.3508218400000001</v>
      </c>
      <c r="BD46" s="100" t="s">
        <v>271</v>
      </c>
      <c r="BE46" s="274">
        <v>6</v>
      </c>
      <c r="BF46" s="274">
        <v>0</v>
      </c>
      <c r="BG46" s="100" t="s">
        <v>271</v>
      </c>
      <c r="BH46" s="274">
        <v>6</v>
      </c>
      <c r="BI46" s="274">
        <v>0</v>
      </c>
      <c r="BJ46" s="100" t="s">
        <v>271</v>
      </c>
      <c r="BK46" s="274">
        <v>6</v>
      </c>
      <c r="BL46" s="274">
        <v>0</v>
      </c>
      <c r="BM46" s="100" t="s">
        <v>271</v>
      </c>
      <c r="BN46" s="274">
        <v>6</v>
      </c>
      <c r="BO46" s="274">
        <v>0</v>
      </c>
      <c r="BP46" s="100" t="s">
        <v>271</v>
      </c>
      <c r="BQ46" s="274">
        <v>7</v>
      </c>
      <c r="BR46" s="274">
        <v>0</v>
      </c>
      <c r="BS46" s="100" t="s">
        <v>271</v>
      </c>
      <c r="BT46" s="274">
        <v>7</v>
      </c>
      <c r="BU46" s="274">
        <v>0</v>
      </c>
      <c r="BV46" s="100" t="s">
        <v>271</v>
      </c>
      <c r="BW46" s="274">
        <v>7</v>
      </c>
      <c r="BX46" s="274">
        <v>0</v>
      </c>
      <c r="BY46" s="100" t="s">
        <v>271</v>
      </c>
      <c r="BZ46" s="274">
        <v>7</v>
      </c>
      <c r="CA46" s="274">
        <v>0</v>
      </c>
      <c r="CB46" s="278" t="s">
        <v>271</v>
      </c>
      <c r="CC46" s="274">
        <v>62</v>
      </c>
      <c r="CD46" s="108" t="s">
        <v>116</v>
      </c>
      <c r="CE46" s="107" t="s">
        <v>272</v>
      </c>
      <c r="CF46" s="108" t="s">
        <v>273</v>
      </c>
      <c r="CG46" s="108" t="s">
        <v>274</v>
      </c>
      <c r="CH46" s="108" t="s">
        <v>275</v>
      </c>
      <c r="CI46" s="109" t="s">
        <v>276</v>
      </c>
      <c r="CJ46" s="176" t="s">
        <v>439</v>
      </c>
      <c r="CK46" s="176" t="s">
        <v>440</v>
      </c>
      <c r="CL46" s="176" t="s">
        <v>441</v>
      </c>
      <c r="CM46" s="176" t="s">
        <v>442</v>
      </c>
      <c r="CN46" s="176" t="s">
        <v>443</v>
      </c>
      <c r="CO46" s="175"/>
    </row>
    <row r="47" spans="1:93" ht="96" customHeight="1">
      <c r="A47" s="736" t="s">
        <v>444</v>
      </c>
      <c r="B47" s="132">
        <f>SUM($AA$47:$AA$50)</f>
        <v>10.810810810810811</v>
      </c>
      <c r="C47" s="100" t="s">
        <v>445</v>
      </c>
      <c r="D47" s="132">
        <f>SUM($AA$47:$AA$50)</f>
        <v>10.810810810810811</v>
      </c>
      <c r="E47" s="100" t="s">
        <v>446</v>
      </c>
      <c r="F47" s="100" t="s">
        <v>447</v>
      </c>
      <c r="G47" s="100" t="s">
        <v>448</v>
      </c>
      <c r="H47" s="100" t="s">
        <v>270</v>
      </c>
      <c r="I47" s="100" t="s">
        <v>263</v>
      </c>
      <c r="J47" s="100"/>
      <c r="K47" s="235">
        <v>0.129</v>
      </c>
      <c r="L47" s="100">
        <v>2018</v>
      </c>
      <c r="M47" s="106">
        <v>43586</v>
      </c>
      <c r="N47" s="106">
        <v>47118</v>
      </c>
      <c r="O47" s="236">
        <v>0.2</v>
      </c>
      <c r="P47" s="236">
        <v>0.26</v>
      </c>
      <c r="Q47" s="236">
        <v>0.26900000000000002</v>
      </c>
      <c r="R47" s="236">
        <v>0.27800000000000002</v>
      </c>
      <c r="S47" s="236">
        <v>0.28599999999999998</v>
      </c>
      <c r="T47" s="236">
        <v>0.29499999999999998</v>
      </c>
      <c r="U47" s="236">
        <v>0.30399999999999999</v>
      </c>
      <c r="V47" s="236">
        <v>0.313</v>
      </c>
      <c r="W47" s="236">
        <v>0.32100000000000001</v>
      </c>
      <c r="X47" s="236">
        <v>0.33</v>
      </c>
      <c r="Y47" s="236">
        <v>0.33</v>
      </c>
      <c r="Z47" s="115" t="s">
        <v>449</v>
      </c>
      <c r="AA47" s="105">
        <f t="shared" si="2"/>
        <v>2.7027027027027026</v>
      </c>
      <c r="AB47" s="112" t="s">
        <v>450</v>
      </c>
      <c r="AC47" s="112" t="s">
        <v>451</v>
      </c>
      <c r="AD47" s="100" t="s">
        <v>267</v>
      </c>
      <c r="AE47" s="100" t="s">
        <v>308</v>
      </c>
      <c r="AF47" s="98" t="s">
        <v>448</v>
      </c>
      <c r="AG47" s="97" t="s">
        <v>329</v>
      </c>
      <c r="AH47" s="100" t="s">
        <v>263</v>
      </c>
      <c r="AI47" s="100" t="s">
        <v>263</v>
      </c>
      <c r="AJ47" s="97">
        <v>0</v>
      </c>
      <c r="AK47" s="97">
        <v>2017</v>
      </c>
      <c r="AL47" s="106">
        <v>43586</v>
      </c>
      <c r="AM47" s="111">
        <v>47118</v>
      </c>
      <c r="AN47" s="237">
        <v>140</v>
      </c>
      <c r="AO47" s="237">
        <v>140</v>
      </c>
      <c r="AP47" s="237">
        <v>140</v>
      </c>
      <c r="AQ47" s="237">
        <v>140</v>
      </c>
      <c r="AR47" s="237">
        <v>140</v>
      </c>
      <c r="AS47" s="237">
        <v>140</v>
      </c>
      <c r="AT47" s="237">
        <v>140</v>
      </c>
      <c r="AU47" s="237">
        <v>140</v>
      </c>
      <c r="AV47" s="237">
        <v>140</v>
      </c>
      <c r="AW47" s="237">
        <v>140</v>
      </c>
      <c r="AX47" s="237">
        <v>140</v>
      </c>
      <c r="AY47" s="101">
        <v>43.292863379999993</v>
      </c>
      <c r="AZ47" s="101">
        <v>43.292863379999993</v>
      </c>
      <c r="BA47" s="100" t="s">
        <v>271</v>
      </c>
      <c r="BB47" s="101">
        <v>45.024577915200005</v>
      </c>
      <c r="BC47" s="101">
        <v>45.024577915200005</v>
      </c>
      <c r="BD47" s="100" t="s">
        <v>271</v>
      </c>
      <c r="BE47" s="274">
        <v>47</v>
      </c>
      <c r="BF47" s="274">
        <v>0</v>
      </c>
      <c r="BG47" s="100" t="s">
        <v>271</v>
      </c>
      <c r="BH47" s="274">
        <v>49</v>
      </c>
      <c r="BI47" s="274">
        <v>0</v>
      </c>
      <c r="BJ47" s="100" t="s">
        <v>271</v>
      </c>
      <c r="BK47" s="274">
        <v>51</v>
      </c>
      <c r="BL47" s="274">
        <v>0</v>
      </c>
      <c r="BM47" s="100" t="s">
        <v>271</v>
      </c>
      <c r="BN47" s="274">
        <v>53</v>
      </c>
      <c r="BO47" s="274">
        <v>0</v>
      </c>
      <c r="BP47" s="100" t="s">
        <v>271</v>
      </c>
      <c r="BQ47" s="274">
        <v>55</v>
      </c>
      <c r="BR47" s="274">
        <v>0</v>
      </c>
      <c r="BS47" s="100" t="s">
        <v>271</v>
      </c>
      <c r="BT47" s="274">
        <v>57</v>
      </c>
      <c r="BU47" s="274">
        <v>0</v>
      </c>
      <c r="BV47" s="100" t="s">
        <v>271</v>
      </c>
      <c r="BW47" s="274">
        <v>59</v>
      </c>
      <c r="BX47" s="274">
        <v>0</v>
      </c>
      <c r="BY47" s="100" t="s">
        <v>271</v>
      </c>
      <c r="BZ47" s="274">
        <v>62</v>
      </c>
      <c r="CA47" s="274">
        <v>0</v>
      </c>
      <c r="CB47" s="100" t="s">
        <v>271</v>
      </c>
      <c r="CC47" s="274">
        <v>520</v>
      </c>
      <c r="CD47" s="108" t="s">
        <v>116</v>
      </c>
      <c r="CE47" s="108" t="s">
        <v>272</v>
      </c>
      <c r="CF47" s="97" t="s">
        <v>317</v>
      </c>
      <c r="CG47" s="97" t="s">
        <v>318</v>
      </c>
      <c r="CH47" s="97" t="s">
        <v>275</v>
      </c>
      <c r="CI47" s="109" t="s">
        <v>319</v>
      </c>
      <c r="CJ47" s="175"/>
      <c r="CK47" s="175"/>
      <c r="CL47" s="175"/>
      <c r="CM47" s="175"/>
      <c r="CN47" s="175"/>
      <c r="CO47" s="175"/>
    </row>
    <row r="48" spans="1:93" ht="86.25" customHeight="1">
      <c r="A48" s="736"/>
      <c r="B48" s="132">
        <f>SUM($AA$47:$AA$50)</f>
        <v>10.810810810810811</v>
      </c>
      <c r="C48" s="100" t="s">
        <v>445</v>
      </c>
      <c r="D48" s="132">
        <f t="shared" ref="D48:D50" si="8">SUM($AA$47:$AA$50)</f>
        <v>10.810810810810811</v>
      </c>
      <c r="E48" s="100" t="s">
        <v>446</v>
      </c>
      <c r="F48" s="100" t="s">
        <v>447</v>
      </c>
      <c r="G48" s="100" t="s">
        <v>448</v>
      </c>
      <c r="H48" s="146" t="s">
        <v>270</v>
      </c>
      <c r="I48" s="100" t="s">
        <v>263</v>
      </c>
      <c r="J48" s="100"/>
      <c r="K48" s="235">
        <v>0.129</v>
      </c>
      <c r="L48" s="100">
        <v>2018</v>
      </c>
      <c r="M48" s="106">
        <v>43586</v>
      </c>
      <c r="N48" s="106">
        <v>47118</v>
      </c>
      <c r="O48" s="236">
        <v>0.2</v>
      </c>
      <c r="P48" s="236">
        <v>0.26</v>
      </c>
      <c r="Q48" s="236">
        <v>0.26900000000000002</v>
      </c>
      <c r="R48" s="236">
        <v>0.27800000000000002</v>
      </c>
      <c r="S48" s="236">
        <v>0.28599999999999998</v>
      </c>
      <c r="T48" s="236">
        <v>0.29499999999999998</v>
      </c>
      <c r="U48" s="236">
        <v>0.30399999999999999</v>
      </c>
      <c r="V48" s="236">
        <v>0.313</v>
      </c>
      <c r="W48" s="236">
        <v>0.32100000000000001</v>
      </c>
      <c r="X48" s="236">
        <v>0.33</v>
      </c>
      <c r="Y48" s="236">
        <v>0.33</v>
      </c>
      <c r="Z48" s="115" t="s">
        <v>452</v>
      </c>
      <c r="AA48" s="105">
        <f t="shared" si="2"/>
        <v>2.7027027027027026</v>
      </c>
      <c r="AB48" s="112" t="s">
        <v>453</v>
      </c>
      <c r="AC48" s="112" t="s">
        <v>454</v>
      </c>
      <c r="AD48" s="100" t="s">
        <v>267</v>
      </c>
      <c r="AE48" s="100" t="s">
        <v>308</v>
      </c>
      <c r="AF48" s="100" t="s">
        <v>269</v>
      </c>
      <c r="AG48" s="97" t="s">
        <v>347</v>
      </c>
      <c r="AH48" s="100" t="s">
        <v>263</v>
      </c>
      <c r="AI48" s="100" t="s">
        <v>263</v>
      </c>
      <c r="AJ48" s="97">
        <v>0</v>
      </c>
      <c r="AK48" s="97">
        <v>2017</v>
      </c>
      <c r="AL48" s="106">
        <v>43831</v>
      </c>
      <c r="AM48" s="111">
        <v>47118</v>
      </c>
      <c r="AN48" s="97"/>
      <c r="AO48" s="237">
        <v>140</v>
      </c>
      <c r="AP48" s="237">
        <v>140</v>
      </c>
      <c r="AQ48" s="237">
        <v>140</v>
      </c>
      <c r="AR48" s="237">
        <v>140</v>
      </c>
      <c r="AS48" s="237">
        <v>140</v>
      </c>
      <c r="AT48" s="237">
        <v>140</v>
      </c>
      <c r="AU48" s="237">
        <v>140</v>
      </c>
      <c r="AV48" s="237">
        <v>140</v>
      </c>
      <c r="AW48" s="237">
        <v>140</v>
      </c>
      <c r="AX48" s="237">
        <v>1260</v>
      </c>
      <c r="AY48" s="101"/>
      <c r="AZ48" s="101"/>
      <c r="BA48" s="97"/>
      <c r="BB48" s="101">
        <v>45.024577915200005</v>
      </c>
      <c r="BC48" s="101">
        <v>45.024577915200005</v>
      </c>
      <c r="BD48" s="97" t="s">
        <v>271</v>
      </c>
      <c r="BE48" s="274">
        <v>47</v>
      </c>
      <c r="BF48" s="274">
        <v>0</v>
      </c>
      <c r="BG48" s="116" t="s">
        <v>271</v>
      </c>
      <c r="BH48" s="274">
        <v>49</v>
      </c>
      <c r="BI48" s="274">
        <v>0</v>
      </c>
      <c r="BJ48" s="116" t="s">
        <v>271</v>
      </c>
      <c r="BK48" s="274">
        <v>51</v>
      </c>
      <c r="BL48" s="274">
        <v>0</v>
      </c>
      <c r="BM48" s="116" t="s">
        <v>271</v>
      </c>
      <c r="BN48" s="274">
        <v>53</v>
      </c>
      <c r="BO48" s="274">
        <v>0</v>
      </c>
      <c r="BP48" s="116" t="s">
        <v>271</v>
      </c>
      <c r="BQ48" s="274">
        <v>55</v>
      </c>
      <c r="BR48" s="274">
        <v>0</v>
      </c>
      <c r="BS48" s="116" t="s">
        <v>271</v>
      </c>
      <c r="BT48" s="274">
        <v>57</v>
      </c>
      <c r="BU48" s="274">
        <v>0</v>
      </c>
      <c r="BV48" s="116" t="s">
        <v>271</v>
      </c>
      <c r="BW48" s="274">
        <v>59</v>
      </c>
      <c r="BX48" s="274">
        <v>0</v>
      </c>
      <c r="BY48" s="116" t="s">
        <v>271</v>
      </c>
      <c r="BZ48" s="274">
        <v>62</v>
      </c>
      <c r="CA48" s="274">
        <v>0</v>
      </c>
      <c r="CB48" s="116" t="s">
        <v>271</v>
      </c>
      <c r="CC48" s="274">
        <v>476</v>
      </c>
      <c r="CD48" s="108" t="s">
        <v>116</v>
      </c>
      <c r="CE48" s="108" t="s">
        <v>272</v>
      </c>
      <c r="CF48" s="97" t="s">
        <v>317</v>
      </c>
      <c r="CG48" s="97" t="s">
        <v>318</v>
      </c>
      <c r="CH48" s="97" t="s">
        <v>275</v>
      </c>
      <c r="CI48" s="109" t="s">
        <v>319</v>
      </c>
      <c r="CJ48" s="175"/>
      <c r="CK48" s="175"/>
      <c r="CL48" s="175"/>
      <c r="CM48" s="175"/>
      <c r="CN48" s="175"/>
      <c r="CO48" s="175"/>
    </row>
    <row r="49" spans="1:93" ht="94.5" customHeight="1">
      <c r="A49" s="736"/>
      <c r="B49" s="132">
        <f>SUM($AA$47:$AA$50)</f>
        <v>10.810810810810811</v>
      </c>
      <c r="C49" s="100" t="s">
        <v>445</v>
      </c>
      <c r="D49" s="132">
        <f t="shared" si="8"/>
        <v>10.810810810810811</v>
      </c>
      <c r="E49" s="100" t="s">
        <v>446</v>
      </c>
      <c r="F49" s="100" t="s">
        <v>447</v>
      </c>
      <c r="G49" s="100" t="s">
        <v>448</v>
      </c>
      <c r="H49" s="100" t="s">
        <v>270</v>
      </c>
      <c r="I49" s="100" t="s">
        <v>263</v>
      </c>
      <c r="J49" s="100"/>
      <c r="K49" s="235">
        <v>0.129</v>
      </c>
      <c r="L49" s="100">
        <v>2018</v>
      </c>
      <c r="M49" s="106">
        <v>43586</v>
      </c>
      <c r="N49" s="106">
        <v>47118</v>
      </c>
      <c r="O49" s="236">
        <v>0.2</v>
      </c>
      <c r="P49" s="236">
        <v>0.26</v>
      </c>
      <c r="Q49" s="236">
        <v>0.26900000000000002</v>
      </c>
      <c r="R49" s="236">
        <v>0.27800000000000002</v>
      </c>
      <c r="S49" s="236">
        <v>0.28599999999999998</v>
      </c>
      <c r="T49" s="236">
        <v>0.29499999999999998</v>
      </c>
      <c r="U49" s="236">
        <v>0.30399999999999999</v>
      </c>
      <c r="V49" s="236">
        <v>0.313</v>
      </c>
      <c r="W49" s="236">
        <v>0.32100000000000001</v>
      </c>
      <c r="X49" s="236">
        <v>0.33</v>
      </c>
      <c r="Y49" s="236">
        <v>0.33</v>
      </c>
      <c r="Z49" s="115" t="s">
        <v>455</v>
      </c>
      <c r="AA49" s="105">
        <f t="shared" si="2"/>
        <v>2.7027027027027026</v>
      </c>
      <c r="AB49" s="112" t="s">
        <v>456</v>
      </c>
      <c r="AC49" s="112" t="s">
        <v>457</v>
      </c>
      <c r="AD49" s="100" t="s">
        <v>267</v>
      </c>
      <c r="AE49" s="100" t="s">
        <v>308</v>
      </c>
      <c r="AF49" s="100" t="s">
        <v>448</v>
      </c>
      <c r="AG49" s="237" t="s">
        <v>270</v>
      </c>
      <c r="AH49" s="100" t="s">
        <v>263</v>
      </c>
      <c r="AI49" s="100" t="s">
        <v>263</v>
      </c>
      <c r="AJ49" s="97" t="s">
        <v>315</v>
      </c>
      <c r="AK49" s="97" t="s">
        <v>315</v>
      </c>
      <c r="AL49" s="106">
        <v>43586</v>
      </c>
      <c r="AM49" s="111">
        <v>47118</v>
      </c>
      <c r="AN49" s="270">
        <v>800</v>
      </c>
      <c r="AO49" s="270">
        <v>2860</v>
      </c>
      <c r="AP49" s="270">
        <v>2860</v>
      </c>
      <c r="AQ49" s="270">
        <v>11000</v>
      </c>
      <c r="AR49" s="270">
        <v>11800</v>
      </c>
      <c r="AS49" s="270">
        <v>12600</v>
      </c>
      <c r="AT49" s="270">
        <v>13400</v>
      </c>
      <c r="AU49" s="270">
        <v>14200</v>
      </c>
      <c r="AV49" s="270">
        <v>15000</v>
      </c>
      <c r="AW49" s="270">
        <v>15800</v>
      </c>
      <c r="AX49" s="270">
        <v>15800</v>
      </c>
      <c r="AY49" s="101">
        <v>43.292863379999993</v>
      </c>
      <c r="AZ49" s="101">
        <v>43.292863379999993</v>
      </c>
      <c r="BA49" s="100" t="s">
        <v>271</v>
      </c>
      <c r="BB49" s="101">
        <v>45.024577915200005</v>
      </c>
      <c r="BC49" s="101">
        <v>45.024577915200005</v>
      </c>
      <c r="BD49" s="100" t="s">
        <v>271</v>
      </c>
      <c r="BE49" s="274">
        <v>47</v>
      </c>
      <c r="BF49" s="274">
        <v>0</v>
      </c>
      <c r="BG49" s="100" t="s">
        <v>271</v>
      </c>
      <c r="BH49" s="274">
        <v>49</v>
      </c>
      <c r="BI49" s="274">
        <v>0</v>
      </c>
      <c r="BJ49" s="100" t="s">
        <v>271</v>
      </c>
      <c r="BK49" s="274">
        <v>51</v>
      </c>
      <c r="BL49" s="274">
        <v>0</v>
      </c>
      <c r="BM49" s="100" t="s">
        <v>271</v>
      </c>
      <c r="BN49" s="274">
        <v>53</v>
      </c>
      <c r="BO49" s="274">
        <v>0</v>
      </c>
      <c r="BP49" s="100" t="s">
        <v>271</v>
      </c>
      <c r="BQ49" s="274">
        <v>55</v>
      </c>
      <c r="BR49" s="274">
        <v>0</v>
      </c>
      <c r="BS49" s="100" t="s">
        <v>271</v>
      </c>
      <c r="BT49" s="274">
        <v>57</v>
      </c>
      <c r="BU49" s="274">
        <v>0</v>
      </c>
      <c r="BV49" s="100" t="s">
        <v>271</v>
      </c>
      <c r="BW49" s="274">
        <v>59</v>
      </c>
      <c r="BX49" s="274">
        <v>0</v>
      </c>
      <c r="BY49" s="100" t="s">
        <v>271</v>
      </c>
      <c r="BZ49" s="274">
        <v>62</v>
      </c>
      <c r="CA49" s="274">
        <v>0</v>
      </c>
      <c r="CB49" s="100" t="s">
        <v>271</v>
      </c>
      <c r="CC49" s="274">
        <v>520</v>
      </c>
      <c r="CD49" s="108" t="s">
        <v>116</v>
      </c>
      <c r="CE49" s="108" t="s">
        <v>272</v>
      </c>
      <c r="CF49" s="97" t="s">
        <v>317</v>
      </c>
      <c r="CG49" s="97" t="s">
        <v>318</v>
      </c>
      <c r="CH49" s="97" t="s">
        <v>275</v>
      </c>
      <c r="CI49" s="109" t="s">
        <v>319</v>
      </c>
      <c r="CJ49" s="175"/>
      <c r="CK49" s="175"/>
      <c r="CL49" s="175"/>
      <c r="CM49" s="175"/>
      <c r="CN49" s="175"/>
      <c r="CO49" s="175"/>
    </row>
    <row r="50" spans="1:93" ht="81.75" customHeight="1">
      <c r="A50" s="736"/>
      <c r="B50" s="132">
        <f>SUM($AA$47:$AA$50)</f>
        <v>10.810810810810811</v>
      </c>
      <c r="C50" s="100" t="s">
        <v>445</v>
      </c>
      <c r="D50" s="132">
        <f t="shared" si="8"/>
        <v>10.810810810810811</v>
      </c>
      <c r="E50" s="100" t="s">
        <v>446</v>
      </c>
      <c r="F50" s="100" t="s">
        <v>447</v>
      </c>
      <c r="G50" s="100" t="s">
        <v>448</v>
      </c>
      <c r="H50" s="146" t="s">
        <v>270</v>
      </c>
      <c r="I50" s="100" t="s">
        <v>263</v>
      </c>
      <c r="J50" s="100"/>
      <c r="K50" s="235">
        <v>0.129</v>
      </c>
      <c r="L50" s="100">
        <v>2018</v>
      </c>
      <c r="M50" s="106">
        <v>43586</v>
      </c>
      <c r="N50" s="106">
        <v>47118</v>
      </c>
      <c r="O50" s="236">
        <v>0.2</v>
      </c>
      <c r="P50" s="236">
        <v>0.26</v>
      </c>
      <c r="Q50" s="236">
        <v>0.26900000000000002</v>
      </c>
      <c r="R50" s="236">
        <v>0.27800000000000002</v>
      </c>
      <c r="S50" s="236">
        <v>0.28599999999999998</v>
      </c>
      <c r="T50" s="236">
        <v>0.29499999999999998</v>
      </c>
      <c r="U50" s="236">
        <v>0.30399999999999999</v>
      </c>
      <c r="V50" s="236">
        <v>0.313</v>
      </c>
      <c r="W50" s="236">
        <v>0.32100000000000001</v>
      </c>
      <c r="X50" s="236">
        <v>0.33</v>
      </c>
      <c r="Y50" s="236">
        <v>0.33</v>
      </c>
      <c r="Z50" s="115" t="s">
        <v>458</v>
      </c>
      <c r="AA50" s="105">
        <f t="shared" si="2"/>
        <v>2.7027027027027026</v>
      </c>
      <c r="AB50" s="112" t="s">
        <v>459</v>
      </c>
      <c r="AC50" s="112" t="s">
        <v>460</v>
      </c>
      <c r="AD50" s="100" t="s">
        <v>267</v>
      </c>
      <c r="AE50" s="100" t="s">
        <v>308</v>
      </c>
      <c r="AF50" s="116" t="s">
        <v>269</v>
      </c>
      <c r="AG50" s="237" t="s">
        <v>270</v>
      </c>
      <c r="AH50" s="100" t="s">
        <v>263</v>
      </c>
      <c r="AI50" s="100" t="s">
        <v>263</v>
      </c>
      <c r="AJ50" s="97">
        <v>0</v>
      </c>
      <c r="AK50" s="97">
        <v>2017</v>
      </c>
      <c r="AL50" s="106">
        <v>43831</v>
      </c>
      <c r="AM50" s="111">
        <v>47118</v>
      </c>
      <c r="AN50" s="97"/>
      <c r="AO50" s="237">
        <v>1000</v>
      </c>
      <c r="AP50" s="237">
        <v>1500</v>
      </c>
      <c r="AQ50" s="237">
        <v>2000</v>
      </c>
      <c r="AR50" s="237">
        <v>2500</v>
      </c>
      <c r="AS50" s="237">
        <v>2860</v>
      </c>
      <c r="AT50" s="237">
        <v>2860</v>
      </c>
      <c r="AU50" s="237">
        <v>2860</v>
      </c>
      <c r="AV50" s="237">
        <v>2860</v>
      </c>
      <c r="AW50" s="237">
        <v>2860</v>
      </c>
      <c r="AX50" s="237">
        <v>2860</v>
      </c>
      <c r="AY50" s="101"/>
      <c r="AZ50" s="101"/>
      <c r="BA50" s="100"/>
      <c r="BB50" s="101">
        <v>45.024577915200005</v>
      </c>
      <c r="BC50" s="101">
        <v>45.024577915200005</v>
      </c>
      <c r="BD50" s="100" t="s">
        <v>271</v>
      </c>
      <c r="BE50" s="274">
        <v>47</v>
      </c>
      <c r="BF50" s="274">
        <v>0</v>
      </c>
      <c r="BG50" s="100" t="s">
        <v>271</v>
      </c>
      <c r="BH50" s="274">
        <v>49</v>
      </c>
      <c r="BI50" s="274">
        <v>0</v>
      </c>
      <c r="BJ50" s="100" t="s">
        <v>271</v>
      </c>
      <c r="BK50" s="274">
        <v>51</v>
      </c>
      <c r="BL50" s="274">
        <v>0</v>
      </c>
      <c r="BM50" s="100" t="s">
        <v>271</v>
      </c>
      <c r="BN50" s="274">
        <v>53</v>
      </c>
      <c r="BO50" s="274">
        <v>0</v>
      </c>
      <c r="BP50" s="100" t="s">
        <v>271</v>
      </c>
      <c r="BQ50" s="274">
        <v>55</v>
      </c>
      <c r="BR50" s="274">
        <v>0</v>
      </c>
      <c r="BS50" s="100" t="s">
        <v>271</v>
      </c>
      <c r="BT50" s="274">
        <v>57</v>
      </c>
      <c r="BU50" s="274">
        <v>0</v>
      </c>
      <c r="BV50" s="100" t="s">
        <v>271</v>
      </c>
      <c r="BW50" s="274">
        <v>59</v>
      </c>
      <c r="BX50" s="274">
        <v>0</v>
      </c>
      <c r="BY50" s="100" t="s">
        <v>271</v>
      </c>
      <c r="BZ50" s="274">
        <v>62</v>
      </c>
      <c r="CA50" s="274">
        <v>0</v>
      </c>
      <c r="CB50" s="274">
        <v>0</v>
      </c>
      <c r="CC50" s="274">
        <v>476</v>
      </c>
      <c r="CD50" s="108" t="s">
        <v>116</v>
      </c>
      <c r="CE50" s="108" t="s">
        <v>272</v>
      </c>
      <c r="CF50" s="97" t="s">
        <v>317</v>
      </c>
      <c r="CG50" s="97" t="s">
        <v>318</v>
      </c>
      <c r="CH50" s="97" t="s">
        <v>275</v>
      </c>
      <c r="CI50" s="109" t="s">
        <v>319</v>
      </c>
      <c r="CJ50" s="175"/>
      <c r="CK50" s="175"/>
      <c r="CL50" s="175"/>
      <c r="CM50" s="175"/>
      <c r="CN50" s="175"/>
      <c r="CO50" s="175"/>
    </row>
    <row r="51" spans="1:93" ht="103.5" customHeight="1">
      <c r="A51" s="808" t="s">
        <v>461</v>
      </c>
      <c r="B51" s="132">
        <f>SUM($AA$51:$AA$53)</f>
        <v>8.1081081081081088</v>
      </c>
      <c r="C51" s="100" t="s">
        <v>462</v>
      </c>
      <c r="D51" s="132">
        <f>SUM($AA$51:$AA$53)</f>
        <v>8.1081081081081088</v>
      </c>
      <c r="E51" s="100" t="s">
        <v>463</v>
      </c>
      <c r="F51" s="100" t="s">
        <v>464</v>
      </c>
      <c r="G51" s="100" t="s">
        <v>465</v>
      </c>
      <c r="H51" s="100" t="s">
        <v>270</v>
      </c>
      <c r="I51" s="100" t="s">
        <v>263</v>
      </c>
      <c r="J51" s="100"/>
      <c r="K51" s="104" t="s">
        <v>315</v>
      </c>
      <c r="L51" s="100" t="s">
        <v>315</v>
      </c>
      <c r="M51" s="106">
        <v>43586</v>
      </c>
      <c r="N51" s="106">
        <v>47118</v>
      </c>
      <c r="O51" s="231">
        <v>0.5</v>
      </c>
      <c r="P51" s="231">
        <v>0.52</v>
      </c>
      <c r="Q51" s="231">
        <v>0.54300000000000004</v>
      </c>
      <c r="R51" s="231">
        <v>0.56499999999999995</v>
      </c>
      <c r="S51" s="231">
        <v>0.58799999999999997</v>
      </c>
      <c r="T51" s="231">
        <v>0.61</v>
      </c>
      <c r="U51" s="231">
        <v>0.63300000000000001</v>
      </c>
      <c r="V51" s="231">
        <v>0.65500000000000003</v>
      </c>
      <c r="W51" s="231">
        <v>0.67800000000000005</v>
      </c>
      <c r="X51" s="231">
        <v>0.7</v>
      </c>
      <c r="Y51" s="231">
        <v>0.7</v>
      </c>
      <c r="Z51" s="98" t="s">
        <v>466</v>
      </c>
      <c r="AA51" s="105">
        <f t="shared" si="2"/>
        <v>2.7027027027027026</v>
      </c>
      <c r="AB51" s="98" t="s">
        <v>467</v>
      </c>
      <c r="AC51" s="98" t="s">
        <v>468</v>
      </c>
      <c r="AD51" s="116" t="s">
        <v>469</v>
      </c>
      <c r="AE51" s="116" t="s">
        <v>470</v>
      </c>
      <c r="AF51" s="116" t="s">
        <v>420</v>
      </c>
      <c r="AG51" s="97" t="s">
        <v>270</v>
      </c>
      <c r="AH51" s="100" t="s">
        <v>263</v>
      </c>
      <c r="AI51" s="100" t="s">
        <v>263</v>
      </c>
      <c r="AJ51" s="98" t="s">
        <v>315</v>
      </c>
      <c r="AK51" s="97" t="s">
        <v>315</v>
      </c>
      <c r="AL51" s="106">
        <v>43831</v>
      </c>
      <c r="AM51" s="111">
        <v>47118</v>
      </c>
      <c r="AN51" s="98"/>
      <c r="AO51" s="98">
        <v>7</v>
      </c>
      <c r="AP51" s="98">
        <v>8</v>
      </c>
      <c r="AQ51" s="98">
        <v>9</v>
      </c>
      <c r="AR51" s="98">
        <v>10</v>
      </c>
      <c r="AS51" s="98">
        <v>12</v>
      </c>
      <c r="AT51" s="98">
        <v>13</v>
      </c>
      <c r="AU51" s="98">
        <v>14</v>
      </c>
      <c r="AV51" s="98">
        <v>14</v>
      </c>
      <c r="AW51" s="98">
        <v>14</v>
      </c>
      <c r="AX51" s="98">
        <v>14</v>
      </c>
      <c r="AY51" s="274">
        <v>530</v>
      </c>
      <c r="AZ51" s="274">
        <v>530</v>
      </c>
      <c r="BA51" s="101" t="s">
        <v>271</v>
      </c>
      <c r="BB51" s="274">
        <v>479</v>
      </c>
      <c r="BC51" s="274">
        <v>432</v>
      </c>
      <c r="BD51" s="101" t="s">
        <v>271</v>
      </c>
      <c r="BE51" s="274">
        <v>457</v>
      </c>
      <c r="BF51" s="274">
        <v>0</v>
      </c>
      <c r="BG51" s="101" t="s">
        <v>271</v>
      </c>
      <c r="BH51" s="274">
        <v>249</v>
      </c>
      <c r="BI51" s="274">
        <v>0</v>
      </c>
      <c r="BJ51" s="101" t="s">
        <v>271</v>
      </c>
      <c r="BK51" s="274">
        <v>250</v>
      </c>
      <c r="BL51" s="274">
        <v>0</v>
      </c>
      <c r="BM51" s="101" t="s">
        <v>271</v>
      </c>
      <c r="BN51" s="274">
        <v>252</v>
      </c>
      <c r="BO51" s="274">
        <v>0</v>
      </c>
      <c r="BP51" s="101" t="s">
        <v>271</v>
      </c>
      <c r="BQ51" s="274">
        <v>244</v>
      </c>
      <c r="BR51" s="274">
        <v>0</v>
      </c>
      <c r="BS51" s="101" t="s">
        <v>271</v>
      </c>
      <c r="BT51" s="274">
        <v>245</v>
      </c>
      <c r="BU51" s="274">
        <v>0</v>
      </c>
      <c r="BV51" s="101" t="s">
        <v>271</v>
      </c>
      <c r="BW51" s="274">
        <v>264</v>
      </c>
      <c r="BX51" s="274">
        <v>0</v>
      </c>
      <c r="BY51" s="101" t="s">
        <v>271</v>
      </c>
      <c r="BZ51" s="274">
        <v>249</v>
      </c>
      <c r="CA51" s="274">
        <v>0</v>
      </c>
      <c r="CB51" s="101" t="s">
        <v>271</v>
      </c>
      <c r="CC51" s="274">
        <v>3218</v>
      </c>
      <c r="CD51" s="108" t="s">
        <v>116</v>
      </c>
      <c r="CE51" s="108" t="s">
        <v>272</v>
      </c>
      <c r="CF51" s="108" t="s">
        <v>309</v>
      </c>
      <c r="CG51" s="108" t="s">
        <v>310</v>
      </c>
      <c r="CH51" s="108" t="s">
        <v>275</v>
      </c>
      <c r="CI51" s="109" t="s">
        <v>311</v>
      </c>
      <c r="CJ51" s="176" t="s">
        <v>471</v>
      </c>
      <c r="CK51" s="176" t="s">
        <v>472</v>
      </c>
      <c r="CL51" s="176" t="s">
        <v>473</v>
      </c>
      <c r="CM51" s="176" t="s">
        <v>474</v>
      </c>
      <c r="CN51" s="176" t="s">
        <v>475</v>
      </c>
      <c r="CO51" s="176" t="s">
        <v>476</v>
      </c>
    </row>
    <row r="52" spans="1:93" ht="77.25" customHeight="1">
      <c r="A52" s="809"/>
      <c r="B52" s="132">
        <f>SUM($AA$51:$AA$53)</f>
        <v>8.1081081081081088</v>
      </c>
      <c r="C52" s="100" t="s">
        <v>462</v>
      </c>
      <c r="D52" s="132">
        <f>SUM($AA$51:$AA$53)</f>
        <v>8.1081081081081088</v>
      </c>
      <c r="E52" s="100" t="s">
        <v>463</v>
      </c>
      <c r="F52" s="100" t="s">
        <v>464</v>
      </c>
      <c r="G52" s="100" t="s">
        <v>465</v>
      </c>
      <c r="H52" s="100" t="s">
        <v>270</v>
      </c>
      <c r="I52" s="100" t="s">
        <v>263</v>
      </c>
      <c r="J52" s="100"/>
      <c r="K52" s="104" t="s">
        <v>315</v>
      </c>
      <c r="L52" s="100" t="s">
        <v>315</v>
      </c>
      <c r="M52" s="106">
        <v>43586</v>
      </c>
      <c r="N52" s="106">
        <v>47118</v>
      </c>
      <c r="O52" s="231">
        <v>0.5</v>
      </c>
      <c r="P52" s="231">
        <v>0.52</v>
      </c>
      <c r="Q52" s="231">
        <v>0.54300000000000004</v>
      </c>
      <c r="R52" s="231">
        <v>0.56499999999999995</v>
      </c>
      <c r="S52" s="231">
        <v>0.58799999999999997</v>
      </c>
      <c r="T52" s="231">
        <v>0.61</v>
      </c>
      <c r="U52" s="231">
        <v>0.63300000000000001</v>
      </c>
      <c r="V52" s="231">
        <v>0.65500000000000003</v>
      </c>
      <c r="W52" s="231">
        <v>0.67800000000000005</v>
      </c>
      <c r="X52" s="231">
        <v>0.7</v>
      </c>
      <c r="Y52" s="231">
        <v>0.7</v>
      </c>
      <c r="Z52" s="115" t="s">
        <v>477</v>
      </c>
      <c r="AA52" s="105">
        <f t="shared" si="2"/>
        <v>2.7027027027027026</v>
      </c>
      <c r="AB52" s="116" t="s">
        <v>478</v>
      </c>
      <c r="AC52" s="116" t="s">
        <v>479</v>
      </c>
      <c r="AD52" s="116" t="s">
        <v>480</v>
      </c>
      <c r="AE52" s="116" t="s">
        <v>481</v>
      </c>
      <c r="AF52" s="116" t="s">
        <v>482</v>
      </c>
      <c r="AG52" s="97" t="s">
        <v>270</v>
      </c>
      <c r="AH52" s="100" t="s">
        <v>263</v>
      </c>
      <c r="AI52" s="100" t="s">
        <v>263</v>
      </c>
      <c r="AJ52" s="97">
        <v>26</v>
      </c>
      <c r="AK52" s="97">
        <v>2018</v>
      </c>
      <c r="AL52" s="106">
        <v>43586</v>
      </c>
      <c r="AM52" s="111">
        <v>47118</v>
      </c>
      <c r="AN52" s="97">
        <v>27</v>
      </c>
      <c r="AO52" s="97">
        <v>27</v>
      </c>
      <c r="AP52" s="97">
        <v>27</v>
      </c>
      <c r="AQ52" s="97">
        <v>27</v>
      </c>
      <c r="AR52" s="97">
        <v>32</v>
      </c>
      <c r="AS52" s="97">
        <v>32</v>
      </c>
      <c r="AT52" s="97">
        <v>32</v>
      </c>
      <c r="AU52" s="97">
        <v>32</v>
      </c>
      <c r="AV52" s="97">
        <v>32</v>
      </c>
      <c r="AW52" s="97">
        <v>32</v>
      </c>
      <c r="AX52" s="97">
        <v>32</v>
      </c>
      <c r="AY52" s="101">
        <v>6350.7080990000004</v>
      </c>
      <c r="AZ52" s="101">
        <v>6350.7080990000004</v>
      </c>
      <c r="BA52" s="100" t="s">
        <v>391</v>
      </c>
      <c r="BB52" s="101">
        <v>426.73601567999998</v>
      </c>
      <c r="BC52" s="101">
        <v>426.73601567999998</v>
      </c>
      <c r="BD52" s="100" t="s">
        <v>391</v>
      </c>
      <c r="BE52" s="274">
        <v>444</v>
      </c>
      <c r="BF52" s="274">
        <v>0</v>
      </c>
      <c r="BG52" s="100" t="s">
        <v>391</v>
      </c>
      <c r="BH52" s="274">
        <v>462</v>
      </c>
      <c r="BI52" s="274">
        <v>0</v>
      </c>
      <c r="BJ52" s="276" t="s">
        <v>391</v>
      </c>
      <c r="BK52" s="274">
        <v>480</v>
      </c>
      <c r="BL52" s="274">
        <v>0</v>
      </c>
      <c r="BM52" s="276" t="s">
        <v>391</v>
      </c>
      <c r="BN52" s="274">
        <v>499</v>
      </c>
      <c r="BO52" s="274">
        <v>0</v>
      </c>
      <c r="BP52" s="101" t="s">
        <v>271</v>
      </c>
      <c r="BQ52" s="274">
        <v>519</v>
      </c>
      <c r="BR52" s="274">
        <v>0</v>
      </c>
      <c r="BS52" s="101" t="s">
        <v>271</v>
      </c>
      <c r="BT52" s="274">
        <v>540</v>
      </c>
      <c r="BU52" s="274">
        <v>0</v>
      </c>
      <c r="BV52" s="101" t="s">
        <v>271</v>
      </c>
      <c r="BW52" s="274">
        <v>562</v>
      </c>
      <c r="BX52" s="274">
        <v>0</v>
      </c>
      <c r="BY52" s="101" t="s">
        <v>271</v>
      </c>
      <c r="BZ52" s="274">
        <v>584</v>
      </c>
      <c r="CA52" s="274">
        <v>0</v>
      </c>
      <c r="CB52" s="101" t="s">
        <v>271</v>
      </c>
      <c r="CC52" s="274">
        <v>10867</v>
      </c>
      <c r="CD52" s="108" t="s">
        <v>116</v>
      </c>
      <c r="CE52" s="108" t="s">
        <v>272</v>
      </c>
      <c r="CF52" s="108" t="s">
        <v>309</v>
      </c>
      <c r="CG52" s="108" t="s">
        <v>310</v>
      </c>
      <c r="CH52" s="108" t="s">
        <v>275</v>
      </c>
      <c r="CI52" s="109" t="s">
        <v>311</v>
      </c>
      <c r="CJ52" s="175"/>
      <c r="CK52" s="175"/>
      <c r="CL52" s="175"/>
      <c r="CM52" s="175"/>
      <c r="CN52" s="175"/>
      <c r="CO52" s="175"/>
    </row>
    <row r="53" spans="1:93" ht="49.5" customHeight="1">
      <c r="A53" s="810"/>
      <c r="B53" s="132">
        <f>SUM($AA$51:$AA$53)</f>
        <v>8.1081081081081088</v>
      </c>
      <c r="C53" s="100" t="s">
        <v>462</v>
      </c>
      <c r="D53" s="132">
        <f>SUM($AA$51:$AA$53)</f>
        <v>8.1081081081081088</v>
      </c>
      <c r="E53" s="100" t="s">
        <v>463</v>
      </c>
      <c r="F53" s="100" t="s">
        <v>464</v>
      </c>
      <c r="G53" s="100" t="s">
        <v>465</v>
      </c>
      <c r="H53" s="100" t="s">
        <v>270</v>
      </c>
      <c r="I53" s="100" t="s">
        <v>263</v>
      </c>
      <c r="J53" s="100"/>
      <c r="K53" s="104" t="s">
        <v>315</v>
      </c>
      <c r="L53" s="100" t="s">
        <v>315</v>
      </c>
      <c r="M53" s="106">
        <v>43586</v>
      </c>
      <c r="N53" s="106">
        <v>47118</v>
      </c>
      <c r="O53" s="231">
        <v>0.5</v>
      </c>
      <c r="P53" s="231">
        <v>0.52</v>
      </c>
      <c r="Q53" s="231">
        <v>0.54300000000000004</v>
      </c>
      <c r="R53" s="231">
        <v>0.56499999999999995</v>
      </c>
      <c r="S53" s="231">
        <v>0.58799999999999997</v>
      </c>
      <c r="T53" s="231">
        <v>0.61</v>
      </c>
      <c r="U53" s="231">
        <v>0.63300000000000001</v>
      </c>
      <c r="V53" s="231">
        <v>0.65500000000000003</v>
      </c>
      <c r="W53" s="231">
        <v>0.67800000000000005</v>
      </c>
      <c r="X53" s="231">
        <v>0.7</v>
      </c>
      <c r="Y53" s="231">
        <v>0.7</v>
      </c>
      <c r="Z53" s="115" t="s">
        <v>483</v>
      </c>
      <c r="AA53" s="105">
        <f t="shared" si="2"/>
        <v>2.7027027027027026</v>
      </c>
      <c r="AB53" s="116" t="s">
        <v>484</v>
      </c>
      <c r="AC53" s="116" t="s">
        <v>485</v>
      </c>
      <c r="AD53" s="116" t="s">
        <v>486</v>
      </c>
      <c r="AE53" s="116" t="s">
        <v>487</v>
      </c>
      <c r="AF53" s="116" t="s">
        <v>488</v>
      </c>
      <c r="AG53" s="97" t="s">
        <v>270</v>
      </c>
      <c r="AH53" s="100" t="s">
        <v>263</v>
      </c>
      <c r="AI53" s="100" t="s">
        <v>263</v>
      </c>
      <c r="AJ53" s="97">
        <v>0</v>
      </c>
      <c r="AK53" s="97">
        <v>2018</v>
      </c>
      <c r="AL53" s="106">
        <v>43586</v>
      </c>
      <c r="AM53" s="111">
        <v>47118</v>
      </c>
      <c r="AN53" s="97">
        <v>2</v>
      </c>
      <c r="AO53" s="97">
        <v>4</v>
      </c>
      <c r="AP53" s="97">
        <v>4</v>
      </c>
      <c r="AQ53" s="97">
        <v>4</v>
      </c>
      <c r="AR53" s="97">
        <v>4</v>
      </c>
      <c r="AS53" s="97">
        <v>4</v>
      </c>
      <c r="AT53" s="97">
        <v>4</v>
      </c>
      <c r="AU53" s="97">
        <v>4</v>
      </c>
      <c r="AV53" s="97">
        <v>4</v>
      </c>
      <c r="AW53" s="97">
        <v>4</v>
      </c>
      <c r="AX53" s="97">
        <v>4</v>
      </c>
      <c r="AY53" s="101">
        <v>279</v>
      </c>
      <c r="AZ53" s="101">
        <v>279</v>
      </c>
      <c r="BA53" s="100" t="s">
        <v>434</v>
      </c>
      <c r="BB53" s="101">
        <v>57.403195449600005</v>
      </c>
      <c r="BC53" s="101">
        <v>57.403195449600005</v>
      </c>
      <c r="BD53" s="100" t="s">
        <v>434</v>
      </c>
      <c r="BE53" s="274">
        <v>60</v>
      </c>
      <c r="BF53" s="274">
        <v>0</v>
      </c>
      <c r="BG53" s="100" t="s">
        <v>434</v>
      </c>
      <c r="BH53" s="274">
        <v>62</v>
      </c>
      <c r="BI53" s="274">
        <v>0</v>
      </c>
      <c r="BJ53" s="100" t="s">
        <v>434</v>
      </c>
      <c r="BK53" s="274">
        <v>65</v>
      </c>
      <c r="BL53" s="274">
        <v>0</v>
      </c>
      <c r="BM53" s="100" t="s">
        <v>434</v>
      </c>
      <c r="BN53" s="274">
        <v>67</v>
      </c>
      <c r="BO53" s="274">
        <v>0</v>
      </c>
      <c r="BP53" s="100" t="s">
        <v>434</v>
      </c>
      <c r="BQ53" s="274">
        <v>70</v>
      </c>
      <c r="BR53" s="274">
        <v>0</v>
      </c>
      <c r="BS53" s="101" t="s">
        <v>271</v>
      </c>
      <c r="BT53" s="274">
        <v>73</v>
      </c>
      <c r="BU53" s="274">
        <v>0</v>
      </c>
      <c r="BV53" s="101" t="s">
        <v>271</v>
      </c>
      <c r="BW53" s="274">
        <v>76</v>
      </c>
      <c r="BX53" s="274">
        <v>0</v>
      </c>
      <c r="BY53" s="101" t="s">
        <v>271</v>
      </c>
      <c r="BZ53" s="274">
        <v>79</v>
      </c>
      <c r="CA53" s="274">
        <v>0</v>
      </c>
      <c r="CB53" s="101" t="s">
        <v>271</v>
      </c>
      <c r="CC53" s="274">
        <v>886</v>
      </c>
      <c r="CD53" s="108" t="s">
        <v>116</v>
      </c>
      <c r="CE53" s="108" t="s">
        <v>272</v>
      </c>
      <c r="CF53" s="108" t="s">
        <v>273</v>
      </c>
      <c r="CG53" s="108" t="s">
        <v>274</v>
      </c>
      <c r="CH53" s="108" t="s">
        <v>275</v>
      </c>
      <c r="CI53" s="109" t="s">
        <v>276</v>
      </c>
      <c r="CJ53" s="175"/>
      <c r="CK53" s="175"/>
      <c r="CL53" s="175"/>
      <c r="CM53" s="175"/>
      <c r="CN53" s="175"/>
      <c r="CO53" s="175"/>
    </row>
    <row r="54" spans="1:93" ht="76.5" customHeight="1">
      <c r="A54" s="744" t="s">
        <v>489</v>
      </c>
      <c r="B54" s="132">
        <f>SUM($AA$54:$AA$58)</f>
        <v>13.513513513513512</v>
      </c>
      <c r="C54" s="98" t="s">
        <v>490</v>
      </c>
      <c r="D54" s="132">
        <f>SUM($AA$54:$AA$58)</f>
        <v>13.513513513513512</v>
      </c>
      <c r="E54" s="100" t="s">
        <v>491</v>
      </c>
      <c r="F54" s="100" t="s">
        <v>492</v>
      </c>
      <c r="G54" s="100" t="s">
        <v>493</v>
      </c>
      <c r="H54" s="100" t="s">
        <v>270</v>
      </c>
      <c r="I54" s="100" t="s">
        <v>263</v>
      </c>
      <c r="J54" s="100"/>
      <c r="K54" s="104">
        <v>0</v>
      </c>
      <c r="L54" s="100">
        <v>2018</v>
      </c>
      <c r="M54" s="106">
        <v>43586</v>
      </c>
      <c r="N54" s="106">
        <v>47118</v>
      </c>
      <c r="O54" s="133">
        <v>3000</v>
      </c>
      <c r="P54" s="133">
        <v>5000</v>
      </c>
      <c r="Q54" s="133">
        <v>8339</v>
      </c>
      <c r="R54" s="133">
        <v>13912</v>
      </c>
      <c r="S54" s="133">
        <v>23208</v>
      </c>
      <c r="T54" s="133">
        <v>38716</v>
      </c>
      <c r="U54" s="133">
        <v>64586</v>
      </c>
      <c r="V54" s="133">
        <v>107743</v>
      </c>
      <c r="W54" s="133">
        <v>179737</v>
      </c>
      <c r="X54" s="133">
        <v>300000</v>
      </c>
      <c r="Y54" s="133">
        <v>300000</v>
      </c>
      <c r="Z54" s="115" t="s">
        <v>494</v>
      </c>
      <c r="AA54" s="105">
        <f t="shared" si="2"/>
        <v>2.7027027027027026</v>
      </c>
      <c r="AB54" s="116" t="s">
        <v>495</v>
      </c>
      <c r="AC54" s="116" t="s">
        <v>496</v>
      </c>
      <c r="AD54" s="100" t="s">
        <v>267</v>
      </c>
      <c r="AE54" s="116" t="s">
        <v>308</v>
      </c>
      <c r="AF54" s="116" t="s">
        <v>269</v>
      </c>
      <c r="AG54" s="237" t="s">
        <v>329</v>
      </c>
      <c r="AH54" s="100" t="s">
        <v>263</v>
      </c>
      <c r="AI54" s="100" t="s">
        <v>263</v>
      </c>
      <c r="AJ54" s="97">
        <v>0</v>
      </c>
      <c r="AK54" s="97">
        <v>2018</v>
      </c>
      <c r="AL54" s="106">
        <v>43952</v>
      </c>
      <c r="AM54" s="111">
        <v>47118</v>
      </c>
      <c r="AN54" s="97"/>
      <c r="AO54" s="97">
        <v>51</v>
      </c>
      <c r="AP54" s="97">
        <v>51</v>
      </c>
      <c r="AQ54" s="97">
        <v>51</v>
      </c>
      <c r="AR54" s="97">
        <v>51</v>
      </c>
      <c r="AS54" s="97">
        <v>51</v>
      </c>
      <c r="AT54" s="97">
        <v>51</v>
      </c>
      <c r="AU54" s="97">
        <v>51</v>
      </c>
      <c r="AV54" s="97">
        <v>51</v>
      </c>
      <c r="AW54" s="97">
        <v>51</v>
      </c>
      <c r="AX54" s="97">
        <v>51</v>
      </c>
      <c r="AY54" s="101"/>
      <c r="AZ54" s="101"/>
      <c r="BA54" s="101"/>
      <c r="BB54" s="101">
        <v>80.17113624000001</v>
      </c>
      <c r="BC54" s="101">
        <v>80.17113624000001</v>
      </c>
      <c r="BD54" s="101" t="s">
        <v>271</v>
      </c>
      <c r="BE54" s="274">
        <v>83</v>
      </c>
      <c r="BF54" s="274">
        <v>0</v>
      </c>
      <c r="BG54" s="101" t="s">
        <v>271</v>
      </c>
      <c r="BH54" s="274">
        <v>87</v>
      </c>
      <c r="BI54" s="274">
        <v>0</v>
      </c>
      <c r="BJ54" s="101" t="s">
        <v>271</v>
      </c>
      <c r="BK54" s="274">
        <v>90</v>
      </c>
      <c r="BL54" s="274">
        <v>0</v>
      </c>
      <c r="BM54" s="101" t="s">
        <v>271</v>
      </c>
      <c r="BN54" s="274">
        <v>94</v>
      </c>
      <c r="BO54" s="274">
        <v>0</v>
      </c>
      <c r="BP54" s="101" t="s">
        <v>271</v>
      </c>
      <c r="BQ54" s="274">
        <v>98</v>
      </c>
      <c r="BR54" s="274">
        <v>0</v>
      </c>
      <c r="BS54" s="101" t="s">
        <v>271</v>
      </c>
      <c r="BT54" s="274">
        <v>101</v>
      </c>
      <c r="BU54" s="274">
        <v>0</v>
      </c>
      <c r="BV54" s="101" t="s">
        <v>271</v>
      </c>
      <c r="BW54" s="274">
        <v>105</v>
      </c>
      <c r="BX54" s="274">
        <v>0</v>
      </c>
      <c r="BY54" s="101" t="s">
        <v>271</v>
      </c>
      <c r="BZ54" s="274">
        <v>110</v>
      </c>
      <c r="CA54" s="274">
        <v>0</v>
      </c>
      <c r="CB54" s="276" t="s">
        <v>271</v>
      </c>
      <c r="CC54" s="274">
        <v>848</v>
      </c>
      <c r="CD54" s="108" t="s">
        <v>116</v>
      </c>
      <c r="CE54" s="108" t="s">
        <v>272</v>
      </c>
      <c r="CF54" s="97" t="s">
        <v>317</v>
      </c>
      <c r="CG54" s="97" t="s">
        <v>318</v>
      </c>
      <c r="CH54" s="108" t="s">
        <v>275</v>
      </c>
      <c r="CI54" s="109" t="s">
        <v>319</v>
      </c>
      <c r="CJ54" s="175"/>
      <c r="CK54" s="175"/>
      <c r="CL54" s="175"/>
      <c r="CM54" s="175"/>
      <c r="CN54" s="175"/>
      <c r="CO54" s="175"/>
    </row>
    <row r="55" spans="1:93" ht="68.25" customHeight="1">
      <c r="A55" s="745"/>
      <c r="B55" s="132">
        <f t="shared" ref="B55:B58" si="9">SUM($AA$54:$AA$58)</f>
        <v>13.513513513513512</v>
      </c>
      <c r="C55" s="98" t="s">
        <v>490</v>
      </c>
      <c r="D55" s="132">
        <f t="shared" ref="D55:D58" si="10">SUM($AA$54:$AA$58)</f>
        <v>13.513513513513512</v>
      </c>
      <c r="E55" s="100" t="s">
        <v>491</v>
      </c>
      <c r="F55" s="100" t="s">
        <v>492</v>
      </c>
      <c r="G55" s="100" t="s">
        <v>493</v>
      </c>
      <c r="H55" s="100" t="s">
        <v>270</v>
      </c>
      <c r="I55" s="100" t="s">
        <v>263</v>
      </c>
      <c r="J55" s="100"/>
      <c r="K55" s="104">
        <v>0</v>
      </c>
      <c r="L55" s="100">
        <v>2018</v>
      </c>
      <c r="M55" s="106">
        <v>43586</v>
      </c>
      <c r="N55" s="106">
        <v>47118</v>
      </c>
      <c r="O55" s="133">
        <v>3000</v>
      </c>
      <c r="P55" s="133">
        <v>5000</v>
      </c>
      <c r="Q55" s="133">
        <v>8339</v>
      </c>
      <c r="R55" s="133">
        <v>13912</v>
      </c>
      <c r="S55" s="133">
        <v>23208</v>
      </c>
      <c r="T55" s="133">
        <v>38716</v>
      </c>
      <c r="U55" s="133">
        <v>64586</v>
      </c>
      <c r="V55" s="133">
        <v>107743</v>
      </c>
      <c r="W55" s="133">
        <v>179737</v>
      </c>
      <c r="X55" s="133">
        <v>300000</v>
      </c>
      <c r="Y55" s="133">
        <v>300000</v>
      </c>
      <c r="Z55" s="115" t="s">
        <v>497</v>
      </c>
      <c r="AA55" s="105">
        <f t="shared" si="2"/>
        <v>2.7027027027027026</v>
      </c>
      <c r="AB55" s="115" t="s">
        <v>498</v>
      </c>
      <c r="AC55" s="150" t="s">
        <v>499</v>
      </c>
      <c r="AD55" s="100" t="s">
        <v>267</v>
      </c>
      <c r="AE55" s="150" t="s">
        <v>308</v>
      </c>
      <c r="AF55" s="100" t="s">
        <v>500</v>
      </c>
      <c r="AG55" s="97" t="s">
        <v>329</v>
      </c>
      <c r="AH55" s="100" t="s">
        <v>263</v>
      </c>
      <c r="AI55" s="100" t="s">
        <v>263</v>
      </c>
      <c r="AJ55" s="97">
        <v>1</v>
      </c>
      <c r="AK55" s="97">
        <v>2018</v>
      </c>
      <c r="AL55" s="106">
        <v>43586</v>
      </c>
      <c r="AM55" s="111">
        <v>47118</v>
      </c>
      <c r="AN55" s="97">
        <v>1</v>
      </c>
      <c r="AO55" s="97">
        <v>1</v>
      </c>
      <c r="AP55" s="97">
        <v>1</v>
      </c>
      <c r="AQ55" s="97">
        <v>1</v>
      </c>
      <c r="AR55" s="97">
        <v>1</v>
      </c>
      <c r="AS55" s="97">
        <v>1</v>
      </c>
      <c r="AT55" s="97">
        <v>1</v>
      </c>
      <c r="AU55" s="97">
        <v>1</v>
      </c>
      <c r="AV55" s="97">
        <v>1</v>
      </c>
      <c r="AW55" s="97">
        <v>1</v>
      </c>
      <c r="AX55" s="97">
        <v>1</v>
      </c>
      <c r="AY55" s="101">
        <v>76.529191439999991</v>
      </c>
      <c r="AZ55" s="101">
        <v>76.529191439999991</v>
      </c>
      <c r="BA55" s="100" t="s">
        <v>391</v>
      </c>
      <c r="BB55" s="101">
        <v>79.590359097600015</v>
      </c>
      <c r="BC55" s="101">
        <v>79.590359097600015</v>
      </c>
      <c r="BD55" s="100" t="s">
        <v>391</v>
      </c>
      <c r="BE55" s="274">
        <v>83</v>
      </c>
      <c r="BF55" s="274">
        <v>0</v>
      </c>
      <c r="BG55" s="100" t="s">
        <v>391</v>
      </c>
      <c r="BH55" s="274">
        <v>86</v>
      </c>
      <c r="BI55" s="274">
        <v>0</v>
      </c>
      <c r="BJ55" s="274" t="s">
        <v>391</v>
      </c>
      <c r="BK55" s="274">
        <v>90</v>
      </c>
      <c r="BL55" s="274">
        <v>0</v>
      </c>
      <c r="BM55" s="274" t="s">
        <v>391</v>
      </c>
      <c r="BN55" s="274">
        <v>93</v>
      </c>
      <c r="BO55" s="274">
        <v>0</v>
      </c>
      <c r="BP55" s="274" t="s">
        <v>391</v>
      </c>
      <c r="BQ55" s="274">
        <v>97</v>
      </c>
      <c r="BR55" s="274">
        <v>0</v>
      </c>
      <c r="BS55" s="101" t="s">
        <v>271</v>
      </c>
      <c r="BT55" s="274">
        <v>101</v>
      </c>
      <c r="BU55" s="274">
        <v>0</v>
      </c>
      <c r="BV55" s="101" t="s">
        <v>271</v>
      </c>
      <c r="BW55" s="274">
        <v>105</v>
      </c>
      <c r="BX55" s="274">
        <v>0</v>
      </c>
      <c r="BY55" s="101" t="s">
        <v>271</v>
      </c>
      <c r="BZ55" s="274">
        <v>109</v>
      </c>
      <c r="CA55" s="274">
        <v>0</v>
      </c>
      <c r="CB55" s="101" t="s">
        <v>271</v>
      </c>
      <c r="CC55" s="274">
        <v>919</v>
      </c>
      <c r="CD55" s="108" t="s">
        <v>116</v>
      </c>
      <c r="CE55" s="108" t="s">
        <v>272</v>
      </c>
      <c r="CF55" s="97" t="s">
        <v>317</v>
      </c>
      <c r="CG55" s="97" t="s">
        <v>318</v>
      </c>
      <c r="CH55" s="97" t="s">
        <v>275</v>
      </c>
      <c r="CI55" s="109" t="s">
        <v>319</v>
      </c>
      <c r="CJ55" s="175"/>
      <c r="CK55" s="175"/>
      <c r="CL55" s="175"/>
      <c r="CM55" s="175"/>
      <c r="CN55" s="175"/>
      <c r="CO55" s="175"/>
    </row>
    <row r="56" spans="1:93" ht="63" customHeight="1">
      <c r="A56" s="745"/>
      <c r="B56" s="132">
        <f t="shared" si="9"/>
        <v>13.513513513513512</v>
      </c>
      <c r="C56" s="98" t="s">
        <v>490</v>
      </c>
      <c r="D56" s="132">
        <f t="shared" si="10"/>
        <v>13.513513513513512</v>
      </c>
      <c r="E56" s="100" t="s">
        <v>491</v>
      </c>
      <c r="F56" s="100" t="s">
        <v>492</v>
      </c>
      <c r="G56" s="100" t="s">
        <v>493</v>
      </c>
      <c r="H56" s="100" t="s">
        <v>270</v>
      </c>
      <c r="I56" s="100" t="s">
        <v>263</v>
      </c>
      <c r="J56" s="100"/>
      <c r="K56" s="104">
        <v>0</v>
      </c>
      <c r="L56" s="100">
        <v>2018</v>
      </c>
      <c r="M56" s="106">
        <v>43586</v>
      </c>
      <c r="N56" s="106">
        <v>47118</v>
      </c>
      <c r="O56" s="133">
        <v>3000</v>
      </c>
      <c r="P56" s="133">
        <v>5000</v>
      </c>
      <c r="Q56" s="133">
        <v>8339</v>
      </c>
      <c r="R56" s="133">
        <v>13912</v>
      </c>
      <c r="S56" s="133">
        <v>23208</v>
      </c>
      <c r="T56" s="133">
        <v>38716</v>
      </c>
      <c r="U56" s="133">
        <v>64586</v>
      </c>
      <c r="V56" s="133">
        <v>107743</v>
      </c>
      <c r="W56" s="133">
        <v>179737</v>
      </c>
      <c r="X56" s="133">
        <v>300000</v>
      </c>
      <c r="Y56" s="133">
        <v>300000</v>
      </c>
      <c r="Z56" s="115" t="s">
        <v>501</v>
      </c>
      <c r="AA56" s="105">
        <f t="shared" si="2"/>
        <v>2.7027027027027026</v>
      </c>
      <c r="AB56" s="116" t="s">
        <v>502</v>
      </c>
      <c r="AC56" s="116" t="s">
        <v>503</v>
      </c>
      <c r="AD56" s="100" t="s">
        <v>267</v>
      </c>
      <c r="AE56" s="100" t="s">
        <v>308</v>
      </c>
      <c r="AF56" s="98" t="s">
        <v>342</v>
      </c>
      <c r="AG56" s="97" t="s">
        <v>347</v>
      </c>
      <c r="AH56" s="100" t="s">
        <v>263</v>
      </c>
      <c r="AI56" s="100" t="s">
        <v>263</v>
      </c>
      <c r="AJ56" s="97">
        <v>0</v>
      </c>
      <c r="AK56" s="97">
        <v>2018</v>
      </c>
      <c r="AL56" s="106">
        <v>43831</v>
      </c>
      <c r="AM56" s="111">
        <v>44196</v>
      </c>
      <c r="AN56" s="97"/>
      <c r="AO56" s="263">
        <v>1</v>
      </c>
      <c r="AP56" s="97"/>
      <c r="AQ56" s="97"/>
      <c r="AR56" s="97"/>
      <c r="AS56" s="97"/>
      <c r="AT56" s="97"/>
      <c r="AU56" s="97"/>
      <c r="AV56" s="97"/>
      <c r="AW56" s="97"/>
      <c r="AX56" s="263">
        <v>1</v>
      </c>
      <c r="AY56" s="101"/>
      <c r="AZ56" s="101"/>
      <c r="BA56" s="100"/>
      <c r="BB56" s="101">
        <v>123</v>
      </c>
      <c r="BC56" s="101">
        <v>123</v>
      </c>
      <c r="BD56" s="100" t="s">
        <v>434</v>
      </c>
      <c r="BE56" s="274">
        <v>0</v>
      </c>
      <c r="BF56" s="274">
        <v>0</v>
      </c>
      <c r="BG56" s="100" t="s">
        <v>434</v>
      </c>
      <c r="BH56" s="274">
        <v>0</v>
      </c>
      <c r="BI56" s="274">
        <v>0</v>
      </c>
      <c r="BJ56" s="100" t="s">
        <v>434</v>
      </c>
      <c r="BK56" s="274">
        <v>0</v>
      </c>
      <c r="BL56" s="274">
        <v>0</v>
      </c>
      <c r="BM56" s="100" t="s">
        <v>434</v>
      </c>
      <c r="BN56" s="274">
        <v>0</v>
      </c>
      <c r="BO56" s="274">
        <v>0</v>
      </c>
      <c r="BP56" s="100" t="s">
        <v>434</v>
      </c>
      <c r="BQ56" s="274">
        <v>0</v>
      </c>
      <c r="BR56" s="274">
        <v>0</v>
      </c>
      <c r="BS56" s="101" t="s">
        <v>271</v>
      </c>
      <c r="BT56" s="274">
        <v>0</v>
      </c>
      <c r="BU56" s="274">
        <v>0</v>
      </c>
      <c r="BV56" s="101" t="s">
        <v>271</v>
      </c>
      <c r="BW56" s="274">
        <v>0</v>
      </c>
      <c r="BX56" s="274">
        <v>0</v>
      </c>
      <c r="BY56" s="101" t="s">
        <v>271</v>
      </c>
      <c r="BZ56" s="274">
        <v>0</v>
      </c>
      <c r="CA56" s="274">
        <v>0</v>
      </c>
      <c r="CB56" s="101" t="s">
        <v>271</v>
      </c>
      <c r="CC56" s="274">
        <v>123</v>
      </c>
      <c r="CD56" s="108" t="s">
        <v>116</v>
      </c>
      <c r="CE56" s="108" t="s">
        <v>272</v>
      </c>
      <c r="CF56" s="108" t="s">
        <v>273</v>
      </c>
      <c r="CG56" s="108" t="s">
        <v>274</v>
      </c>
      <c r="CH56" s="108" t="s">
        <v>275</v>
      </c>
      <c r="CI56" s="109" t="s">
        <v>276</v>
      </c>
      <c r="CJ56" s="175"/>
      <c r="CK56" s="175"/>
      <c r="CL56" s="175"/>
      <c r="CM56" s="175"/>
      <c r="CN56" s="175"/>
      <c r="CO56" s="175"/>
    </row>
    <row r="57" spans="1:93" ht="63" customHeight="1">
      <c r="A57" s="745"/>
      <c r="B57" s="132">
        <f t="shared" si="9"/>
        <v>13.513513513513512</v>
      </c>
      <c r="C57" s="98" t="s">
        <v>490</v>
      </c>
      <c r="D57" s="132">
        <f t="shared" si="10"/>
        <v>13.513513513513512</v>
      </c>
      <c r="E57" s="100" t="s">
        <v>491</v>
      </c>
      <c r="F57" s="100" t="s">
        <v>492</v>
      </c>
      <c r="G57" s="100" t="s">
        <v>493</v>
      </c>
      <c r="H57" s="100" t="s">
        <v>270</v>
      </c>
      <c r="I57" s="100" t="s">
        <v>263</v>
      </c>
      <c r="J57" s="100"/>
      <c r="K57" s="104">
        <v>0</v>
      </c>
      <c r="L57" s="100">
        <v>2018</v>
      </c>
      <c r="M57" s="106">
        <v>43586</v>
      </c>
      <c r="N57" s="106">
        <v>47118</v>
      </c>
      <c r="O57" s="133">
        <v>3000</v>
      </c>
      <c r="P57" s="133">
        <v>5000</v>
      </c>
      <c r="Q57" s="133">
        <v>8339</v>
      </c>
      <c r="R57" s="133">
        <v>13912</v>
      </c>
      <c r="S57" s="133">
        <v>23208</v>
      </c>
      <c r="T57" s="133">
        <v>38716</v>
      </c>
      <c r="U57" s="133">
        <v>64586</v>
      </c>
      <c r="V57" s="133">
        <v>107743</v>
      </c>
      <c r="W57" s="133">
        <v>179737</v>
      </c>
      <c r="X57" s="133">
        <v>300000</v>
      </c>
      <c r="Y57" s="133">
        <v>300000</v>
      </c>
      <c r="Z57" s="115" t="s">
        <v>504</v>
      </c>
      <c r="AA57" s="105">
        <f t="shared" si="2"/>
        <v>2.7027027027027026</v>
      </c>
      <c r="AB57" s="116" t="s">
        <v>505</v>
      </c>
      <c r="AC57" s="116" t="s">
        <v>506</v>
      </c>
      <c r="AD57" s="100" t="s">
        <v>267</v>
      </c>
      <c r="AE57" s="116" t="s">
        <v>507</v>
      </c>
      <c r="AF57" s="98" t="s">
        <v>269</v>
      </c>
      <c r="AG57" s="116" t="s">
        <v>347</v>
      </c>
      <c r="AH57" s="100" t="s">
        <v>263</v>
      </c>
      <c r="AI57" s="100" t="s">
        <v>263</v>
      </c>
      <c r="AJ57" s="116">
        <v>12</v>
      </c>
      <c r="AK57" s="116">
        <v>2018</v>
      </c>
      <c r="AL57" s="106">
        <v>43586</v>
      </c>
      <c r="AM57" s="106">
        <v>47118</v>
      </c>
      <c r="AN57" s="116">
        <v>12</v>
      </c>
      <c r="AO57" s="116">
        <v>12</v>
      </c>
      <c r="AP57" s="116">
        <v>12</v>
      </c>
      <c r="AQ57" s="116">
        <v>12</v>
      </c>
      <c r="AR57" s="116">
        <v>12</v>
      </c>
      <c r="AS57" s="116">
        <v>12</v>
      </c>
      <c r="AT57" s="116">
        <v>12</v>
      </c>
      <c r="AU57" s="116">
        <v>12</v>
      </c>
      <c r="AV57" s="116">
        <v>12</v>
      </c>
      <c r="AW57" s="116">
        <v>12</v>
      </c>
      <c r="AX57" s="116">
        <v>120</v>
      </c>
      <c r="AY57" s="101">
        <v>202</v>
      </c>
      <c r="AZ57" s="101">
        <v>202</v>
      </c>
      <c r="BA57" s="101" t="s">
        <v>360</v>
      </c>
      <c r="BB57" s="101">
        <v>211</v>
      </c>
      <c r="BC57" s="101">
        <v>211</v>
      </c>
      <c r="BD57" s="101" t="s">
        <v>360</v>
      </c>
      <c r="BE57" s="274">
        <v>219</v>
      </c>
      <c r="BF57" s="274">
        <v>0</v>
      </c>
      <c r="BG57" s="101" t="s">
        <v>360</v>
      </c>
      <c r="BH57" s="274">
        <v>228</v>
      </c>
      <c r="BI57" s="274">
        <v>0</v>
      </c>
      <c r="BJ57" s="101" t="s">
        <v>360</v>
      </c>
      <c r="BK57" s="274">
        <v>237</v>
      </c>
      <c r="BL57" s="274">
        <v>0</v>
      </c>
      <c r="BM57" s="101" t="s">
        <v>360</v>
      </c>
      <c r="BN57" s="274">
        <v>246</v>
      </c>
      <c r="BO57" s="274">
        <v>0</v>
      </c>
      <c r="BP57" s="101" t="s">
        <v>360</v>
      </c>
      <c r="BQ57" s="274">
        <v>256</v>
      </c>
      <c r="BR57" s="274">
        <v>0</v>
      </c>
      <c r="BS57" s="101" t="s">
        <v>360</v>
      </c>
      <c r="BT57" s="274">
        <v>266</v>
      </c>
      <c r="BU57" s="274">
        <v>0</v>
      </c>
      <c r="BV57" s="101" t="s">
        <v>360</v>
      </c>
      <c r="BW57" s="274">
        <v>277</v>
      </c>
      <c r="BX57" s="274">
        <v>0</v>
      </c>
      <c r="BY57" s="101" t="s">
        <v>360</v>
      </c>
      <c r="BZ57" s="274">
        <v>288</v>
      </c>
      <c r="CA57" s="274">
        <v>0</v>
      </c>
      <c r="CB57" s="101" t="s">
        <v>360</v>
      </c>
      <c r="CC57" s="274">
        <v>2430</v>
      </c>
      <c r="CD57" s="116" t="s">
        <v>361</v>
      </c>
      <c r="CE57" s="116" t="s">
        <v>362</v>
      </c>
      <c r="CF57" s="116" t="s">
        <v>363</v>
      </c>
      <c r="CG57" s="116" t="s">
        <v>364</v>
      </c>
      <c r="CH57" s="116" t="s">
        <v>365</v>
      </c>
      <c r="CI57" s="109" t="s">
        <v>366</v>
      </c>
      <c r="CJ57" s="175"/>
      <c r="CK57" s="175"/>
      <c r="CL57" s="175"/>
      <c r="CM57" s="175"/>
      <c r="CN57" s="175"/>
      <c r="CO57" s="175"/>
    </row>
    <row r="58" spans="1:93" ht="63" customHeight="1">
      <c r="A58" s="746"/>
      <c r="B58" s="132">
        <f t="shared" si="9"/>
        <v>13.513513513513512</v>
      </c>
      <c r="C58" s="98" t="s">
        <v>490</v>
      </c>
      <c r="D58" s="132">
        <f t="shared" si="10"/>
        <v>13.513513513513512</v>
      </c>
      <c r="E58" s="100" t="s">
        <v>491</v>
      </c>
      <c r="F58" s="100" t="s">
        <v>492</v>
      </c>
      <c r="G58" s="100" t="s">
        <v>493</v>
      </c>
      <c r="H58" s="100" t="s">
        <v>270</v>
      </c>
      <c r="I58" s="100" t="s">
        <v>263</v>
      </c>
      <c r="J58" s="100"/>
      <c r="K58" s="104">
        <v>0</v>
      </c>
      <c r="L58" s="100">
        <v>2018</v>
      </c>
      <c r="M58" s="106">
        <v>43586</v>
      </c>
      <c r="N58" s="106">
        <v>47118</v>
      </c>
      <c r="O58" s="133">
        <v>3000</v>
      </c>
      <c r="P58" s="133">
        <v>5000</v>
      </c>
      <c r="Q58" s="133">
        <v>8339</v>
      </c>
      <c r="R58" s="133">
        <v>13912</v>
      </c>
      <c r="S58" s="133">
        <v>23208</v>
      </c>
      <c r="T58" s="133">
        <v>38716</v>
      </c>
      <c r="U58" s="133">
        <v>64586</v>
      </c>
      <c r="V58" s="133">
        <v>107743</v>
      </c>
      <c r="W58" s="133">
        <v>179737</v>
      </c>
      <c r="X58" s="133">
        <v>300000</v>
      </c>
      <c r="Y58" s="133">
        <v>300000</v>
      </c>
      <c r="Z58" s="115" t="s">
        <v>508</v>
      </c>
      <c r="AA58" s="105">
        <f t="shared" si="2"/>
        <v>2.7027027027027026</v>
      </c>
      <c r="AB58" s="116" t="s">
        <v>509</v>
      </c>
      <c r="AC58" s="114" t="s">
        <v>510</v>
      </c>
      <c r="AD58" s="100" t="s">
        <v>267</v>
      </c>
      <c r="AE58" s="116" t="s">
        <v>507</v>
      </c>
      <c r="AF58" s="98" t="s">
        <v>511</v>
      </c>
      <c r="AG58" s="116" t="s">
        <v>329</v>
      </c>
      <c r="AH58" s="100" t="s">
        <v>263</v>
      </c>
      <c r="AI58" s="100" t="s">
        <v>263</v>
      </c>
      <c r="AJ58" s="116">
        <v>0</v>
      </c>
      <c r="AK58" s="116">
        <v>2018</v>
      </c>
      <c r="AL58" s="106">
        <v>43831</v>
      </c>
      <c r="AM58" s="106">
        <v>47118</v>
      </c>
      <c r="AN58" s="116"/>
      <c r="AO58" s="116">
        <v>1</v>
      </c>
      <c r="AP58" s="116">
        <v>1</v>
      </c>
      <c r="AQ58" s="116">
        <v>1</v>
      </c>
      <c r="AR58" s="116">
        <v>1</v>
      </c>
      <c r="AS58" s="116">
        <v>1</v>
      </c>
      <c r="AT58" s="116">
        <v>1</v>
      </c>
      <c r="AU58" s="116">
        <v>1</v>
      </c>
      <c r="AV58" s="116">
        <v>1</v>
      </c>
      <c r="AW58" s="116">
        <v>1</v>
      </c>
      <c r="AX58" s="116">
        <v>1</v>
      </c>
      <c r="AY58" s="101"/>
      <c r="AZ58" s="101"/>
      <c r="BA58" s="101"/>
      <c r="BB58" s="101">
        <v>4000</v>
      </c>
      <c r="BC58" s="101">
        <v>4000</v>
      </c>
      <c r="BD58" s="101" t="s">
        <v>434</v>
      </c>
      <c r="BE58" s="274">
        <v>4160</v>
      </c>
      <c r="BF58" s="274">
        <v>0</v>
      </c>
      <c r="BG58" s="101" t="s">
        <v>434</v>
      </c>
      <c r="BH58" s="274">
        <v>4326</v>
      </c>
      <c r="BI58" s="274">
        <v>0</v>
      </c>
      <c r="BJ58" s="101" t="s">
        <v>434</v>
      </c>
      <c r="BK58" s="274">
        <v>4499</v>
      </c>
      <c r="BL58" s="274">
        <v>0</v>
      </c>
      <c r="BM58" s="101" t="s">
        <v>434</v>
      </c>
      <c r="BN58" s="274">
        <v>4679</v>
      </c>
      <c r="BO58" s="274">
        <v>0</v>
      </c>
      <c r="BP58" s="101" t="s">
        <v>434</v>
      </c>
      <c r="BQ58" s="274">
        <v>4867</v>
      </c>
      <c r="BR58" s="274">
        <v>0</v>
      </c>
      <c r="BS58" s="101" t="s">
        <v>271</v>
      </c>
      <c r="BT58" s="274">
        <v>5061</v>
      </c>
      <c r="BU58" s="274">
        <v>0</v>
      </c>
      <c r="BV58" s="101" t="s">
        <v>271</v>
      </c>
      <c r="BW58" s="274">
        <v>5264</v>
      </c>
      <c r="BX58" s="274">
        <v>0</v>
      </c>
      <c r="BY58" s="101" t="s">
        <v>271</v>
      </c>
      <c r="BZ58" s="274">
        <v>5474</v>
      </c>
      <c r="CA58" s="274">
        <v>0</v>
      </c>
      <c r="CB58" s="101" t="s">
        <v>271</v>
      </c>
      <c r="CC58" s="274">
        <v>42331</v>
      </c>
      <c r="CD58" s="108" t="s">
        <v>116</v>
      </c>
      <c r="CE58" s="108" t="s">
        <v>272</v>
      </c>
      <c r="CF58" s="108" t="s">
        <v>273</v>
      </c>
      <c r="CG58" s="108" t="s">
        <v>274</v>
      </c>
      <c r="CH58" s="108" t="s">
        <v>275</v>
      </c>
      <c r="CI58" s="109" t="s">
        <v>276</v>
      </c>
      <c r="CJ58" s="175"/>
      <c r="CK58" s="175"/>
      <c r="CL58" s="175"/>
      <c r="CM58" s="175"/>
      <c r="CN58" s="175"/>
      <c r="CO58" s="175"/>
    </row>
    <row r="59" spans="1:93" ht="50.25" customHeight="1">
      <c r="A59" s="740" t="s">
        <v>512</v>
      </c>
      <c r="B59" s="132">
        <f>SUM($AA$59:$AA$63)</f>
        <v>13.513513513513512</v>
      </c>
      <c r="C59" s="98" t="s">
        <v>513</v>
      </c>
      <c r="D59" s="132">
        <f>SUM($AA$59:$AA$63)</f>
        <v>13.513513513513512</v>
      </c>
      <c r="E59" s="98" t="s">
        <v>514</v>
      </c>
      <c r="F59" s="100" t="s">
        <v>515</v>
      </c>
      <c r="G59" s="100" t="s">
        <v>516</v>
      </c>
      <c r="H59" s="100" t="s">
        <v>270</v>
      </c>
      <c r="I59" s="100" t="s">
        <v>263</v>
      </c>
      <c r="J59" s="100"/>
      <c r="K59" s="236">
        <v>0.125</v>
      </c>
      <c r="L59" s="100">
        <v>2018</v>
      </c>
      <c r="M59" s="106">
        <v>43586</v>
      </c>
      <c r="N59" s="106">
        <v>47118</v>
      </c>
      <c r="O59" s="236">
        <v>0.13</v>
      </c>
      <c r="P59" s="236">
        <v>0.13500000000000001</v>
      </c>
      <c r="Q59" s="236">
        <v>0.14899999999999999</v>
      </c>
      <c r="R59" s="236">
        <v>0.16400000000000001</v>
      </c>
      <c r="S59" s="236">
        <v>0.17799999999999999</v>
      </c>
      <c r="T59" s="236">
        <v>0.193</v>
      </c>
      <c r="U59" s="236">
        <v>0.20699999999999999</v>
      </c>
      <c r="V59" s="236">
        <v>0.221</v>
      </c>
      <c r="W59" s="236">
        <v>0.23599999999999999</v>
      </c>
      <c r="X59" s="236">
        <v>0.25</v>
      </c>
      <c r="Y59" s="231">
        <v>0.25</v>
      </c>
      <c r="Z59" s="150" t="s">
        <v>517</v>
      </c>
      <c r="AA59" s="105">
        <f t="shared" si="2"/>
        <v>2.7027027027027026</v>
      </c>
      <c r="AB59" s="116" t="s">
        <v>518</v>
      </c>
      <c r="AC59" s="114" t="s">
        <v>519</v>
      </c>
      <c r="AD59" s="100" t="s">
        <v>520</v>
      </c>
      <c r="AE59" s="100" t="s">
        <v>521</v>
      </c>
      <c r="AF59" s="98" t="s">
        <v>516</v>
      </c>
      <c r="AG59" s="98" t="s">
        <v>270</v>
      </c>
      <c r="AH59" s="100" t="s">
        <v>263</v>
      </c>
      <c r="AI59" s="100" t="s">
        <v>263</v>
      </c>
      <c r="AJ59" s="97">
        <v>44</v>
      </c>
      <c r="AK59" s="97">
        <v>2018</v>
      </c>
      <c r="AL59" s="106">
        <v>43586</v>
      </c>
      <c r="AM59" s="111">
        <v>47118</v>
      </c>
      <c r="AN59" s="97">
        <v>97</v>
      </c>
      <c r="AO59" s="97">
        <v>107</v>
      </c>
      <c r="AP59" s="97">
        <v>119</v>
      </c>
      <c r="AQ59" s="97">
        <v>131</v>
      </c>
      <c r="AR59" s="97">
        <v>143</v>
      </c>
      <c r="AS59" s="97">
        <v>158</v>
      </c>
      <c r="AT59" s="97">
        <v>178</v>
      </c>
      <c r="AU59" s="97">
        <v>198</v>
      </c>
      <c r="AV59" s="97">
        <v>218</v>
      </c>
      <c r="AW59" s="97">
        <v>243</v>
      </c>
      <c r="AX59" s="97">
        <v>243</v>
      </c>
      <c r="AY59" s="101">
        <v>110.39076048</v>
      </c>
      <c r="AZ59" s="101">
        <v>110.39076048</v>
      </c>
      <c r="BA59" s="100" t="s">
        <v>434</v>
      </c>
      <c r="BB59" s="101">
        <v>114.80639089920001</v>
      </c>
      <c r="BC59" s="101">
        <v>114.80639089920001</v>
      </c>
      <c r="BD59" s="100" t="s">
        <v>434</v>
      </c>
      <c r="BE59" s="274">
        <v>119</v>
      </c>
      <c r="BF59" s="274">
        <v>0</v>
      </c>
      <c r="BG59" s="100" t="s">
        <v>434</v>
      </c>
      <c r="BH59" s="274">
        <v>124</v>
      </c>
      <c r="BI59" s="274">
        <v>0</v>
      </c>
      <c r="BJ59" s="100" t="s">
        <v>434</v>
      </c>
      <c r="BK59" s="274">
        <v>129</v>
      </c>
      <c r="BL59" s="274">
        <v>0</v>
      </c>
      <c r="BM59" s="100" t="s">
        <v>434</v>
      </c>
      <c r="BN59" s="274">
        <v>134</v>
      </c>
      <c r="BO59" s="274">
        <v>0</v>
      </c>
      <c r="BP59" s="100" t="s">
        <v>434</v>
      </c>
      <c r="BQ59" s="274">
        <v>140</v>
      </c>
      <c r="BR59" s="274">
        <v>0</v>
      </c>
      <c r="BS59" s="101" t="s">
        <v>271</v>
      </c>
      <c r="BT59" s="274">
        <v>145</v>
      </c>
      <c r="BU59" s="274">
        <v>0</v>
      </c>
      <c r="BV59" s="101" t="s">
        <v>271</v>
      </c>
      <c r="BW59" s="274">
        <v>151</v>
      </c>
      <c r="BX59" s="274">
        <v>0</v>
      </c>
      <c r="BY59" s="101" t="s">
        <v>271</v>
      </c>
      <c r="BZ59" s="274">
        <v>157</v>
      </c>
      <c r="CA59" s="274">
        <v>0</v>
      </c>
      <c r="CB59" s="101" t="s">
        <v>271</v>
      </c>
      <c r="CC59" s="274">
        <v>1325</v>
      </c>
      <c r="CD59" s="108" t="s">
        <v>116</v>
      </c>
      <c r="CE59" s="108" t="s">
        <v>272</v>
      </c>
      <c r="CF59" s="108" t="s">
        <v>273</v>
      </c>
      <c r="CG59" s="108" t="s">
        <v>274</v>
      </c>
      <c r="CH59" s="108" t="s">
        <v>275</v>
      </c>
      <c r="CI59" s="109" t="s">
        <v>276</v>
      </c>
      <c r="CJ59" s="175"/>
      <c r="CK59" s="175"/>
      <c r="CL59" s="175"/>
      <c r="CM59" s="175"/>
      <c r="CN59" s="175"/>
      <c r="CO59" s="175"/>
    </row>
    <row r="60" spans="1:93" ht="50.25" customHeight="1">
      <c r="A60" s="741"/>
      <c r="B60" s="132">
        <f t="shared" ref="B60:B63" si="11">SUM($AA$59:$AA$63)</f>
        <v>13.513513513513512</v>
      </c>
      <c r="C60" s="98" t="s">
        <v>513</v>
      </c>
      <c r="D60" s="132">
        <f t="shared" ref="D60:D63" si="12">SUM($AA$59:$AA$63)</f>
        <v>13.513513513513512</v>
      </c>
      <c r="E60" s="98" t="s">
        <v>514</v>
      </c>
      <c r="F60" s="100" t="s">
        <v>515</v>
      </c>
      <c r="G60" s="100" t="s">
        <v>516</v>
      </c>
      <c r="H60" s="100" t="s">
        <v>270</v>
      </c>
      <c r="I60" s="100" t="s">
        <v>263</v>
      </c>
      <c r="J60" s="100"/>
      <c r="K60" s="236">
        <v>0.125</v>
      </c>
      <c r="L60" s="100">
        <v>2018</v>
      </c>
      <c r="M60" s="106">
        <v>43586</v>
      </c>
      <c r="N60" s="106">
        <v>47118</v>
      </c>
      <c r="O60" s="236">
        <v>0.13</v>
      </c>
      <c r="P60" s="236">
        <v>0.13500000000000001</v>
      </c>
      <c r="Q60" s="236">
        <v>0.14899999999999999</v>
      </c>
      <c r="R60" s="236">
        <v>0.16400000000000001</v>
      </c>
      <c r="S60" s="236">
        <v>0.17799999999999999</v>
      </c>
      <c r="T60" s="236">
        <v>0.193</v>
      </c>
      <c r="U60" s="236">
        <v>0.20699999999999999</v>
      </c>
      <c r="V60" s="236">
        <v>0.221</v>
      </c>
      <c r="W60" s="236">
        <v>0.23599999999999999</v>
      </c>
      <c r="X60" s="236">
        <v>0.25</v>
      </c>
      <c r="Y60" s="231">
        <v>0.25</v>
      </c>
      <c r="Z60" s="115" t="s">
        <v>522</v>
      </c>
      <c r="AA60" s="105">
        <f t="shared" si="2"/>
        <v>2.7027027027027026</v>
      </c>
      <c r="AB60" s="116" t="s">
        <v>523</v>
      </c>
      <c r="AC60" s="116" t="s">
        <v>524</v>
      </c>
      <c r="AD60" s="100" t="s">
        <v>267</v>
      </c>
      <c r="AE60" s="100" t="s">
        <v>507</v>
      </c>
      <c r="AF60" s="98" t="s">
        <v>269</v>
      </c>
      <c r="AG60" s="97" t="s">
        <v>347</v>
      </c>
      <c r="AH60" s="100" t="s">
        <v>263</v>
      </c>
      <c r="AI60" s="100" t="s">
        <v>263</v>
      </c>
      <c r="AJ60" s="97">
        <v>0</v>
      </c>
      <c r="AK60" s="97">
        <v>2017</v>
      </c>
      <c r="AL60" s="106">
        <v>43831</v>
      </c>
      <c r="AM60" s="106">
        <v>44196</v>
      </c>
      <c r="AN60" s="263"/>
      <c r="AO60" s="263">
        <v>1</v>
      </c>
      <c r="AP60" s="97"/>
      <c r="AQ60" s="97"/>
      <c r="AR60" s="97"/>
      <c r="AS60" s="97"/>
      <c r="AT60" s="97"/>
      <c r="AU60" s="97"/>
      <c r="AV60" s="97"/>
      <c r="AW60" s="97"/>
      <c r="AX60" s="263">
        <v>1</v>
      </c>
      <c r="AY60" s="101"/>
      <c r="AZ60" s="101"/>
      <c r="BA60" s="100"/>
      <c r="BB60" s="101">
        <v>28</v>
      </c>
      <c r="BC60" s="101">
        <v>28</v>
      </c>
      <c r="BD60" s="100" t="s">
        <v>271</v>
      </c>
      <c r="BE60" s="276"/>
      <c r="BF60" s="276"/>
      <c r="BG60" s="100"/>
      <c r="BH60" s="276"/>
      <c r="BI60" s="276"/>
      <c r="BJ60" s="276"/>
      <c r="BK60" s="276"/>
      <c r="BL60" s="276"/>
      <c r="BM60" s="276"/>
      <c r="BN60" s="276"/>
      <c r="BO60" s="276"/>
      <c r="BP60" s="276"/>
      <c r="BQ60" s="276"/>
      <c r="BR60" s="276"/>
      <c r="BS60" s="276"/>
      <c r="BT60" s="276"/>
      <c r="BU60" s="276"/>
      <c r="BV60" s="276"/>
      <c r="BW60" s="276"/>
      <c r="BX60" s="276"/>
      <c r="BY60" s="276"/>
      <c r="BZ60" s="276"/>
      <c r="CA60" s="276"/>
      <c r="CB60" s="276" t="s">
        <v>360</v>
      </c>
      <c r="CC60" s="274">
        <v>28</v>
      </c>
      <c r="CD60" s="108" t="s">
        <v>116</v>
      </c>
      <c r="CE60" s="108" t="s">
        <v>272</v>
      </c>
      <c r="CF60" s="108" t="s">
        <v>273</v>
      </c>
      <c r="CG60" s="108" t="s">
        <v>274</v>
      </c>
      <c r="CH60" s="108" t="s">
        <v>275</v>
      </c>
      <c r="CI60" s="109" t="s">
        <v>276</v>
      </c>
      <c r="CJ60" s="175"/>
      <c r="CK60" s="175"/>
      <c r="CL60" s="175"/>
      <c r="CM60" s="175"/>
      <c r="CN60" s="175"/>
      <c r="CO60" s="175"/>
    </row>
    <row r="61" spans="1:93" ht="62.25" customHeight="1">
      <c r="A61" s="741"/>
      <c r="B61" s="132">
        <f t="shared" si="11"/>
        <v>13.513513513513512</v>
      </c>
      <c r="C61" s="98" t="s">
        <v>513</v>
      </c>
      <c r="D61" s="132">
        <f t="shared" si="12"/>
        <v>13.513513513513512</v>
      </c>
      <c r="E61" s="98" t="s">
        <v>514</v>
      </c>
      <c r="F61" s="100" t="s">
        <v>515</v>
      </c>
      <c r="G61" s="100" t="s">
        <v>516</v>
      </c>
      <c r="H61" s="100" t="s">
        <v>270</v>
      </c>
      <c r="I61" s="100" t="s">
        <v>263</v>
      </c>
      <c r="J61" s="100"/>
      <c r="K61" s="236">
        <v>0.125</v>
      </c>
      <c r="L61" s="100">
        <v>2018</v>
      </c>
      <c r="M61" s="106">
        <v>43586</v>
      </c>
      <c r="N61" s="106">
        <v>47118</v>
      </c>
      <c r="O61" s="236">
        <v>0.13</v>
      </c>
      <c r="P61" s="236">
        <v>0.13500000000000001</v>
      </c>
      <c r="Q61" s="236">
        <v>0.14899999999999999</v>
      </c>
      <c r="R61" s="236">
        <v>0.16400000000000001</v>
      </c>
      <c r="S61" s="236">
        <v>0.17799999999999999</v>
      </c>
      <c r="T61" s="236">
        <v>0.193</v>
      </c>
      <c r="U61" s="236">
        <v>0.20699999999999999</v>
      </c>
      <c r="V61" s="236">
        <v>0.221</v>
      </c>
      <c r="W61" s="236">
        <v>0.23599999999999999</v>
      </c>
      <c r="X61" s="236">
        <v>0.25</v>
      </c>
      <c r="Y61" s="231">
        <v>0.25</v>
      </c>
      <c r="Z61" s="115" t="s">
        <v>525</v>
      </c>
      <c r="AA61" s="105">
        <f t="shared" si="2"/>
        <v>2.7027027027027026</v>
      </c>
      <c r="AB61" s="160" t="s">
        <v>526</v>
      </c>
      <c r="AC61" s="160" t="s">
        <v>527</v>
      </c>
      <c r="AD61" s="100" t="s">
        <v>267</v>
      </c>
      <c r="AE61" s="160" t="s">
        <v>308</v>
      </c>
      <c r="AF61" s="98" t="s">
        <v>269</v>
      </c>
      <c r="AG61" s="97" t="s">
        <v>270</v>
      </c>
      <c r="AH61" s="100" t="s">
        <v>263</v>
      </c>
      <c r="AI61" s="100" t="s">
        <v>263</v>
      </c>
      <c r="AJ61" s="97">
        <v>0</v>
      </c>
      <c r="AK61" s="97">
        <v>2018</v>
      </c>
      <c r="AL61" s="106">
        <v>43831</v>
      </c>
      <c r="AM61" s="106">
        <v>47118</v>
      </c>
      <c r="AN61" s="97"/>
      <c r="AO61" s="97">
        <v>15</v>
      </c>
      <c r="AP61" s="97">
        <v>20</v>
      </c>
      <c r="AQ61" s="97">
        <v>25</v>
      </c>
      <c r="AR61" s="97">
        <v>30</v>
      </c>
      <c r="AS61" s="97">
        <v>34</v>
      </c>
      <c r="AT61" s="97">
        <v>35</v>
      </c>
      <c r="AU61" s="97">
        <v>36</v>
      </c>
      <c r="AV61" s="97">
        <v>37</v>
      </c>
      <c r="AW61" s="97">
        <v>38</v>
      </c>
      <c r="AX61" s="97">
        <v>38</v>
      </c>
      <c r="AY61" s="101"/>
      <c r="AZ61" s="101"/>
      <c r="BA61" s="100"/>
      <c r="BB61" s="101">
        <v>55.847675520000003</v>
      </c>
      <c r="BC61" s="101">
        <v>55.847675520000003</v>
      </c>
      <c r="BD61" s="100" t="s">
        <v>271</v>
      </c>
      <c r="BE61" s="274">
        <v>58</v>
      </c>
      <c r="BF61" s="274">
        <v>0</v>
      </c>
      <c r="BG61" s="100" t="s">
        <v>271</v>
      </c>
      <c r="BH61" s="274">
        <v>60</v>
      </c>
      <c r="BI61" s="274">
        <v>0</v>
      </c>
      <c r="BJ61" s="100" t="s">
        <v>271</v>
      </c>
      <c r="BK61" s="274">
        <v>63</v>
      </c>
      <c r="BL61" s="274">
        <v>0</v>
      </c>
      <c r="BM61" s="100" t="s">
        <v>271</v>
      </c>
      <c r="BN61" s="274">
        <v>65</v>
      </c>
      <c r="BO61" s="274">
        <v>0</v>
      </c>
      <c r="BP61" s="100" t="s">
        <v>271</v>
      </c>
      <c r="BQ61" s="274">
        <v>68</v>
      </c>
      <c r="BR61" s="274">
        <v>0</v>
      </c>
      <c r="BS61" s="100" t="s">
        <v>271</v>
      </c>
      <c r="BT61" s="274">
        <v>71</v>
      </c>
      <c r="BU61" s="274">
        <v>0</v>
      </c>
      <c r="BV61" s="100" t="s">
        <v>271</v>
      </c>
      <c r="BW61" s="274">
        <v>73</v>
      </c>
      <c r="BX61" s="274">
        <v>0</v>
      </c>
      <c r="BY61" s="100" t="s">
        <v>271</v>
      </c>
      <c r="BZ61" s="274">
        <v>76</v>
      </c>
      <c r="CA61" s="274">
        <v>0</v>
      </c>
      <c r="CB61" s="100" t="s">
        <v>271</v>
      </c>
      <c r="CC61" s="274">
        <v>591</v>
      </c>
      <c r="CD61" s="108" t="s">
        <v>116</v>
      </c>
      <c r="CE61" s="108" t="s">
        <v>272</v>
      </c>
      <c r="CF61" s="108" t="s">
        <v>273</v>
      </c>
      <c r="CG61" s="108" t="s">
        <v>274</v>
      </c>
      <c r="CH61" s="108" t="s">
        <v>275</v>
      </c>
      <c r="CI61" s="109" t="s">
        <v>276</v>
      </c>
      <c r="CJ61" s="175"/>
      <c r="CK61" s="175"/>
      <c r="CL61" s="175"/>
      <c r="CM61" s="175"/>
      <c r="CN61" s="175"/>
      <c r="CO61" s="175"/>
    </row>
    <row r="62" spans="1:93" ht="71.25" customHeight="1">
      <c r="A62" s="741"/>
      <c r="B62" s="132">
        <f t="shared" si="11"/>
        <v>13.513513513513512</v>
      </c>
      <c r="C62" s="98" t="s">
        <v>513</v>
      </c>
      <c r="D62" s="132">
        <f t="shared" si="12"/>
        <v>13.513513513513512</v>
      </c>
      <c r="E62" s="98" t="s">
        <v>514</v>
      </c>
      <c r="F62" s="100" t="s">
        <v>515</v>
      </c>
      <c r="G62" s="100" t="s">
        <v>516</v>
      </c>
      <c r="H62" s="100" t="s">
        <v>270</v>
      </c>
      <c r="I62" s="100" t="s">
        <v>263</v>
      </c>
      <c r="J62" s="100"/>
      <c r="K62" s="236">
        <v>0.125</v>
      </c>
      <c r="L62" s="100">
        <v>2018</v>
      </c>
      <c r="M62" s="106">
        <v>43586</v>
      </c>
      <c r="N62" s="106">
        <v>47118</v>
      </c>
      <c r="O62" s="236">
        <v>0.13</v>
      </c>
      <c r="P62" s="236">
        <v>0.13500000000000001</v>
      </c>
      <c r="Q62" s="236">
        <v>0.14899999999999999</v>
      </c>
      <c r="R62" s="236">
        <v>0.16400000000000001</v>
      </c>
      <c r="S62" s="236">
        <v>0.17799999999999999</v>
      </c>
      <c r="T62" s="236">
        <v>0.193</v>
      </c>
      <c r="U62" s="236">
        <v>0.20699999999999999</v>
      </c>
      <c r="V62" s="236">
        <v>0.221</v>
      </c>
      <c r="W62" s="236">
        <v>0.23599999999999999</v>
      </c>
      <c r="X62" s="236">
        <v>0.25</v>
      </c>
      <c r="Y62" s="231">
        <v>0.25</v>
      </c>
      <c r="Z62" s="115" t="s">
        <v>528</v>
      </c>
      <c r="AA62" s="105">
        <f t="shared" si="2"/>
        <v>2.7027027027027026</v>
      </c>
      <c r="AB62" s="160" t="s">
        <v>529</v>
      </c>
      <c r="AC62" s="160" t="s">
        <v>530</v>
      </c>
      <c r="AD62" s="100" t="s">
        <v>267</v>
      </c>
      <c r="AE62" s="160" t="s">
        <v>308</v>
      </c>
      <c r="AF62" s="100" t="s">
        <v>269</v>
      </c>
      <c r="AG62" s="97" t="s">
        <v>329</v>
      </c>
      <c r="AH62" s="100" t="s">
        <v>263</v>
      </c>
      <c r="AI62" s="100" t="s">
        <v>263</v>
      </c>
      <c r="AJ62" s="97">
        <v>0</v>
      </c>
      <c r="AK62" s="97">
        <v>2017</v>
      </c>
      <c r="AL62" s="106">
        <v>43586</v>
      </c>
      <c r="AM62" s="111">
        <v>47118</v>
      </c>
      <c r="AN62" s="97">
        <v>4</v>
      </c>
      <c r="AO62" s="97">
        <v>4</v>
      </c>
      <c r="AP62" s="97">
        <v>4</v>
      </c>
      <c r="AQ62" s="97">
        <v>4</v>
      </c>
      <c r="AR62" s="97">
        <v>4</v>
      </c>
      <c r="AS62" s="97">
        <v>4</v>
      </c>
      <c r="AT62" s="97">
        <v>4</v>
      </c>
      <c r="AU62" s="97">
        <v>4</v>
      </c>
      <c r="AV62" s="97">
        <v>4</v>
      </c>
      <c r="AW62" s="97">
        <v>4</v>
      </c>
      <c r="AX62" s="97">
        <v>4</v>
      </c>
      <c r="AY62" s="101">
        <v>15.483379392000002</v>
      </c>
      <c r="AZ62" s="101">
        <v>15.483379392000002</v>
      </c>
      <c r="BA62" s="100" t="s">
        <v>271</v>
      </c>
      <c r="BB62" s="101">
        <v>16.10271456768</v>
      </c>
      <c r="BC62" s="101">
        <v>16.10271456768</v>
      </c>
      <c r="BD62" s="100" t="s">
        <v>271</v>
      </c>
      <c r="BE62" s="274">
        <v>17</v>
      </c>
      <c r="BF62" s="274">
        <v>0</v>
      </c>
      <c r="BG62" s="100" t="s">
        <v>271</v>
      </c>
      <c r="BH62" s="274">
        <v>17</v>
      </c>
      <c r="BI62" s="274">
        <v>0</v>
      </c>
      <c r="BJ62" s="100" t="s">
        <v>271</v>
      </c>
      <c r="BK62" s="274">
        <v>18</v>
      </c>
      <c r="BL62" s="274">
        <v>0</v>
      </c>
      <c r="BM62" s="100" t="s">
        <v>271</v>
      </c>
      <c r="BN62" s="274">
        <v>19</v>
      </c>
      <c r="BO62" s="274">
        <v>0</v>
      </c>
      <c r="BP62" s="100" t="s">
        <v>271</v>
      </c>
      <c r="BQ62" s="274">
        <v>20</v>
      </c>
      <c r="BR62" s="274">
        <v>0</v>
      </c>
      <c r="BS62" s="100" t="s">
        <v>271</v>
      </c>
      <c r="BT62" s="274">
        <v>20</v>
      </c>
      <c r="BU62" s="274">
        <v>0</v>
      </c>
      <c r="BV62" s="100" t="s">
        <v>271</v>
      </c>
      <c r="BW62" s="274">
        <v>21</v>
      </c>
      <c r="BX62" s="274">
        <v>0</v>
      </c>
      <c r="BY62" s="100" t="s">
        <v>271</v>
      </c>
      <c r="BZ62" s="274">
        <v>22</v>
      </c>
      <c r="CA62" s="274">
        <v>0</v>
      </c>
      <c r="CB62" s="276"/>
      <c r="CC62" s="274">
        <v>186</v>
      </c>
      <c r="CD62" s="108" t="s">
        <v>116</v>
      </c>
      <c r="CE62" s="108" t="s">
        <v>272</v>
      </c>
      <c r="CF62" s="108" t="s">
        <v>273</v>
      </c>
      <c r="CG62" s="108" t="s">
        <v>274</v>
      </c>
      <c r="CH62" s="108" t="s">
        <v>275</v>
      </c>
      <c r="CI62" s="109" t="s">
        <v>276</v>
      </c>
      <c r="CJ62" s="175"/>
      <c r="CK62" s="175"/>
      <c r="CL62" s="175"/>
      <c r="CM62" s="175"/>
      <c r="CN62" s="175"/>
      <c r="CO62" s="175"/>
    </row>
    <row r="63" spans="1:93" ht="71.25" customHeight="1">
      <c r="A63" s="742"/>
      <c r="B63" s="132">
        <f t="shared" si="11"/>
        <v>13.513513513513512</v>
      </c>
      <c r="C63" s="98" t="s">
        <v>513</v>
      </c>
      <c r="D63" s="132">
        <f t="shared" si="12"/>
        <v>13.513513513513512</v>
      </c>
      <c r="E63" s="98" t="s">
        <v>514</v>
      </c>
      <c r="F63" s="100" t="s">
        <v>515</v>
      </c>
      <c r="G63" s="100" t="s">
        <v>516</v>
      </c>
      <c r="H63" s="100" t="s">
        <v>270</v>
      </c>
      <c r="I63" s="100" t="s">
        <v>263</v>
      </c>
      <c r="J63" s="100"/>
      <c r="K63" s="236">
        <v>0.125</v>
      </c>
      <c r="L63" s="100">
        <v>2018</v>
      </c>
      <c r="M63" s="106">
        <v>43586</v>
      </c>
      <c r="N63" s="106">
        <v>47118</v>
      </c>
      <c r="O63" s="236">
        <v>0.13</v>
      </c>
      <c r="P63" s="236">
        <v>0.13500000000000001</v>
      </c>
      <c r="Q63" s="236">
        <v>0.14899999999999999</v>
      </c>
      <c r="R63" s="236">
        <v>0.16400000000000001</v>
      </c>
      <c r="S63" s="236">
        <v>0.17799999999999999</v>
      </c>
      <c r="T63" s="236">
        <v>0.193</v>
      </c>
      <c r="U63" s="236">
        <v>0.20699999999999999</v>
      </c>
      <c r="V63" s="236">
        <v>0.221</v>
      </c>
      <c r="W63" s="236">
        <v>0.23599999999999999</v>
      </c>
      <c r="X63" s="236">
        <v>0.25</v>
      </c>
      <c r="Y63" s="231">
        <v>0.25</v>
      </c>
      <c r="Z63" s="115" t="s">
        <v>531</v>
      </c>
      <c r="AA63" s="105">
        <f t="shared" si="2"/>
        <v>2.7027027027027026</v>
      </c>
      <c r="AB63" s="160" t="s">
        <v>532</v>
      </c>
      <c r="AC63" s="160" t="s">
        <v>533</v>
      </c>
      <c r="AD63" s="100" t="s">
        <v>267</v>
      </c>
      <c r="AE63" s="160" t="s">
        <v>308</v>
      </c>
      <c r="AF63" s="100" t="s">
        <v>269</v>
      </c>
      <c r="AG63" s="97" t="s">
        <v>347</v>
      </c>
      <c r="AH63" s="100" t="s">
        <v>263</v>
      </c>
      <c r="AI63" s="100" t="s">
        <v>263</v>
      </c>
      <c r="AJ63" s="97">
        <v>4</v>
      </c>
      <c r="AK63" s="97">
        <v>2018</v>
      </c>
      <c r="AL63" s="106">
        <v>43678</v>
      </c>
      <c r="AM63" s="111">
        <v>47118</v>
      </c>
      <c r="AN63" s="97">
        <v>1</v>
      </c>
      <c r="AO63" s="97">
        <v>1</v>
      </c>
      <c r="AP63" s="97">
        <v>1</v>
      </c>
      <c r="AQ63" s="97">
        <v>1</v>
      </c>
      <c r="AR63" s="97">
        <v>1</v>
      </c>
      <c r="AS63" s="97">
        <v>1</v>
      </c>
      <c r="AT63" s="97">
        <v>1</v>
      </c>
      <c r="AU63" s="97">
        <v>1</v>
      </c>
      <c r="AV63" s="97">
        <v>1</v>
      </c>
      <c r="AW63" s="97">
        <v>1</v>
      </c>
      <c r="AX63" s="97">
        <v>10</v>
      </c>
      <c r="AY63" s="274">
        <v>165</v>
      </c>
      <c r="AZ63" s="274">
        <v>165</v>
      </c>
      <c r="BA63" s="100" t="s">
        <v>271</v>
      </c>
      <c r="BB63" s="274">
        <v>170</v>
      </c>
      <c r="BC63" s="274">
        <v>170</v>
      </c>
      <c r="BD63" s="100" t="s">
        <v>271</v>
      </c>
      <c r="BE63" s="274">
        <v>176</v>
      </c>
      <c r="BF63" s="274">
        <v>0</v>
      </c>
      <c r="BG63" s="100" t="s">
        <v>271</v>
      </c>
      <c r="BH63" s="274">
        <v>182</v>
      </c>
      <c r="BI63" s="274">
        <v>0</v>
      </c>
      <c r="BJ63" s="100" t="s">
        <v>271</v>
      </c>
      <c r="BK63" s="274">
        <v>187</v>
      </c>
      <c r="BL63" s="274">
        <v>0</v>
      </c>
      <c r="BM63" s="100" t="s">
        <v>271</v>
      </c>
      <c r="BN63" s="274">
        <v>193</v>
      </c>
      <c r="BO63" s="274">
        <v>0</v>
      </c>
      <c r="BP63" s="100" t="s">
        <v>271</v>
      </c>
      <c r="BQ63" s="274">
        <v>200</v>
      </c>
      <c r="BR63" s="274">
        <v>0</v>
      </c>
      <c r="BS63" s="100" t="s">
        <v>271</v>
      </c>
      <c r="BT63" s="274">
        <v>206</v>
      </c>
      <c r="BU63" s="274">
        <v>0</v>
      </c>
      <c r="BV63" s="100" t="s">
        <v>271</v>
      </c>
      <c r="BW63" s="274">
        <v>213</v>
      </c>
      <c r="BX63" s="274">
        <v>0</v>
      </c>
      <c r="BY63" s="100" t="s">
        <v>271</v>
      </c>
      <c r="BZ63" s="274">
        <v>219</v>
      </c>
      <c r="CA63" s="274">
        <v>0</v>
      </c>
      <c r="CB63" s="100" t="s">
        <v>271</v>
      </c>
      <c r="CC63" s="274">
        <v>1910</v>
      </c>
      <c r="CD63" s="108" t="s">
        <v>124</v>
      </c>
      <c r="CE63" s="108" t="s">
        <v>126</v>
      </c>
      <c r="CF63" s="108" t="s">
        <v>534</v>
      </c>
      <c r="CG63" s="108" t="s">
        <v>535</v>
      </c>
      <c r="CH63" s="98" t="s">
        <v>536</v>
      </c>
      <c r="CI63" s="148" t="s">
        <v>537</v>
      </c>
      <c r="CJ63" s="175"/>
      <c r="CK63" s="175"/>
      <c r="CL63" s="175"/>
      <c r="CM63" s="175"/>
      <c r="CN63" s="175"/>
      <c r="CO63" s="175"/>
    </row>
  </sheetData>
  <mergeCells count="162">
    <mergeCell ref="CN25:CN26"/>
    <mergeCell ref="CO25:CO26"/>
    <mergeCell ref="CJ24:CO24"/>
    <mergeCell ref="CJ25:CJ26"/>
    <mergeCell ref="CK25:CK26"/>
    <mergeCell ref="CL25:CL26"/>
    <mergeCell ref="CM25:CM26"/>
    <mergeCell ref="A51:A53"/>
    <mergeCell ref="CI25:CI26"/>
    <mergeCell ref="CH25:CH26"/>
    <mergeCell ref="CF25:CF26"/>
    <mergeCell ref="CG25:CG26"/>
    <mergeCell ref="BH25:BJ25"/>
    <mergeCell ref="BK25:BM25"/>
    <mergeCell ref="BN25:BP25"/>
    <mergeCell ref="A27:A32"/>
    <mergeCell ref="AI25:AI26"/>
    <mergeCell ref="AD25:AD26"/>
    <mergeCell ref="AE25:AE26"/>
    <mergeCell ref="AN24:AW25"/>
    <mergeCell ref="O25:X25"/>
    <mergeCell ref="AY25:BA25"/>
    <mergeCell ref="I25:I26"/>
    <mergeCell ref="AA25:AA26"/>
    <mergeCell ref="BB25:BD25"/>
    <mergeCell ref="BE25:BG25"/>
    <mergeCell ref="A33:A36"/>
    <mergeCell ref="J25:J26"/>
    <mergeCell ref="CD25:CD26"/>
    <mergeCell ref="Y25:Y26"/>
    <mergeCell ref="CE24:CI24"/>
    <mergeCell ref="A1:CI1"/>
    <mergeCell ref="B7:E7"/>
    <mergeCell ref="G7:CI7"/>
    <mergeCell ref="B8:D8"/>
    <mergeCell ref="F8:L8"/>
    <mergeCell ref="AZ8:CI8"/>
    <mergeCell ref="D4:CI4"/>
    <mergeCell ref="D5:CI5"/>
    <mergeCell ref="D6:CI6"/>
    <mergeCell ref="AA8:AH8"/>
    <mergeCell ref="A24:A26"/>
    <mergeCell ref="Z24:AK24"/>
    <mergeCell ref="AY24:CC24"/>
    <mergeCell ref="AJ25:AK25"/>
    <mergeCell ref="BQ25:BS25"/>
    <mergeCell ref="Z25:Z26"/>
    <mergeCell ref="AX24:AX26"/>
    <mergeCell ref="B9:D9"/>
    <mergeCell ref="B11:D11"/>
    <mergeCell ref="B12:D12"/>
    <mergeCell ref="B13:D13"/>
    <mergeCell ref="B14:D14"/>
    <mergeCell ref="F14:L14"/>
    <mergeCell ref="F15:L15"/>
    <mergeCell ref="F16:L16"/>
    <mergeCell ref="F17:L17"/>
    <mergeCell ref="F12:L12"/>
    <mergeCell ref="F13:L13"/>
    <mergeCell ref="B15:D15"/>
    <mergeCell ref="B16:D16"/>
    <mergeCell ref="B17:D17"/>
    <mergeCell ref="AA11:AH11"/>
    <mergeCell ref="AA12:AH12"/>
    <mergeCell ref="AA13:AH13"/>
    <mergeCell ref="AA14:AH14"/>
    <mergeCell ref="AA15:AH15"/>
    <mergeCell ref="AA18:AH18"/>
    <mergeCell ref="AA19:AH19"/>
    <mergeCell ref="M25:N25"/>
    <mergeCell ref="C24:Y24"/>
    <mergeCell ref="C25:C26"/>
    <mergeCell ref="N15:R15"/>
    <mergeCell ref="N13:R13"/>
    <mergeCell ref="N16:R16"/>
    <mergeCell ref="N17:R17"/>
    <mergeCell ref="N18:R18"/>
    <mergeCell ref="N19:R19"/>
    <mergeCell ref="F22:L22"/>
    <mergeCell ref="B20:D20"/>
    <mergeCell ref="B21:D21"/>
    <mergeCell ref="B22:D22"/>
    <mergeCell ref="F18:L18"/>
    <mergeCell ref="F19:L19"/>
    <mergeCell ref="F20:L20"/>
    <mergeCell ref="F21:L21"/>
    <mergeCell ref="D3:CI3"/>
    <mergeCell ref="CE25:CE26"/>
    <mergeCell ref="BT25:BV25"/>
    <mergeCell ref="BW25:BY25"/>
    <mergeCell ref="AG25:AG26"/>
    <mergeCell ref="E25:E26"/>
    <mergeCell ref="F25:F26"/>
    <mergeCell ref="D25:D26"/>
    <mergeCell ref="G25:G26"/>
    <mergeCell ref="H25:H26"/>
    <mergeCell ref="K25:L25"/>
    <mergeCell ref="AB25:AB26"/>
    <mergeCell ref="AC25:AC26"/>
    <mergeCell ref="AF25:AF26"/>
    <mergeCell ref="BZ25:CB25"/>
    <mergeCell ref="CC25:CC26"/>
    <mergeCell ref="AL24:AM24"/>
    <mergeCell ref="AL25:AL26"/>
    <mergeCell ref="AM25:AM26"/>
    <mergeCell ref="F9:L9"/>
    <mergeCell ref="F10:L10"/>
    <mergeCell ref="F11:L11"/>
    <mergeCell ref="AA9:AH9"/>
    <mergeCell ref="AA10:AH10"/>
    <mergeCell ref="N8:R8"/>
    <mergeCell ref="N9:R9"/>
    <mergeCell ref="T8:Y8"/>
    <mergeCell ref="N10:R10"/>
    <mergeCell ref="N21:R21"/>
    <mergeCell ref="N22:R22"/>
    <mergeCell ref="T9:Y9"/>
    <mergeCell ref="T21:Y21"/>
    <mergeCell ref="T22:Y22"/>
    <mergeCell ref="T10:Y10"/>
    <mergeCell ref="N11:R11"/>
    <mergeCell ref="N14:R14"/>
    <mergeCell ref="N20:R20"/>
    <mergeCell ref="T11:Y11"/>
    <mergeCell ref="T12:Y12"/>
    <mergeCell ref="T13:Y13"/>
    <mergeCell ref="T14:Y14"/>
    <mergeCell ref="T15:Y15"/>
    <mergeCell ref="T16:Y16"/>
    <mergeCell ref="T17:Y17"/>
    <mergeCell ref="T18:Y18"/>
    <mergeCell ref="T19:Y19"/>
    <mergeCell ref="T20:Y20"/>
    <mergeCell ref="N12:R12"/>
    <mergeCell ref="AK8:AO8"/>
    <mergeCell ref="AK9:AO9"/>
    <mergeCell ref="AK10:AO10"/>
    <mergeCell ref="AK11:AO11"/>
    <mergeCell ref="AK12:AO12"/>
    <mergeCell ref="AK13:AO13"/>
    <mergeCell ref="AK14:AO14"/>
    <mergeCell ref="AK21:AO21"/>
    <mergeCell ref="AK22:AO22"/>
    <mergeCell ref="AK15:AO15"/>
    <mergeCell ref="AK17:AO17"/>
    <mergeCell ref="AK18:AO18"/>
    <mergeCell ref="AK19:AO19"/>
    <mergeCell ref="AK20:AO20"/>
    <mergeCell ref="B18:D18"/>
    <mergeCell ref="B19:D19"/>
    <mergeCell ref="A47:A50"/>
    <mergeCell ref="AA21:AH21"/>
    <mergeCell ref="AA22:AH22"/>
    <mergeCell ref="AK16:AO16"/>
    <mergeCell ref="AA16:AH16"/>
    <mergeCell ref="AA17:AH17"/>
    <mergeCell ref="A59:A63"/>
    <mergeCell ref="A37:A46"/>
    <mergeCell ref="A54:A58"/>
    <mergeCell ref="B24:B26"/>
    <mergeCell ref="AA20:AH20"/>
    <mergeCell ref="AH25:AH26"/>
  </mergeCells>
  <hyperlinks>
    <hyperlink ref="CI33" r:id="rId1" xr:uid="{00000000-0004-0000-0000-000000000000}"/>
    <hyperlink ref="CI34" r:id="rId2" xr:uid="{00000000-0004-0000-0000-000001000000}"/>
    <hyperlink ref="CI37" r:id="rId3" xr:uid="{00000000-0004-0000-0000-000002000000}"/>
    <hyperlink ref="CI39" r:id="rId4" xr:uid="{00000000-0004-0000-0000-000003000000}"/>
    <hyperlink ref="CI41" r:id="rId5" xr:uid="{00000000-0004-0000-0000-000004000000}"/>
    <hyperlink ref="CI47" r:id="rId6" xr:uid="{00000000-0004-0000-0000-000005000000}"/>
    <hyperlink ref="CI48" r:id="rId7" xr:uid="{00000000-0004-0000-0000-000006000000}"/>
    <hyperlink ref="CI49" r:id="rId8" xr:uid="{00000000-0004-0000-0000-000007000000}"/>
    <hyperlink ref="CI50" r:id="rId9" xr:uid="{00000000-0004-0000-0000-000008000000}"/>
    <hyperlink ref="CI45" r:id="rId10" xr:uid="{00000000-0004-0000-0000-000009000000}"/>
    <hyperlink ref="CI55" r:id="rId11" xr:uid="{00000000-0004-0000-0000-00000A000000}"/>
    <hyperlink ref="CI56" r:id="rId12" xr:uid="{00000000-0004-0000-0000-00000B000000}"/>
    <hyperlink ref="CI60" r:id="rId13" xr:uid="{00000000-0004-0000-0000-00000C000000}"/>
    <hyperlink ref="CI62" r:id="rId14" xr:uid="{00000000-0004-0000-0000-00000D000000}"/>
    <hyperlink ref="CI38" r:id="rId15" xr:uid="{00000000-0004-0000-0000-00000E000000}"/>
    <hyperlink ref="CI27" r:id="rId16" xr:uid="{00000000-0004-0000-0000-00000F000000}"/>
    <hyperlink ref="CI28" r:id="rId17" xr:uid="{00000000-0004-0000-0000-000010000000}"/>
    <hyperlink ref="CI29" r:id="rId18" xr:uid="{00000000-0004-0000-0000-000011000000}"/>
    <hyperlink ref="CI31" r:id="rId19" xr:uid="{00000000-0004-0000-0000-000012000000}"/>
    <hyperlink ref="CI40" r:id="rId20" xr:uid="{00000000-0004-0000-0000-000013000000}"/>
    <hyperlink ref="CI43" r:id="rId21" xr:uid="{00000000-0004-0000-0000-000014000000}"/>
    <hyperlink ref="CI42" r:id="rId22" xr:uid="{00000000-0004-0000-0000-000015000000}"/>
    <hyperlink ref="CI59" r:id="rId23" xr:uid="{00000000-0004-0000-0000-000016000000}"/>
    <hyperlink ref="CO31" r:id="rId24" display="lubar.chaparro@gobiernobogota.gov.co" xr:uid="{00000000-0004-0000-0000-000017000000}"/>
    <hyperlink ref="CI54" r:id="rId25" xr:uid="{00000000-0004-0000-0000-000018000000}"/>
    <hyperlink ref="CI61" r:id="rId26" xr:uid="{00000000-0004-0000-0000-000019000000}"/>
    <hyperlink ref="CI36" r:id="rId27" xr:uid="{00000000-0004-0000-0000-00001A000000}"/>
    <hyperlink ref="CI57" r:id="rId28" xr:uid="{00000000-0004-0000-0000-00001B000000}"/>
    <hyperlink ref="CI30" r:id="rId29" xr:uid="{00000000-0004-0000-0000-00001C000000}"/>
    <hyperlink ref="CI35" r:id="rId30" xr:uid="{00000000-0004-0000-0000-00001D000000}"/>
    <hyperlink ref="CI44" r:id="rId31" xr:uid="{00000000-0004-0000-0000-00001E000000}"/>
    <hyperlink ref="CI52" r:id="rId32" xr:uid="{00000000-0004-0000-0000-00001F000000}"/>
    <hyperlink ref="CI51" r:id="rId33" xr:uid="{00000000-0004-0000-0000-000020000000}"/>
    <hyperlink ref="CI46" r:id="rId34" xr:uid="{00000000-0004-0000-0000-000021000000}"/>
    <hyperlink ref="CI58" r:id="rId35" xr:uid="{00000000-0004-0000-0000-000022000000}"/>
  </hyperlinks>
  <pageMargins left="0.7" right="0.7" top="0.75" bottom="0.75" header="0.3" footer="0.3"/>
  <pageSetup paperSize="9" orientation="portrait" horizontalDpi="1200" verticalDpi="1200"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CA07-F603-4B81-B992-1EB6030BF46C}">
  <sheetPr>
    <tabColor rgb="FF0070C0"/>
  </sheetPr>
  <dimension ref="A1:CR75"/>
  <sheetViews>
    <sheetView tabSelected="1" zoomScale="90" zoomScaleNormal="90" zoomScalePageLayoutView="60" workbookViewId="0">
      <selection activeCell="C5" sqref="C5"/>
    </sheetView>
  </sheetViews>
  <sheetFormatPr baseColWidth="10" defaultColWidth="11.42578125" defaultRowHeight="12.75"/>
  <cols>
    <col min="1" max="1" width="23" style="606" customWidth="1"/>
    <col min="2" max="2" width="16.42578125" style="606" customWidth="1"/>
    <col min="3" max="5" width="24.140625" style="606" customWidth="1"/>
    <col min="6" max="6" width="34.28515625" style="606" customWidth="1"/>
    <col min="7" max="7" width="14.85546875" style="606" customWidth="1"/>
    <col min="8" max="10" width="12.7109375" style="606" customWidth="1"/>
    <col min="11" max="12" width="11.7109375" style="606" customWidth="1"/>
    <col min="13" max="13" width="14.140625" style="606" customWidth="1"/>
    <col min="14" max="14" width="14" style="606" customWidth="1"/>
    <col min="15" max="18" width="12" style="606" customWidth="1"/>
    <col min="19" max="19" width="16.7109375" style="606" customWidth="1"/>
    <col min="20" max="24" width="12" style="606" customWidth="1"/>
    <col min="25" max="25" width="10.140625" style="606" customWidth="1"/>
    <col min="26" max="26" width="27.5703125" style="606" customWidth="1"/>
    <col min="27" max="27" width="21.140625" style="606" customWidth="1"/>
    <col min="28" max="28" width="26.140625" style="606" customWidth="1"/>
    <col min="29" max="30" width="46.42578125" style="606" customWidth="1"/>
    <col min="31" max="32" width="26.85546875" style="606" customWidth="1"/>
    <col min="33" max="33" width="14.140625" style="606" customWidth="1"/>
    <col min="34" max="36" width="12.7109375" style="606" customWidth="1"/>
    <col min="37" max="37" width="17.140625" style="606" customWidth="1"/>
    <col min="38" max="38" width="14.7109375" style="606" customWidth="1"/>
    <col min="39" max="40" width="12.7109375" style="606" customWidth="1"/>
    <col min="41" max="41" width="15.140625" style="606" customWidth="1"/>
    <col min="42" max="42" width="14.28515625" style="606" customWidth="1"/>
    <col min="43" max="43" width="15.42578125" style="606" customWidth="1"/>
    <col min="44" max="44" width="15.28515625" style="606" customWidth="1"/>
    <col min="45" max="45" width="13.7109375" style="606" customWidth="1"/>
    <col min="46" max="46" width="14.28515625" style="606" customWidth="1"/>
    <col min="47" max="47" width="14.140625" style="606" customWidth="1"/>
    <col min="48" max="48" width="14.7109375" style="606" customWidth="1"/>
    <col min="49" max="49" width="15.42578125" style="606" customWidth="1"/>
    <col min="50" max="50" width="15" style="606" customWidth="1"/>
    <col min="51" max="51" width="14" style="606" customWidth="1"/>
    <col min="52" max="52" width="18.42578125" style="606" customWidth="1"/>
    <col min="53" max="53" width="16.42578125" style="606" customWidth="1"/>
    <col min="54" max="55" width="12.7109375" style="606" customWidth="1"/>
    <col min="56" max="56" width="18" style="606" customWidth="1"/>
    <col min="57" max="62" width="12.7109375" style="606" customWidth="1"/>
    <col min="63" max="63" width="14.42578125" style="606" customWidth="1"/>
    <col min="64" max="65" width="12.7109375" style="606" customWidth="1"/>
    <col min="66" max="66" width="13.85546875" style="606" customWidth="1"/>
    <col min="67" max="68" width="12.7109375" style="606" customWidth="1"/>
    <col min="69" max="69" width="13.28515625" style="606" customWidth="1"/>
    <col min="70" max="74" width="12.7109375" style="606" customWidth="1"/>
    <col min="75" max="75" width="14.5703125" style="606" customWidth="1"/>
    <col min="76" max="80" width="12.7109375" style="606" customWidth="1"/>
    <col min="81" max="81" width="13.140625" style="606" customWidth="1"/>
    <col min="82" max="82" width="16.140625" style="606" customWidth="1"/>
    <col min="83" max="83" width="20.7109375" style="606" customWidth="1"/>
    <col min="84" max="84" width="21.140625" style="606" customWidth="1"/>
    <col min="85" max="85" width="20.42578125" style="650" customWidth="1"/>
    <col min="86" max="86" width="25.140625" style="650" customWidth="1"/>
    <col min="87" max="87" width="15.42578125" style="606" customWidth="1"/>
    <col min="88" max="88" width="19.7109375" style="650" customWidth="1"/>
    <col min="89" max="94" width="22.28515625" style="606" customWidth="1"/>
    <col min="95" max="96" width="20.28515625" style="606" hidden="1" customWidth="1"/>
    <col min="97" max="16384" width="11.42578125" style="606"/>
  </cols>
  <sheetData>
    <row r="1" spans="1:88">
      <c r="A1" s="879" t="s">
        <v>108</v>
      </c>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1"/>
      <c r="CJ1" s="882"/>
    </row>
    <row r="2" spans="1:88">
      <c r="A2" s="607" t="s">
        <v>109</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9"/>
      <c r="CH2" s="609"/>
      <c r="CI2" s="610"/>
      <c r="CJ2" s="611"/>
    </row>
    <row r="3" spans="1:88">
      <c r="A3" s="612" t="s">
        <v>110</v>
      </c>
      <c r="B3" s="613"/>
      <c r="C3" s="614"/>
      <c r="D3" s="883"/>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84"/>
      <c r="BG3" s="884"/>
      <c r="BH3" s="884"/>
      <c r="BI3" s="884"/>
      <c r="BJ3" s="884"/>
      <c r="BK3" s="884"/>
      <c r="BL3" s="884"/>
      <c r="BM3" s="884"/>
      <c r="BN3" s="884"/>
      <c r="BO3" s="884"/>
      <c r="BP3" s="884"/>
      <c r="BQ3" s="884"/>
      <c r="BR3" s="884"/>
      <c r="BS3" s="884"/>
      <c r="BT3" s="884"/>
      <c r="BU3" s="884"/>
      <c r="BV3" s="884"/>
      <c r="BW3" s="884"/>
      <c r="BX3" s="884"/>
      <c r="BY3" s="884"/>
      <c r="BZ3" s="884"/>
      <c r="CA3" s="884"/>
      <c r="CB3" s="884"/>
      <c r="CC3" s="884"/>
      <c r="CD3" s="884"/>
      <c r="CE3" s="884"/>
      <c r="CF3" s="884"/>
      <c r="CG3" s="884"/>
      <c r="CH3" s="884"/>
      <c r="CI3" s="884"/>
      <c r="CJ3" s="885"/>
    </row>
    <row r="4" spans="1:88">
      <c r="A4" s="615" t="s">
        <v>111</v>
      </c>
      <c r="B4" s="616">
        <v>2019</v>
      </c>
      <c r="C4" s="61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886"/>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c r="CF4" s="886"/>
      <c r="CG4" s="886"/>
      <c r="CH4" s="886"/>
      <c r="CI4" s="873"/>
      <c r="CJ4" s="887"/>
    </row>
    <row r="5" spans="1:88">
      <c r="A5" s="615" t="s">
        <v>112</v>
      </c>
      <c r="B5" s="617">
        <v>45828</v>
      </c>
      <c r="C5" s="61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Q5" s="886"/>
      <c r="BR5" s="886"/>
      <c r="BS5" s="886"/>
      <c r="BT5" s="886"/>
      <c r="BU5" s="886"/>
      <c r="BV5" s="886"/>
      <c r="BW5" s="886"/>
      <c r="BX5" s="886"/>
      <c r="BY5" s="886"/>
      <c r="BZ5" s="886"/>
      <c r="CA5" s="886"/>
      <c r="CB5" s="886"/>
      <c r="CC5" s="886"/>
      <c r="CD5" s="886"/>
      <c r="CE5" s="886"/>
      <c r="CF5" s="886"/>
      <c r="CG5" s="886"/>
      <c r="CH5" s="886"/>
      <c r="CI5" s="873"/>
      <c r="CJ5" s="887"/>
    </row>
    <row r="6" spans="1:88">
      <c r="A6" s="615" t="s">
        <v>114</v>
      </c>
      <c r="B6" s="616"/>
      <c r="C6" s="61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6"/>
      <c r="AZ6" s="886"/>
      <c r="BA6" s="886"/>
      <c r="BB6" s="886"/>
      <c r="BC6" s="886"/>
      <c r="BD6" s="886"/>
      <c r="BE6" s="886"/>
      <c r="BF6" s="886"/>
      <c r="BG6" s="886"/>
      <c r="BH6" s="886"/>
      <c r="BI6" s="886"/>
      <c r="BJ6" s="886"/>
      <c r="BK6" s="886"/>
      <c r="BL6" s="886"/>
      <c r="BM6" s="886"/>
      <c r="BN6" s="886"/>
      <c r="BO6" s="886"/>
      <c r="BP6" s="886"/>
      <c r="BQ6" s="886"/>
      <c r="BR6" s="886"/>
      <c r="BS6" s="886"/>
      <c r="BT6" s="886"/>
      <c r="BU6" s="886"/>
      <c r="BV6" s="886"/>
      <c r="BW6" s="886"/>
      <c r="BX6" s="886"/>
      <c r="BY6" s="886"/>
      <c r="BZ6" s="886"/>
      <c r="CA6" s="886"/>
      <c r="CB6" s="886"/>
      <c r="CC6" s="886"/>
      <c r="CD6" s="886"/>
      <c r="CE6" s="886"/>
      <c r="CF6" s="886"/>
      <c r="CG6" s="886"/>
      <c r="CH6" s="886"/>
      <c r="CI6" s="873"/>
      <c r="CJ6" s="887"/>
    </row>
    <row r="7" spans="1:88">
      <c r="A7" s="615" t="s">
        <v>115</v>
      </c>
      <c r="B7" s="872" t="s">
        <v>116</v>
      </c>
      <c r="C7" s="872"/>
      <c r="D7" s="872"/>
      <c r="E7" s="872"/>
      <c r="F7" s="619" t="s">
        <v>117</v>
      </c>
      <c r="G7" s="872" t="s">
        <v>118</v>
      </c>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2"/>
      <c r="AY7" s="872"/>
      <c r="AZ7" s="872"/>
      <c r="BA7" s="872"/>
      <c r="BB7" s="872"/>
      <c r="BC7" s="872"/>
      <c r="BD7" s="872"/>
      <c r="BE7" s="872"/>
      <c r="BF7" s="872"/>
      <c r="BG7" s="872"/>
      <c r="BH7" s="872"/>
      <c r="BI7" s="872"/>
      <c r="BJ7" s="872"/>
      <c r="BK7" s="872"/>
      <c r="BL7" s="872"/>
      <c r="BM7" s="872"/>
      <c r="BN7" s="872"/>
      <c r="BO7" s="872"/>
      <c r="BP7" s="872"/>
      <c r="BQ7" s="872"/>
      <c r="BR7" s="872"/>
      <c r="BS7" s="872"/>
      <c r="BT7" s="872"/>
      <c r="BU7" s="872"/>
      <c r="BV7" s="872"/>
      <c r="BW7" s="872"/>
      <c r="BX7" s="872"/>
      <c r="BY7" s="872"/>
      <c r="BZ7" s="872"/>
      <c r="CA7" s="872"/>
      <c r="CB7" s="872"/>
      <c r="CC7" s="872"/>
      <c r="CD7" s="872"/>
      <c r="CE7" s="872"/>
      <c r="CF7" s="872"/>
      <c r="CG7" s="872"/>
      <c r="CH7" s="872"/>
      <c r="CI7" s="869"/>
      <c r="CJ7" s="888"/>
    </row>
    <row r="8" spans="1:88">
      <c r="A8" s="615" t="s">
        <v>119</v>
      </c>
      <c r="B8" s="869" t="s">
        <v>116</v>
      </c>
      <c r="C8" s="870"/>
      <c r="D8" s="871"/>
      <c r="E8" s="619" t="s">
        <v>120</v>
      </c>
      <c r="F8" s="872" t="s">
        <v>118</v>
      </c>
      <c r="G8" s="872"/>
      <c r="H8" s="872"/>
      <c r="I8" s="872"/>
      <c r="J8" s="872"/>
      <c r="K8" s="872"/>
      <c r="L8" s="872"/>
      <c r="M8" s="619" t="s">
        <v>121</v>
      </c>
      <c r="N8" s="869" t="s">
        <v>122</v>
      </c>
      <c r="O8" s="870"/>
      <c r="P8" s="870"/>
      <c r="Q8" s="870"/>
      <c r="R8" s="871"/>
      <c r="S8" s="619"/>
      <c r="T8" s="869"/>
      <c r="U8" s="870"/>
      <c r="V8" s="870"/>
      <c r="W8" s="870"/>
      <c r="X8" s="870"/>
      <c r="Y8" s="871"/>
      <c r="Z8" s="616"/>
      <c r="AA8" s="873"/>
      <c r="AB8" s="874"/>
      <c r="AC8" s="874"/>
      <c r="AD8" s="874"/>
      <c r="AE8" s="874"/>
      <c r="AF8" s="874"/>
      <c r="AG8" s="874"/>
      <c r="AH8" s="874"/>
      <c r="AI8" s="875"/>
      <c r="AJ8" s="623"/>
      <c r="AK8" s="616"/>
      <c r="AL8" s="873"/>
      <c r="AM8" s="874"/>
      <c r="AN8" s="874"/>
      <c r="AO8" s="874"/>
      <c r="AP8" s="875"/>
      <c r="AQ8" s="619"/>
      <c r="AR8" s="619"/>
      <c r="AS8" s="619"/>
      <c r="AT8" s="619"/>
      <c r="AU8" s="619"/>
      <c r="AV8" s="619"/>
      <c r="AW8" s="619"/>
      <c r="AX8" s="619"/>
      <c r="AY8" s="618"/>
      <c r="AZ8" s="619"/>
      <c r="BA8" s="886"/>
      <c r="BB8" s="886"/>
      <c r="BC8" s="886"/>
      <c r="BD8" s="886"/>
      <c r="BE8" s="886"/>
      <c r="BF8" s="886"/>
      <c r="BG8" s="886"/>
      <c r="BH8" s="886"/>
      <c r="BI8" s="886"/>
      <c r="BJ8" s="886"/>
      <c r="BK8" s="886"/>
      <c r="BL8" s="886"/>
      <c r="BM8" s="886"/>
      <c r="BN8" s="886"/>
      <c r="BO8" s="886"/>
      <c r="BP8" s="886"/>
      <c r="BQ8" s="886"/>
      <c r="BR8" s="886"/>
      <c r="BS8" s="886"/>
      <c r="BT8" s="886"/>
      <c r="BU8" s="886"/>
      <c r="BV8" s="886"/>
      <c r="BW8" s="886"/>
      <c r="BX8" s="886"/>
      <c r="BY8" s="886"/>
      <c r="BZ8" s="886"/>
      <c r="CA8" s="886"/>
      <c r="CB8" s="886"/>
      <c r="CC8" s="886"/>
      <c r="CD8" s="886"/>
      <c r="CE8" s="886"/>
      <c r="CF8" s="886"/>
      <c r="CG8" s="886"/>
      <c r="CH8" s="886"/>
      <c r="CI8" s="873"/>
      <c r="CJ8" s="887"/>
    </row>
    <row r="9" spans="1:88">
      <c r="A9" s="615" t="s">
        <v>123</v>
      </c>
      <c r="B9" s="869" t="s">
        <v>124</v>
      </c>
      <c r="C9" s="870"/>
      <c r="D9" s="871"/>
      <c r="E9" s="619" t="s">
        <v>125</v>
      </c>
      <c r="F9" s="872" t="s">
        <v>126</v>
      </c>
      <c r="G9" s="872"/>
      <c r="H9" s="872"/>
      <c r="I9" s="872"/>
      <c r="J9" s="872"/>
      <c r="K9" s="872"/>
      <c r="L9" s="872"/>
      <c r="M9" s="624" t="s">
        <v>127</v>
      </c>
      <c r="N9" s="869" t="s">
        <v>128</v>
      </c>
      <c r="O9" s="870"/>
      <c r="P9" s="870"/>
      <c r="Q9" s="870"/>
      <c r="R9" s="871"/>
      <c r="S9" s="619"/>
      <c r="T9" s="869"/>
      <c r="U9" s="870"/>
      <c r="V9" s="870"/>
      <c r="W9" s="870"/>
      <c r="X9" s="870"/>
      <c r="Y9" s="871"/>
      <c r="Z9" s="625"/>
      <c r="AA9" s="873"/>
      <c r="AB9" s="874"/>
      <c r="AC9" s="874"/>
      <c r="AD9" s="874"/>
      <c r="AE9" s="874"/>
      <c r="AF9" s="874"/>
      <c r="AG9" s="874"/>
      <c r="AH9" s="874"/>
      <c r="AI9" s="875"/>
      <c r="AJ9" s="626"/>
      <c r="AK9" s="625"/>
      <c r="AL9" s="873"/>
      <c r="AM9" s="874"/>
      <c r="AN9" s="874"/>
      <c r="AO9" s="874"/>
      <c r="AP9" s="875"/>
      <c r="AQ9" s="624"/>
      <c r="AR9" s="624"/>
      <c r="AS9" s="624"/>
      <c r="AT9" s="624"/>
      <c r="AU9" s="624"/>
      <c r="AV9" s="624"/>
      <c r="AW9" s="624"/>
      <c r="AX9" s="624"/>
      <c r="AY9" s="625"/>
      <c r="AZ9" s="624"/>
      <c r="BA9" s="627"/>
      <c r="BB9" s="627"/>
      <c r="BC9" s="627"/>
      <c r="BD9" s="627"/>
      <c r="BE9" s="627"/>
      <c r="BF9" s="627"/>
      <c r="BG9" s="627"/>
      <c r="BH9" s="627"/>
      <c r="BI9" s="627"/>
      <c r="BJ9" s="627"/>
      <c r="BK9" s="627"/>
      <c r="BL9" s="627"/>
      <c r="BM9" s="627"/>
      <c r="BN9" s="627"/>
      <c r="BO9" s="627"/>
      <c r="BP9" s="627"/>
      <c r="BQ9" s="627"/>
      <c r="BR9" s="627"/>
      <c r="BS9" s="627"/>
      <c r="BT9" s="627"/>
      <c r="BU9" s="627"/>
      <c r="BV9" s="627"/>
      <c r="BW9" s="627"/>
      <c r="BX9" s="627"/>
      <c r="BY9" s="627"/>
      <c r="BZ9" s="627"/>
      <c r="CA9" s="627"/>
      <c r="CB9" s="627"/>
      <c r="CC9" s="627"/>
      <c r="CD9" s="627"/>
      <c r="CE9" s="627"/>
      <c r="CF9" s="627"/>
      <c r="CG9" s="628"/>
      <c r="CH9" s="628"/>
      <c r="CI9" s="629"/>
      <c r="CJ9" s="630"/>
    </row>
    <row r="10" spans="1:88">
      <c r="A10" s="615" t="s">
        <v>129</v>
      </c>
      <c r="B10" s="620" t="s">
        <v>130</v>
      </c>
      <c r="C10" s="621"/>
      <c r="D10" s="622"/>
      <c r="E10" s="619" t="s">
        <v>131</v>
      </c>
      <c r="F10" s="872" t="s">
        <v>132</v>
      </c>
      <c r="G10" s="872"/>
      <c r="H10" s="872"/>
      <c r="I10" s="872"/>
      <c r="J10" s="872"/>
      <c r="K10" s="872"/>
      <c r="L10" s="872"/>
      <c r="M10" s="624" t="s">
        <v>133</v>
      </c>
      <c r="N10" s="869" t="s">
        <v>134</v>
      </c>
      <c r="O10" s="870"/>
      <c r="P10" s="870"/>
      <c r="Q10" s="870"/>
      <c r="R10" s="871"/>
      <c r="S10" s="624" t="s">
        <v>135</v>
      </c>
      <c r="T10" s="869" t="s">
        <v>136</v>
      </c>
      <c r="U10" s="870"/>
      <c r="V10" s="870"/>
      <c r="W10" s="870"/>
      <c r="X10" s="870"/>
      <c r="Y10" s="871"/>
      <c r="Z10" s="625"/>
      <c r="AA10" s="873"/>
      <c r="AB10" s="874"/>
      <c r="AC10" s="874"/>
      <c r="AD10" s="874"/>
      <c r="AE10" s="874"/>
      <c r="AF10" s="874"/>
      <c r="AG10" s="874"/>
      <c r="AH10" s="874"/>
      <c r="AI10" s="875"/>
      <c r="AJ10" s="626"/>
      <c r="AK10" s="625"/>
      <c r="AL10" s="873"/>
      <c r="AM10" s="874"/>
      <c r="AN10" s="874"/>
      <c r="AO10" s="874"/>
      <c r="AP10" s="875"/>
      <c r="AQ10" s="624"/>
      <c r="AR10" s="624"/>
      <c r="AS10" s="624"/>
      <c r="AT10" s="624"/>
      <c r="AU10" s="624"/>
      <c r="AV10" s="624"/>
      <c r="AW10" s="624"/>
      <c r="AX10" s="624"/>
      <c r="AY10" s="625"/>
      <c r="AZ10" s="624"/>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627"/>
      <c r="BW10" s="627"/>
      <c r="BX10" s="627"/>
      <c r="BY10" s="627"/>
      <c r="BZ10" s="627"/>
      <c r="CA10" s="627"/>
      <c r="CB10" s="627"/>
      <c r="CC10" s="627"/>
      <c r="CD10" s="627"/>
      <c r="CE10" s="627"/>
      <c r="CF10" s="627"/>
      <c r="CG10" s="628"/>
      <c r="CH10" s="628"/>
      <c r="CI10" s="629"/>
      <c r="CJ10" s="630"/>
    </row>
    <row r="11" spans="1:88">
      <c r="A11" s="615" t="s">
        <v>137</v>
      </c>
      <c r="B11" s="869" t="s">
        <v>138</v>
      </c>
      <c r="C11" s="870"/>
      <c r="D11" s="871"/>
      <c r="E11" s="619" t="s">
        <v>139</v>
      </c>
      <c r="F11" s="872" t="s">
        <v>140</v>
      </c>
      <c r="G11" s="872"/>
      <c r="H11" s="872"/>
      <c r="I11" s="872"/>
      <c r="J11" s="872"/>
      <c r="K11" s="872"/>
      <c r="L11" s="872"/>
      <c r="M11" s="624"/>
      <c r="N11" s="873"/>
      <c r="O11" s="874"/>
      <c r="P11" s="874"/>
      <c r="Q11" s="874"/>
      <c r="R11" s="875"/>
      <c r="S11" s="624"/>
      <c r="T11" s="873"/>
      <c r="U11" s="874"/>
      <c r="V11" s="874"/>
      <c r="W11" s="874"/>
      <c r="X11" s="874"/>
      <c r="Y11" s="875"/>
      <c r="Z11" s="625"/>
      <c r="AA11" s="873"/>
      <c r="AB11" s="874"/>
      <c r="AC11" s="874"/>
      <c r="AD11" s="874"/>
      <c r="AE11" s="874"/>
      <c r="AF11" s="874"/>
      <c r="AG11" s="874"/>
      <c r="AH11" s="874"/>
      <c r="AI11" s="875"/>
      <c r="AJ11" s="626"/>
      <c r="AK11" s="625"/>
      <c r="AL11" s="873"/>
      <c r="AM11" s="874"/>
      <c r="AN11" s="874"/>
      <c r="AO11" s="874"/>
      <c r="AP11" s="875"/>
      <c r="AQ11" s="624"/>
      <c r="AR11" s="624"/>
      <c r="AS11" s="624"/>
      <c r="AT11" s="624"/>
      <c r="AU11" s="624"/>
      <c r="AV11" s="624"/>
      <c r="AW11" s="624"/>
      <c r="AX11" s="624"/>
      <c r="AY11" s="625"/>
      <c r="AZ11" s="624"/>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7"/>
      <c r="CF11" s="627"/>
      <c r="CG11" s="628"/>
      <c r="CH11" s="628"/>
      <c r="CI11" s="629"/>
      <c r="CJ11" s="630"/>
    </row>
    <row r="12" spans="1:88">
      <c r="A12" s="615" t="s">
        <v>141</v>
      </c>
      <c r="B12" s="869" t="s">
        <v>142</v>
      </c>
      <c r="C12" s="870"/>
      <c r="D12" s="871"/>
      <c r="E12" s="619" t="s">
        <v>143</v>
      </c>
      <c r="F12" s="872" t="s">
        <v>144</v>
      </c>
      <c r="G12" s="872"/>
      <c r="H12" s="872"/>
      <c r="I12" s="872"/>
      <c r="J12" s="872"/>
      <c r="K12" s="872"/>
      <c r="L12" s="872"/>
      <c r="M12" s="624" t="s">
        <v>145</v>
      </c>
      <c r="N12" s="869" t="s">
        <v>146</v>
      </c>
      <c r="O12" s="870"/>
      <c r="P12" s="870"/>
      <c r="Q12" s="870"/>
      <c r="R12" s="871"/>
      <c r="S12" s="624"/>
      <c r="T12" s="873"/>
      <c r="U12" s="874"/>
      <c r="V12" s="874"/>
      <c r="W12" s="874"/>
      <c r="X12" s="874"/>
      <c r="Y12" s="875"/>
      <c r="Z12" s="625"/>
      <c r="AA12" s="873"/>
      <c r="AB12" s="874"/>
      <c r="AC12" s="874"/>
      <c r="AD12" s="874"/>
      <c r="AE12" s="874"/>
      <c r="AF12" s="874"/>
      <c r="AG12" s="874"/>
      <c r="AH12" s="874"/>
      <c r="AI12" s="875"/>
      <c r="AJ12" s="626"/>
      <c r="AK12" s="625"/>
      <c r="AL12" s="873"/>
      <c r="AM12" s="874"/>
      <c r="AN12" s="874"/>
      <c r="AO12" s="874"/>
      <c r="AP12" s="875"/>
      <c r="AQ12" s="624"/>
      <c r="AR12" s="624"/>
      <c r="AS12" s="624"/>
      <c r="AT12" s="624"/>
      <c r="AU12" s="624"/>
      <c r="AV12" s="624"/>
      <c r="AW12" s="624"/>
      <c r="AX12" s="624"/>
      <c r="AY12" s="625"/>
      <c r="AZ12" s="624"/>
      <c r="BA12" s="627"/>
      <c r="BB12" s="627"/>
      <c r="BC12" s="627"/>
      <c r="BD12" s="627"/>
      <c r="BE12" s="627"/>
      <c r="BF12" s="627"/>
      <c r="BG12" s="627"/>
      <c r="BH12" s="627"/>
      <c r="BI12" s="627"/>
      <c r="BJ12" s="627"/>
      <c r="BK12" s="627"/>
      <c r="BL12" s="627"/>
      <c r="BM12" s="627"/>
      <c r="BN12" s="627"/>
      <c r="BO12" s="627"/>
      <c r="BP12" s="627"/>
      <c r="BQ12" s="627"/>
      <c r="BR12" s="627"/>
      <c r="BS12" s="627"/>
      <c r="BT12" s="627"/>
      <c r="BU12" s="627"/>
      <c r="BV12" s="627"/>
      <c r="BW12" s="627"/>
      <c r="BX12" s="627"/>
      <c r="BY12" s="627"/>
      <c r="BZ12" s="627"/>
      <c r="CA12" s="627"/>
      <c r="CB12" s="627"/>
      <c r="CC12" s="627"/>
      <c r="CD12" s="627"/>
      <c r="CE12" s="627"/>
      <c r="CF12" s="627"/>
      <c r="CG12" s="628"/>
      <c r="CH12" s="628"/>
      <c r="CI12" s="629"/>
      <c r="CJ12" s="630"/>
    </row>
    <row r="13" spans="1:88">
      <c r="A13" s="615" t="s">
        <v>147</v>
      </c>
      <c r="B13" s="869" t="s">
        <v>148</v>
      </c>
      <c r="C13" s="870"/>
      <c r="D13" s="871"/>
      <c r="E13" s="619" t="s">
        <v>149</v>
      </c>
      <c r="F13" s="872" t="s">
        <v>150</v>
      </c>
      <c r="G13" s="872"/>
      <c r="H13" s="872"/>
      <c r="I13" s="872"/>
      <c r="J13" s="872"/>
      <c r="K13" s="872"/>
      <c r="L13" s="872"/>
      <c r="M13" s="624" t="s">
        <v>151</v>
      </c>
      <c r="N13" s="869" t="s">
        <v>152</v>
      </c>
      <c r="O13" s="870"/>
      <c r="P13" s="870"/>
      <c r="Q13" s="870"/>
      <c r="R13" s="871"/>
      <c r="S13" s="624"/>
      <c r="T13" s="873"/>
      <c r="U13" s="874"/>
      <c r="V13" s="874"/>
      <c r="W13" s="874"/>
      <c r="X13" s="874"/>
      <c r="Y13" s="875"/>
      <c r="Z13" s="625"/>
      <c r="AA13" s="873"/>
      <c r="AB13" s="874"/>
      <c r="AC13" s="874"/>
      <c r="AD13" s="874"/>
      <c r="AE13" s="874"/>
      <c r="AF13" s="874"/>
      <c r="AG13" s="874"/>
      <c r="AH13" s="874"/>
      <c r="AI13" s="875"/>
      <c r="AJ13" s="626"/>
      <c r="AK13" s="625"/>
      <c r="AL13" s="873"/>
      <c r="AM13" s="874"/>
      <c r="AN13" s="874"/>
      <c r="AO13" s="874"/>
      <c r="AP13" s="875"/>
      <c r="AQ13" s="624"/>
      <c r="AR13" s="624"/>
      <c r="AS13" s="624"/>
      <c r="AT13" s="624"/>
      <c r="AU13" s="624"/>
      <c r="AV13" s="624"/>
      <c r="AW13" s="624"/>
      <c r="AX13" s="624"/>
      <c r="AY13" s="625"/>
      <c r="AZ13" s="624"/>
      <c r="BA13" s="627"/>
      <c r="BB13" s="627"/>
      <c r="BC13" s="627"/>
      <c r="BD13" s="627"/>
      <c r="BE13" s="627"/>
      <c r="BF13" s="627"/>
      <c r="BG13" s="627"/>
      <c r="BH13" s="627"/>
      <c r="BI13" s="627"/>
      <c r="BJ13" s="627"/>
      <c r="BK13" s="627"/>
      <c r="BL13" s="627"/>
      <c r="BM13" s="627"/>
      <c r="BN13" s="627"/>
      <c r="BO13" s="627"/>
      <c r="BP13" s="627"/>
      <c r="BQ13" s="627"/>
      <c r="BR13" s="627"/>
      <c r="BS13" s="627"/>
      <c r="BT13" s="627"/>
      <c r="BU13" s="627"/>
      <c r="BV13" s="627"/>
      <c r="BW13" s="627"/>
      <c r="BX13" s="627"/>
      <c r="BY13" s="627"/>
      <c r="BZ13" s="627"/>
      <c r="CA13" s="627"/>
      <c r="CB13" s="627"/>
      <c r="CC13" s="627"/>
      <c r="CD13" s="627"/>
      <c r="CE13" s="627"/>
      <c r="CF13" s="627"/>
      <c r="CG13" s="628"/>
      <c r="CH13" s="628"/>
      <c r="CI13" s="629"/>
      <c r="CJ13" s="630"/>
    </row>
    <row r="14" spans="1:88">
      <c r="A14" s="615" t="s">
        <v>153</v>
      </c>
      <c r="B14" s="869" t="s">
        <v>154</v>
      </c>
      <c r="C14" s="870"/>
      <c r="D14" s="871"/>
      <c r="E14" s="619" t="s">
        <v>155</v>
      </c>
      <c r="F14" s="872" t="s">
        <v>156</v>
      </c>
      <c r="G14" s="872"/>
      <c r="H14" s="872"/>
      <c r="I14" s="872"/>
      <c r="J14" s="872"/>
      <c r="K14" s="872"/>
      <c r="L14" s="872"/>
      <c r="M14" s="624"/>
      <c r="N14" s="873"/>
      <c r="O14" s="874"/>
      <c r="P14" s="874"/>
      <c r="Q14" s="874"/>
      <c r="R14" s="875"/>
      <c r="S14" s="624"/>
      <c r="T14" s="873"/>
      <c r="U14" s="874"/>
      <c r="V14" s="874"/>
      <c r="W14" s="874"/>
      <c r="X14" s="874"/>
      <c r="Y14" s="875"/>
      <c r="Z14" s="625"/>
      <c r="AA14" s="873"/>
      <c r="AB14" s="874"/>
      <c r="AC14" s="874"/>
      <c r="AD14" s="874"/>
      <c r="AE14" s="874"/>
      <c r="AF14" s="874"/>
      <c r="AG14" s="874"/>
      <c r="AH14" s="874"/>
      <c r="AI14" s="875"/>
      <c r="AJ14" s="626"/>
      <c r="AK14" s="625"/>
      <c r="AL14" s="873"/>
      <c r="AM14" s="874"/>
      <c r="AN14" s="874"/>
      <c r="AO14" s="874"/>
      <c r="AP14" s="875"/>
      <c r="AQ14" s="624"/>
      <c r="AR14" s="624"/>
      <c r="AS14" s="624"/>
      <c r="AT14" s="624"/>
      <c r="AU14" s="624"/>
      <c r="AV14" s="624"/>
      <c r="AW14" s="624"/>
      <c r="AX14" s="624"/>
      <c r="AY14" s="625"/>
      <c r="AZ14" s="624"/>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28"/>
      <c r="CH14" s="628"/>
      <c r="CI14" s="629"/>
      <c r="CJ14" s="630"/>
    </row>
    <row r="15" spans="1:88">
      <c r="A15" s="615" t="s">
        <v>157</v>
      </c>
      <c r="B15" s="869" t="s">
        <v>158</v>
      </c>
      <c r="C15" s="870"/>
      <c r="D15" s="871"/>
      <c r="E15" s="619" t="s">
        <v>159</v>
      </c>
      <c r="F15" s="872" t="s">
        <v>160</v>
      </c>
      <c r="G15" s="872"/>
      <c r="H15" s="872"/>
      <c r="I15" s="872"/>
      <c r="J15" s="872"/>
      <c r="K15" s="872"/>
      <c r="L15" s="872"/>
      <c r="M15" s="624" t="s">
        <v>161</v>
      </c>
      <c r="N15" s="869" t="s">
        <v>162</v>
      </c>
      <c r="O15" s="870"/>
      <c r="P15" s="870"/>
      <c r="Q15" s="870"/>
      <c r="R15" s="871"/>
      <c r="S15" s="624"/>
      <c r="T15" s="873"/>
      <c r="U15" s="874"/>
      <c r="V15" s="874"/>
      <c r="W15" s="874"/>
      <c r="X15" s="874"/>
      <c r="Y15" s="875"/>
      <c r="Z15" s="625"/>
      <c r="AA15" s="873"/>
      <c r="AB15" s="874"/>
      <c r="AC15" s="874"/>
      <c r="AD15" s="874"/>
      <c r="AE15" s="874"/>
      <c r="AF15" s="874"/>
      <c r="AG15" s="874"/>
      <c r="AH15" s="874"/>
      <c r="AI15" s="875"/>
      <c r="AJ15" s="626"/>
      <c r="AK15" s="625"/>
      <c r="AL15" s="873"/>
      <c r="AM15" s="874"/>
      <c r="AN15" s="874"/>
      <c r="AO15" s="874"/>
      <c r="AP15" s="875"/>
      <c r="AQ15" s="624"/>
      <c r="AR15" s="624"/>
      <c r="AS15" s="624"/>
      <c r="AT15" s="624"/>
      <c r="AU15" s="624"/>
      <c r="AV15" s="624"/>
      <c r="AW15" s="624"/>
      <c r="AX15" s="624"/>
      <c r="AY15" s="625"/>
      <c r="AZ15" s="624"/>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28"/>
      <c r="CH15" s="628"/>
      <c r="CI15" s="629"/>
      <c r="CJ15" s="630"/>
    </row>
    <row r="16" spans="1:88">
      <c r="A16" s="615" t="s">
        <v>163</v>
      </c>
      <c r="B16" s="869" t="s">
        <v>164</v>
      </c>
      <c r="C16" s="870"/>
      <c r="D16" s="871"/>
      <c r="E16" s="619" t="s">
        <v>165</v>
      </c>
      <c r="F16" s="872" t="s">
        <v>166</v>
      </c>
      <c r="G16" s="872"/>
      <c r="H16" s="872"/>
      <c r="I16" s="872"/>
      <c r="J16" s="872"/>
      <c r="K16" s="872"/>
      <c r="L16" s="872"/>
      <c r="M16" s="624" t="s">
        <v>167</v>
      </c>
      <c r="N16" s="869" t="s">
        <v>168</v>
      </c>
      <c r="O16" s="870"/>
      <c r="P16" s="870"/>
      <c r="Q16" s="870"/>
      <c r="R16" s="871"/>
      <c r="S16" s="624" t="s">
        <v>169</v>
      </c>
      <c r="T16" s="869" t="s">
        <v>170</v>
      </c>
      <c r="U16" s="870"/>
      <c r="V16" s="870"/>
      <c r="W16" s="870"/>
      <c r="X16" s="870"/>
      <c r="Y16" s="871"/>
      <c r="Z16" s="631" t="s">
        <v>171</v>
      </c>
      <c r="AA16" s="869" t="s">
        <v>172</v>
      </c>
      <c r="AB16" s="870"/>
      <c r="AC16" s="870"/>
      <c r="AD16" s="870"/>
      <c r="AE16" s="870"/>
      <c r="AF16" s="870"/>
      <c r="AG16" s="870"/>
      <c r="AH16" s="870"/>
      <c r="AI16" s="871"/>
      <c r="AJ16" s="632"/>
      <c r="AK16" s="631" t="s">
        <v>173</v>
      </c>
      <c r="AL16" s="869" t="s">
        <v>174</v>
      </c>
      <c r="AM16" s="870"/>
      <c r="AN16" s="870"/>
      <c r="AO16" s="870"/>
      <c r="AP16" s="871"/>
      <c r="AQ16" s="624"/>
      <c r="AR16" s="624"/>
      <c r="AS16" s="624"/>
      <c r="AT16" s="624"/>
      <c r="AU16" s="624"/>
      <c r="AV16" s="624"/>
      <c r="AW16" s="624"/>
      <c r="AX16" s="624"/>
      <c r="AY16" s="625"/>
      <c r="AZ16" s="624"/>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7"/>
      <c r="BW16" s="627"/>
      <c r="BX16" s="627"/>
      <c r="BY16" s="627"/>
      <c r="BZ16" s="627"/>
      <c r="CA16" s="627"/>
      <c r="CB16" s="627"/>
      <c r="CC16" s="627"/>
      <c r="CD16" s="627"/>
      <c r="CE16" s="627"/>
      <c r="CF16" s="627"/>
      <c r="CG16" s="628"/>
      <c r="CH16" s="628"/>
      <c r="CI16" s="629"/>
      <c r="CJ16" s="630"/>
    </row>
    <row r="17" spans="1:96">
      <c r="A17" s="615" t="s">
        <v>175</v>
      </c>
      <c r="B17" s="869" t="s">
        <v>176</v>
      </c>
      <c r="C17" s="870"/>
      <c r="D17" s="871"/>
      <c r="E17" s="619" t="s">
        <v>177</v>
      </c>
      <c r="F17" s="872" t="s">
        <v>178</v>
      </c>
      <c r="G17" s="872"/>
      <c r="H17" s="872"/>
      <c r="I17" s="872"/>
      <c r="J17" s="872"/>
      <c r="K17" s="872"/>
      <c r="L17" s="872"/>
      <c r="M17" s="624" t="s">
        <v>179</v>
      </c>
      <c r="N17" s="869" t="s">
        <v>180</v>
      </c>
      <c r="O17" s="870"/>
      <c r="P17" s="870"/>
      <c r="Q17" s="870"/>
      <c r="R17" s="871"/>
      <c r="S17" s="624"/>
      <c r="T17" s="873"/>
      <c r="U17" s="874"/>
      <c r="V17" s="874"/>
      <c r="W17" s="874"/>
      <c r="X17" s="874"/>
      <c r="Y17" s="875"/>
      <c r="Z17" s="625"/>
      <c r="AA17" s="873"/>
      <c r="AB17" s="874"/>
      <c r="AC17" s="874"/>
      <c r="AD17" s="874"/>
      <c r="AE17" s="874"/>
      <c r="AF17" s="874"/>
      <c r="AG17" s="874"/>
      <c r="AH17" s="874"/>
      <c r="AI17" s="875"/>
      <c r="AJ17" s="626"/>
      <c r="AK17" s="625"/>
      <c r="AL17" s="873"/>
      <c r="AM17" s="874"/>
      <c r="AN17" s="874"/>
      <c r="AO17" s="874"/>
      <c r="AP17" s="875"/>
      <c r="AQ17" s="624"/>
      <c r="AR17" s="624"/>
      <c r="AS17" s="624"/>
      <c r="AT17" s="624"/>
      <c r="AU17" s="624"/>
      <c r="AV17" s="624"/>
      <c r="AW17" s="624"/>
      <c r="AX17" s="624"/>
      <c r="AY17" s="625"/>
      <c r="AZ17" s="624"/>
      <c r="BA17" s="627"/>
      <c r="BB17" s="627"/>
      <c r="BC17" s="627"/>
      <c r="BD17" s="627"/>
      <c r="BE17" s="627"/>
      <c r="BF17" s="627"/>
      <c r="BG17" s="627"/>
      <c r="BH17" s="627"/>
      <c r="BI17" s="627"/>
      <c r="BJ17" s="627"/>
      <c r="BK17" s="627"/>
      <c r="BL17" s="627"/>
      <c r="BM17" s="627"/>
      <c r="BN17" s="627"/>
      <c r="BO17" s="627"/>
      <c r="BP17" s="627"/>
      <c r="BQ17" s="627"/>
      <c r="BR17" s="627"/>
      <c r="BS17" s="627"/>
      <c r="BT17" s="627"/>
      <c r="BU17" s="627"/>
      <c r="BV17" s="627"/>
      <c r="BW17" s="627"/>
      <c r="BX17" s="627"/>
      <c r="BY17" s="627"/>
      <c r="BZ17" s="627"/>
      <c r="CA17" s="627"/>
      <c r="CB17" s="627"/>
      <c r="CC17" s="627"/>
      <c r="CD17" s="627"/>
      <c r="CE17" s="627"/>
      <c r="CF17" s="627"/>
      <c r="CG17" s="628"/>
      <c r="CH17" s="628"/>
      <c r="CI17" s="629"/>
      <c r="CJ17" s="630"/>
    </row>
    <row r="18" spans="1:96">
      <c r="A18" s="615" t="s">
        <v>181</v>
      </c>
      <c r="B18" s="869" t="s">
        <v>182</v>
      </c>
      <c r="C18" s="870"/>
      <c r="D18" s="871"/>
      <c r="E18" s="619" t="s">
        <v>183</v>
      </c>
      <c r="F18" s="872" t="s">
        <v>184</v>
      </c>
      <c r="G18" s="872"/>
      <c r="H18" s="872"/>
      <c r="I18" s="872"/>
      <c r="J18" s="872"/>
      <c r="K18" s="872"/>
      <c r="L18" s="872"/>
      <c r="M18" s="624" t="s">
        <v>185</v>
      </c>
      <c r="N18" s="869" t="s">
        <v>186</v>
      </c>
      <c r="O18" s="870"/>
      <c r="P18" s="870"/>
      <c r="Q18" s="870"/>
      <c r="R18" s="871"/>
      <c r="S18" s="624" t="s">
        <v>187</v>
      </c>
      <c r="T18" s="869" t="s">
        <v>188</v>
      </c>
      <c r="U18" s="870"/>
      <c r="V18" s="870"/>
      <c r="W18" s="870"/>
      <c r="X18" s="870"/>
      <c r="Y18" s="871"/>
      <c r="Z18" s="631" t="s">
        <v>189</v>
      </c>
      <c r="AA18" s="869" t="s">
        <v>190</v>
      </c>
      <c r="AB18" s="870"/>
      <c r="AC18" s="870"/>
      <c r="AD18" s="870"/>
      <c r="AE18" s="870"/>
      <c r="AF18" s="870"/>
      <c r="AG18" s="870"/>
      <c r="AH18" s="870"/>
      <c r="AI18" s="871"/>
      <c r="AJ18" s="632"/>
      <c r="AK18" s="625"/>
      <c r="AL18" s="873"/>
      <c r="AM18" s="874"/>
      <c r="AN18" s="874"/>
      <c r="AO18" s="874"/>
      <c r="AP18" s="875"/>
      <c r="AQ18" s="624"/>
      <c r="AR18" s="624"/>
      <c r="AS18" s="624"/>
      <c r="AT18" s="624"/>
      <c r="AU18" s="624"/>
      <c r="AV18" s="624"/>
      <c r="AW18" s="624"/>
      <c r="AX18" s="624"/>
      <c r="AY18" s="625"/>
      <c r="AZ18" s="624"/>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627"/>
      <c r="BW18" s="627"/>
      <c r="BX18" s="627"/>
      <c r="BY18" s="627"/>
      <c r="BZ18" s="627"/>
      <c r="CA18" s="627"/>
      <c r="CB18" s="627"/>
      <c r="CC18" s="627"/>
      <c r="CD18" s="627"/>
      <c r="CE18" s="627"/>
      <c r="CF18" s="627"/>
      <c r="CG18" s="628"/>
      <c r="CH18" s="628"/>
      <c r="CI18" s="629"/>
      <c r="CJ18" s="630"/>
    </row>
    <row r="19" spans="1:96">
      <c r="A19" s="615" t="s">
        <v>191</v>
      </c>
      <c r="B19" s="869" t="s">
        <v>192</v>
      </c>
      <c r="C19" s="870"/>
      <c r="D19" s="871"/>
      <c r="E19" s="619" t="s">
        <v>193</v>
      </c>
      <c r="F19" s="872" t="s">
        <v>194</v>
      </c>
      <c r="G19" s="872"/>
      <c r="H19" s="872"/>
      <c r="I19" s="872"/>
      <c r="J19" s="872"/>
      <c r="K19" s="872"/>
      <c r="L19" s="872"/>
      <c r="M19" s="624" t="s">
        <v>195</v>
      </c>
      <c r="N19" s="869" t="s">
        <v>196</v>
      </c>
      <c r="O19" s="870"/>
      <c r="P19" s="870"/>
      <c r="Q19" s="870"/>
      <c r="R19" s="871"/>
      <c r="S19" s="624"/>
      <c r="T19" s="876"/>
      <c r="U19" s="877"/>
      <c r="V19" s="877"/>
      <c r="W19" s="877"/>
      <c r="X19" s="877"/>
      <c r="Y19" s="878"/>
      <c r="Z19" s="625"/>
      <c r="AA19" s="873"/>
      <c r="AB19" s="874"/>
      <c r="AC19" s="874"/>
      <c r="AD19" s="874"/>
      <c r="AE19" s="874"/>
      <c r="AF19" s="874"/>
      <c r="AG19" s="874"/>
      <c r="AH19" s="874"/>
      <c r="AI19" s="875"/>
      <c r="AJ19" s="626"/>
      <c r="AK19" s="625"/>
      <c r="AL19" s="873"/>
      <c r="AM19" s="874"/>
      <c r="AN19" s="874"/>
      <c r="AO19" s="874"/>
      <c r="AP19" s="875"/>
      <c r="AQ19" s="624"/>
      <c r="AR19" s="624"/>
      <c r="AS19" s="624"/>
      <c r="AT19" s="624"/>
      <c r="AU19" s="624"/>
      <c r="AV19" s="624"/>
      <c r="AW19" s="624"/>
      <c r="AX19" s="624"/>
      <c r="AY19" s="625"/>
      <c r="AZ19" s="624"/>
      <c r="BA19" s="627"/>
      <c r="BB19" s="627"/>
      <c r="BC19" s="627"/>
      <c r="BD19" s="627"/>
      <c r="BE19" s="627"/>
      <c r="BF19" s="627"/>
      <c r="BG19" s="627"/>
      <c r="BH19" s="627"/>
      <c r="BI19" s="627"/>
      <c r="BJ19" s="627"/>
      <c r="BK19" s="627"/>
      <c r="BL19" s="627"/>
      <c r="BM19" s="627"/>
      <c r="BN19" s="627"/>
      <c r="BO19" s="627"/>
      <c r="BP19" s="627"/>
      <c r="BQ19" s="627"/>
      <c r="BR19" s="627"/>
      <c r="BS19" s="627"/>
      <c r="BT19" s="627"/>
      <c r="BU19" s="627"/>
      <c r="BV19" s="627"/>
      <c r="BW19" s="627"/>
      <c r="BX19" s="627"/>
      <c r="BY19" s="627"/>
      <c r="BZ19" s="627"/>
      <c r="CA19" s="627"/>
      <c r="CB19" s="627"/>
      <c r="CC19" s="627"/>
      <c r="CD19" s="627"/>
      <c r="CE19" s="627"/>
      <c r="CF19" s="627"/>
      <c r="CG19" s="628"/>
      <c r="CH19" s="628"/>
      <c r="CI19" s="629"/>
      <c r="CJ19" s="630"/>
    </row>
    <row r="20" spans="1:96">
      <c r="A20" s="615" t="s">
        <v>197</v>
      </c>
      <c r="B20" s="869" t="s">
        <v>198</v>
      </c>
      <c r="C20" s="870"/>
      <c r="D20" s="871"/>
      <c r="E20" s="619" t="s">
        <v>199</v>
      </c>
      <c r="F20" s="872" t="s">
        <v>200</v>
      </c>
      <c r="G20" s="872"/>
      <c r="H20" s="872"/>
      <c r="I20" s="872"/>
      <c r="J20" s="872"/>
      <c r="K20" s="872"/>
      <c r="L20" s="872"/>
      <c r="M20" s="624"/>
      <c r="N20" s="873"/>
      <c r="O20" s="874"/>
      <c r="P20" s="874"/>
      <c r="Q20" s="874"/>
      <c r="R20" s="875"/>
      <c r="S20" s="624"/>
      <c r="T20" s="876"/>
      <c r="U20" s="877"/>
      <c r="V20" s="877"/>
      <c r="W20" s="877"/>
      <c r="X20" s="877"/>
      <c r="Y20" s="878"/>
      <c r="Z20" s="625"/>
      <c r="AA20" s="873"/>
      <c r="AB20" s="874"/>
      <c r="AC20" s="874"/>
      <c r="AD20" s="874"/>
      <c r="AE20" s="874"/>
      <c r="AF20" s="874"/>
      <c r="AG20" s="874"/>
      <c r="AH20" s="874"/>
      <c r="AI20" s="875"/>
      <c r="AJ20" s="626"/>
      <c r="AK20" s="625"/>
      <c r="AL20" s="873"/>
      <c r="AM20" s="874"/>
      <c r="AN20" s="874"/>
      <c r="AO20" s="874"/>
      <c r="AP20" s="875"/>
      <c r="AQ20" s="624"/>
      <c r="AR20" s="624"/>
      <c r="AS20" s="624"/>
      <c r="AT20" s="624"/>
      <c r="AU20" s="624"/>
      <c r="AV20" s="624"/>
      <c r="AW20" s="624"/>
      <c r="AX20" s="624"/>
      <c r="AY20" s="625"/>
      <c r="AZ20" s="624"/>
      <c r="BA20" s="627"/>
      <c r="BB20" s="627"/>
      <c r="BC20" s="627"/>
      <c r="BD20" s="627"/>
      <c r="BE20" s="627"/>
      <c r="BF20" s="627"/>
      <c r="BG20" s="627"/>
      <c r="BH20" s="627"/>
      <c r="BI20" s="627"/>
      <c r="BJ20" s="627"/>
      <c r="BK20" s="627"/>
      <c r="BL20" s="627"/>
      <c r="BM20" s="627"/>
      <c r="BN20" s="627"/>
      <c r="BO20" s="627"/>
      <c r="BP20" s="627"/>
      <c r="BQ20" s="627"/>
      <c r="BR20" s="627"/>
      <c r="BS20" s="627"/>
      <c r="BT20" s="627"/>
      <c r="BU20" s="627"/>
      <c r="BV20" s="627"/>
      <c r="BW20" s="627"/>
      <c r="BX20" s="627"/>
      <c r="BY20" s="627"/>
      <c r="BZ20" s="627"/>
      <c r="CA20" s="627"/>
      <c r="CB20" s="627"/>
      <c r="CC20" s="627"/>
      <c r="CD20" s="627"/>
      <c r="CE20" s="627"/>
      <c r="CF20" s="627"/>
      <c r="CG20" s="628"/>
      <c r="CH20" s="628"/>
      <c r="CI20" s="629"/>
      <c r="CJ20" s="630"/>
    </row>
    <row r="21" spans="1:96">
      <c r="A21" s="615" t="s">
        <v>201</v>
      </c>
      <c r="B21" s="869" t="s">
        <v>202</v>
      </c>
      <c r="C21" s="870"/>
      <c r="D21" s="871"/>
      <c r="E21" s="619" t="s">
        <v>203</v>
      </c>
      <c r="F21" s="872" t="s">
        <v>204</v>
      </c>
      <c r="G21" s="872"/>
      <c r="H21" s="872"/>
      <c r="I21" s="872"/>
      <c r="J21" s="872"/>
      <c r="K21" s="872"/>
      <c r="L21" s="872"/>
      <c r="M21" s="624"/>
      <c r="N21" s="873"/>
      <c r="O21" s="874"/>
      <c r="P21" s="874"/>
      <c r="Q21" s="874"/>
      <c r="R21" s="875"/>
      <c r="S21" s="624"/>
      <c r="T21" s="876"/>
      <c r="U21" s="877"/>
      <c r="V21" s="877"/>
      <c r="W21" s="877"/>
      <c r="X21" s="877"/>
      <c r="Y21" s="878"/>
      <c r="Z21" s="625"/>
      <c r="AA21" s="873"/>
      <c r="AB21" s="874"/>
      <c r="AC21" s="874"/>
      <c r="AD21" s="874"/>
      <c r="AE21" s="874"/>
      <c r="AF21" s="874"/>
      <c r="AG21" s="874"/>
      <c r="AH21" s="874"/>
      <c r="AI21" s="875"/>
      <c r="AJ21" s="626"/>
      <c r="AK21" s="625"/>
      <c r="AL21" s="873"/>
      <c r="AM21" s="874"/>
      <c r="AN21" s="874"/>
      <c r="AO21" s="874"/>
      <c r="AP21" s="875"/>
      <c r="AQ21" s="624"/>
      <c r="AR21" s="624"/>
      <c r="AS21" s="624"/>
      <c r="AT21" s="624"/>
      <c r="AU21" s="624"/>
      <c r="AV21" s="624"/>
      <c r="AW21" s="624"/>
      <c r="AX21" s="624"/>
      <c r="AY21" s="625"/>
      <c r="AZ21" s="624"/>
      <c r="BA21" s="627"/>
      <c r="BB21" s="627"/>
      <c r="BC21" s="627"/>
      <c r="BD21" s="627"/>
      <c r="BE21" s="627"/>
      <c r="BF21" s="627"/>
      <c r="BG21" s="627"/>
      <c r="BH21" s="627"/>
      <c r="BI21" s="627"/>
      <c r="BJ21" s="627"/>
      <c r="BK21" s="627"/>
      <c r="BL21" s="627"/>
      <c r="BM21" s="627"/>
      <c r="BN21" s="627"/>
      <c r="BO21" s="627"/>
      <c r="BP21" s="627"/>
      <c r="BQ21" s="627"/>
      <c r="BR21" s="627"/>
      <c r="BS21" s="627"/>
      <c r="BT21" s="627"/>
      <c r="BU21" s="627"/>
      <c r="BV21" s="627"/>
      <c r="BW21" s="627"/>
      <c r="BX21" s="627"/>
      <c r="BY21" s="627"/>
      <c r="BZ21" s="627"/>
      <c r="CA21" s="627"/>
      <c r="CB21" s="627"/>
      <c r="CC21" s="627"/>
      <c r="CD21" s="627"/>
      <c r="CE21" s="627"/>
      <c r="CF21" s="627"/>
      <c r="CG21" s="628"/>
      <c r="CH21" s="628"/>
      <c r="CI21" s="629"/>
      <c r="CJ21" s="630"/>
    </row>
    <row r="22" spans="1:96">
      <c r="A22" s="615" t="s">
        <v>205</v>
      </c>
      <c r="B22" s="869" t="s">
        <v>206</v>
      </c>
      <c r="C22" s="870"/>
      <c r="D22" s="871"/>
      <c r="E22" s="619" t="s">
        <v>207</v>
      </c>
      <c r="F22" s="872" t="s">
        <v>208</v>
      </c>
      <c r="G22" s="872"/>
      <c r="H22" s="872"/>
      <c r="I22" s="872"/>
      <c r="J22" s="872"/>
      <c r="K22" s="872"/>
      <c r="L22" s="872"/>
      <c r="M22" s="624"/>
      <c r="N22" s="873"/>
      <c r="O22" s="874"/>
      <c r="P22" s="874"/>
      <c r="Q22" s="874"/>
      <c r="R22" s="875"/>
      <c r="S22" s="624"/>
      <c r="T22" s="876"/>
      <c r="U22" s="877"/>
      <c r="V22" s="877"/>
      <c r="W22" s="877"/>
      <c r="X22" s="877"/>
      <c r="Y22" s="878"/>
      <c r="Z22" s="625"/>
      <c r="AA22" s="873"/>
      <c r="AB22" s="874"/>
      <c r="AC22" s="874"/>
      <c r="AD22" s="874"/>
      <c r="AE22" s="874"/>
      <c r="AF22" s="874"/>
      <c r="AG22" s="874"/>
      <c r="AH22" s="874"/>
      <c r="AI22" s="875"/>
      <c r="AJ22" s="626"/>
      <c r="AK22" s="625"/>
      <c r="AL22" s="873"/>
      <c r="AM22" s="874"/>
      <c r="AN22" s="874"/>
      <c r="AO22" s="874"/>
      <c r="AP22" s="875"/>
      <c r="AQ22" s="624"/>
      <c r="AR22" s="624"/>
      <c r="AS22" s="624"/>
      <c r="AT22" s="624"/>
      <c r="AU22" s="624"/>
      <c r="AV22" s="624"/>
      <c r="AW22" s="624"/>
      <c r="AX22" s="624"/>
      <c r="AY22" s="625"/>
      <c r="AZ22" s="624"/>
      <c r="BA22" s="627"/>
      <c r="BB22" s="627"/>
      <c r="BC22" s="627"/>
      <c r="BD22" s="627"/>
      <c r="BE22" s="627"/>
      <c r="BF22" s="627"/>
      <c r="BG22" s="627"/>
      <c r="BH22" s="627"/>
      <c r="BI22" s="627"/>
      <c r="BJ22" s="627"/>
      <c r="BK22" s="627"/>
      <c r="BL22" s="627"/>
      <c r="BM22" s="627"/>
      <c r="BN22" s="627"/>
      <c r="BO22" s="627"/>
      <c r="BP22" s="627"/>
      <c r="BQ22" s="627"/>
      <c r="BR22" s="627"/>
      <c r="BS22" s="627"/>
      <c r="BT22" s="627"/>
      <c r="BU22" s="627"/>
      <c r="BV22" s="627"/>
      <c r="BW22" s="627"/>
      <c r="BX22" s="627"/>
      <c r="BY22" s="627"/>
      <c r="BZ22" s="627"/>
      <c r="CA22" s="627"/>
      <c r="CB22" s="627"/>
      <c r="CC22" s="627"/>
      <c r="CD22" s="627"/>
      <c r="CE22" s="627"/>
      <c r="CF22" s="627"/>
      <c r="CG22" s="628"/>
      <c r="CH22" s="628"/>
      <c r="CI22" s="629"/>
      <c r="CJ22" s="630"/>
    </row>
    <row r="23" spans="1:96" ht="13.5" thickBot="1">
      <c r="A23" s="633" t="s">
        <v>209</v>
      </c>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c r="BJ23" s="634"/>
      <c r="BK23" s="634"/>
      <c r="BL23" s="634"/>
      <c r="BM23" s="634"/>
      <c r="BN23" s="634"/>
      <c r="BO23" s="634"/>
      <c r="BP23" s="634"/>
      <c r="BQ23" s="634"/>
      <c r="BR23" s="634"/>
      <c r="BS23" s="634"/>
      <c r="BT23" s="634"/>
      <c r="BU23" s="634"/>
      <c r="BV23" s="634"/>
      <c r="BW23" s="634"/>
      <c r="BX23" s="634"/>
      <c r="BY23" s="634"/>
      <c r="BZ23" s="634"/>
      <c r="CA23" s="634"/>
      <c r="CB23" s="634"/>
      <c r="CC23" s="634"/>
      <c r="CD23" s="634"/>
      <c r="CE23" s="634"/>
      <c r="CF23" s="634"/>
      <c r="CG23" s="635"/>
      <c r="CH23" s="635"/>
      <c r="CI23" s="636"/>
      <c r="CJ23" s="637"/>
    </row>
    <row r="24" spans="1:96" ht="13.5" thickBot="1">
      <c r="A24" s="855" t="s">
        <v>210</v>
      </c>
      <c r="B24" s="858" t="s">
        <v>211</v>
      </c>
      <c r="C24" s="861" t="s">
        <v>212</v>
      </c>
      <c r="D24" s="843"/>
      <c r="E24" s="843"/>
      <c r="F24" s="843"/>
      <c r="G24" s="843"/>
      <c r="H24" s="843"/>
      <c r="I24" s="843"/>
      <c r="J24" s="862"/>
      <c r="K24" s="862"/>
      <c r="L24" s="862"/>
      <c r="M24" s="862"/>
      <c r="N24" s="862"/>
      <c r="O24" s="862"/>
      <c r="P24" s="862"/>
      <c r="Q24" s="862"/>
      <c r="R24" s="862"/>
      <c r="S24" s="862"/>
      <c r="T24" s="862"/>
      <c r="U24" s="862"/>
      <c r="V24" s="862"/>
      <c r="W24" s="862"/>
      <c r="X24" s="862"/>
      <c r="Y24" s="863"/>
      <c r="Z24" s="820" t="s">
        <v>213</v>
      </c>
      <c r="AA24" s="821"/>
      <c r="AB24" s="821"/>
      <c r="AC24" s="821"/>
      <c r="AD24" s="821"/>
      <c r="AE24" s="821"/>
      <c r="AF24" s="821"/>
      <c r="AG24" s="821"/>
      <c r="AH24" s="821"/>
      <c r="AI24" s="821"/>
      <c r="AJ24" s="821"/>
      <c r="AK24" s="821"/>
      <c r="AL24" s="832"/>
      <c r="AM24" s="845" t="s">
        <v>214</v>
      </c>
      <c r="AN24" s="846"/>
      <c r="AO24" s="847"/>
      <c r="AP24" s="847"/>
      <c r="AQ24" s="847"/>
      <c r="AR24" s="847"/>
      <c r="AS24" s="847"/>
      <c r="AT24" s="847"/>
      <c r="AU24" s="847"/>
      <c r="AV24" s="847"/>
      <c r="AW24" s="847"/>
      <c r="AX24" s="847"/>
      <c r="AY24" s="842" t="s">
        <v>215</v>
      </c>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3"/>
      <c r="BV24" s="843"/>
      <c r="BW24" s="843"/>
      <c r="BX24" s="843"/>
      <c r="BY24" s="843"/>
      <c r="BZ24" s="843"/>
      <c r="CA24" s="843"/>
      <c r="CB24" s="843"/>
      <c r="CC24" s="843"/>
      <c r="CD24" s="844"/>
      <c r="CE24" s="638"/>
      <c r="CF24" s="820" t="s">
        <v>104</v>
      </c>
      <c r="CG24" s="821"/>
      <c r="CH24" s="821"/>
      <c r="CI24" s="821"/>
      <c r="CJ24" s="832"/>
      <c r="CK24" s="820" t="s">
        <v>216</v>
      </c>
      <c r="CL24" s="821"/>
      <c r="CM24" s="821"/>
      <c r="CN24" s="821"/>
      <c r="CO24" s="821"/>
      <c r="CP24" s="832"/>
      <c r="CQ24" s="820" t="s">
        <v>74</v>
      </c>
      <c r="CR24" s="821"/>
    </row>
    <row r="25" spans="1:96">
      <c r="A25" s="856"/>
      <c r="B25" s="859"/>
      <c r="C25" s="853" t="s">
        <v>217</v>
      </c>
      <c r="D25" s="837" t="s">
        <v>218</v>
      </c>
      <c r="E25" s="837" t="s">
        <v>219</v>
      </c>
      <c r="F25" s="840" t="s">
        <v>220</v>
      </c>
      <c r="G25" s="840" t="s">
        <v>221</v>
      </c>
      <c r="H25" s="840" t="s">
        <v>222</v>
      </c>
      <c r="I25" s="840" t="s">
        <v>223</v>
      </c>
      <c r="J25" s="825" t="s">
        <v>224</v>
      </c>
      <c r="K25" s="865" t="s">
        <v>225</v>
      </c>
      <c r="L25" s="822"/>
      <c r="M25" s="866" t="s">
        <v>214</v>
      </c>
      <c r="N25" s="866"/>
      <c r="O25" s="867"/>
      <c r="P25" s="867"/>
      <c r="Q25" s="867"/>
      <c r="R25" s="867"/>
      <c r="S25" s="867"/>
      <c r="T25" s="867"/>
      <c r="U25" s="867"/>
      <c r="V25" s="867"/>
      <c r="W25" s="867"/>
      <c r="X25" s="867"/>
      <c r="Y25" s="868" t="s">
        <v>226</v>
      </c>
      <c r="Z25" s="837" t="s">
        <v>227</v>
      </c>
      <c r="AA25" s="837" t="s">
        <v>228</v>
      </c>
      <c r="AB25" s="839" t="s">
        <v>229</v>
      </c>
      <c r="AC25" s="840" t="s">
        <v>230</v>
      </c>
      <c r="AD25" s="651"/>
      <c r="AE25" s="850" t="s">
        <v>231</v>
      </c>
      <c r="AF25" s="850" t="s">
        <v>232</v>
      </c>
      <c r="AG25" s="840" t="s">
        <v>221</v>
      </c>
      <c r="AH25" s="840" t="s">
        <v>222</v>
      </c>
      <c r="AI25" s="840" t="s">
        <v>223</v>
      </c>
      <c r="AJ25" s="850" t="s">
        <v>224</v>
      </c>
      <c r="AK25" s="848" t="s">
        <v>225</v>
      </c>
      <c r="AL25" s="848"/>
      <c r="AM25" s="839" t="s">
        <v>233</v>
      </c>
      <c r="AN25" s="849" t="s">
        <v>234</v>
      </c>
      <c r="AO25" s="819"/>
      <c r="AP25" s="819"/>
      <c r="AQ25" s="819"/>
      <c r="AR25" s="819"/>
      <c r="AS25" s="819"/>
      <c r="AT25" s="819"/>
      <c r="AU25" s="819"/>
      <c r="AV25" s="819"/>
      <c r="AW25" s="819"/>
      <c r="AX25" s="819"/>
      <c r="AY25" s="840"/>
      <c r="AZ25" s="834">
        <v>2019</v>
      </c>
      <c r="BA25" s="835"/>
      <c r="BB25" s="836"/>
      <c r="BC25" s="834">
        <v>2020</v>
      </c>
      <c r="BD25" s="835"/>
      <c r="BE25" s="836"/>
      <c r="BF25" s="834">
        <v>2021</v>
      </c>
      <c r="BG25" s="835"/>
      <c r="BH25" s="836"/>
      <c r="BI25" s="834">
        <v>2022</v>
      </c>
      <c r="BJ25" s="835"/>
      <c r="BK25" s="836"/>
      <c r="BL25" s="834">
        <v>2023</v>
      </c>
      <c r="BM25" s="835"/>
      <c r="BN25" s="836"/>
      <c r="BO25" s="834">
        <v>2024</v>
      </c>
      <c r="BP25" s="835"/>
      <c r="BQ25" s="836"/>
      <c r="BR25" s="834">
        <v>2025</v>
      </c>
      <c r="BS25" s="835"/>
      <c r="BT25" s="836"/>
      <c r="BU25" s="834">
        <v>2026</v>
      </c>
      <c r="BV25" s="835"/>
      <c r="BW25" s="836"/>
      <c r="BX25" s="834">
        <v>2027</v>
      </c>
      <c r="BY25" s="835"/>
      <c r="BZ25" s="836"/>
      <c r="CA25" s="834">
        <v>2028</v>
      </c>
      <c r="CB25" s="835"/>
      <c r="CC25" s="836"/>
      <c r="CD25" s="851" t="s">
        <v>235</v>
      </c>
      <c r="CE25" s="828" t="s">
        <v>236</v>
      </c>
      <c r="CF25" s="828" t="s">
        <v>237</v>
      </c>
      <c r="CG25" s="822" t="s">
        <v>238</v>
      </c>
      <c r="CH25" s="822" t="s">
        <v>239</v>
      </c>
      <c r="CI25" s="822" t="s">
        <v>240</v>
      </c>
      <c r="CJ25" s="824" t="s">
        <v>241</v>
      </c>
      <c r="CK25" s="828" t="s">
        <v>236</v>
      </c>
      <c r="CL25" s="830" t="s">
        <v>237</v>
      </c>
      <c r="CM25" s="822" t="s">
        <v>238</v>
      </c>
      <c r="CN25" s="822" t="s">
        <v>239</v>
      </c>
      <c r="CO25" s="822" t="s">
        <v>240</v>
      </c>
      <c r="CP25" s="824" t="s">
        <v>241</v>
      </c>
      <c r="CQ25" s="816" t="s">
        <v>538</v>
      </c>
      <c r="CR25" s="818" t="s">
        <v>539</v>
      </c>
    </row>
    <row r="26" spans="1:96" ht="26.25" thickBot="1">
      <c r="A26" s="857"/>
      <c r="B26" s="860"/>
      <c r="C26" s="854"/>
      <c r="D26" s="838"/>
      <c r="E26" s="838"/>
      <c r="F26" s="841"/>
      <c r="G26" s="841"/>
      <c r="H26" s="841"/>
      <c r="I26" s="841"/>
      <c r="J26" s="864"/>
      <c r="K26" s="639" t="s">
        <v>242</v>
      </c>
      <c r="L26" s="640" t="s">
        <v>243</v>
      </c>
      <c r="M26" s="640" t="s">
        <v>233</v>
      </c>
      <c r="N26" s="640" t="s">
        <v>234</v>
      </c>
      <c r="O26" s="640" t="s">
        <v>244</v>
      </c>
      <c r="P26" s="640" t="s">
        <v>245</v>
      </c>
      <c r="Q26" s="640" t="s">
        <v>246</v>
      </c>
      <c r="R26" s="640" t="s">
        <v>247</v>
      </c>
      <c r="S26" s="640" t="s">
        <v>248</v>
      </c>
      <c r="T26" s="640" t="s">
        <v>249</v>
      </c>
      <c r="U26" s="640" t="s">
        <v>250</v>
      </c>
      <c r="V26" s="640" t="s">
        <v>251</v>
      </c>
      <c r="W26" s="640" t="s">
        <v>252</v>
      </c>
      <c r="X26" s="640" t="s">
        <v>253</v>
      </c>
      <c r="Y26" s="864"/>
      <c r="Z26" s="838"/>
      <c r="AA26" s="838"/>
      <c r="AB26" s="826"/>
      <c r="AC26" s="841"/>
      <c r="AD26" s="652" t="s">
        <v>1182</v>
      </c>
      <c r="AE26" s="841"/>
      <c r="AF26" s="841"/>
      <c r="AG26" s="841"/>
      <c r="AH26" s="841"/>
      <c r="AI26" s="841"/>
      <c r="AJ26" s="841"/>
      <c r="AK26" s="641" t="s">
        <v>242</v>
      </c>
      <c r="AL26" s="641" t="s">
        <v>243</v>
      </c>
      <c r="AM26" s="826"/>
      <c r="AN26" s="827"/>
      <c r="AO26" s="639" t="s">
        <v>244</v>
      </c>
      <c r="AP26" s="639" t="s">
        <v>245</v>
      </c>
      <c r="AQ26" s="639" t="s">
        <v>246</v>
      </c>
      <c r="AR26" s="639" t="s">
        <v>247</v>
      </c>
      <c r="AS26" s="639" t="s">
        <v>248</v>
      </c>
      <c r="AT26" s="639" t="s">
        <v>249</v>
      </c>
      <c r="AU26" s="639" t="s">
        <v>250</v>
      </c>
      <c r="AV26" s="639" t="s">
        <v>251</v>
      </c>
      <c r="AW26" s="639" t="s">
        <v>252</v>
      </c>
      <c r="AX26" s="639" t="s">
        <v>253</v>
      </c>
      <c r="AY26" s="841"/>
      <c r="AZ26" s="641" t="s">
        <v>254</v>
      </c>
      <c r="BA26" s="642" t="s">
        <v>255</v>
      </c>
      <c r="BB26" s="642" t="s">
        <v>256</v>
      </c>
      <c r="BC26" s="641" t="s">
        <v>254</v>
      </c>
      <c r="BD26" s="642" t="s">
        <v>255</v>
      </c>
      <c r="BE26" s="642" t="s">
        <v>256</v>
      </c>
      <c r="BF26" s="641" t="s">
        <v>254</v>
      </c>
      <c r="BG26" s="642" t="s">
        <v>255</v>
      </c>
      <c r="BH26" s="642" t="s">
        <v>256</v>
      </c>
      <c r="BI26" s="641" t="s">
        <v>254</v>
      </c>
      <c r="BJ26" s="642" t="s">
        <v>255</v>
      </c>
      <c r="BK26" s="642" t="s">
        <v>256</v>
      </c>
      <c r="BL26" s="641" t="s">
        <v>254</v>
      </c>
      <c r="BM26" s="642" t="s">
        <v>255</v>
      </c>
      <c r="BN26" s="642" t="s">
        <v>256</v>
      </c>
      <c r="BO26" s="641" t="s">
        <v>254</v>
      </c>
      <c r="BP26" s="642" t="s">
        <v>255</v>
      </c>
      <c r="BQ26" s="642" t="s">
        <v>256</v>
      </c>
      <c r="BR26" s="641" t="s">
        <v>254</v>
      </c>
      <c r="BS26" s="642" t="s">
        <v>255</v>
      </c>
      <c r="BT26" s="642" t="s">
        <v>256</v>
      </c>
      <c r="BU26" s="641" t="s">
        <v>254</v>
      </c>
      <c r="BV26" s="642" t="s">
        <v>255</v>
      </c>
      <c r="BW26" s="642" t="s">
        <v>256</v>
      </c>
      <c r="BX26" s="641" t="s">
        <v>254</v>
      </c>
      <c r="BY26" s="642" t="s">
        <v>255</v>
      </c>
      <c r="BZ26" s="642" t="s">
        <v>256</v>
      </c>
      <c r="CA26" s="641" t="s">
        <v>254</v>
      </c>
      <c r="CB26" s="642" t="s">
        <v>255</v>
      </c>
      <c r="CC26" s="642" t="s">
        <v>256</v>
      </c>
      <c r="CD26" s="852"/>
      <c r="CE26" s="833"/>
      <c r="CF26" s="833"/>
      <c r="CG26" s="826"/>
      <c r="CH26" s="826"/>
      <c r="CI26" s="826"/>
      <c r="CJ26" s="827"/>
      <c r="CK26" s="829"/>
      <c r="CL26" s="831"/>
      <c r="CM26" s="823"/>
      <c r="CN26" s="823"/>
      <c r="CO26" s="823"/>
      <c r="CP26" s="825"/>
      <c r="CQ26" s="817"/>
      <c r="CR26" s="819"/>
    </row>
    <row r="27" spans="1:96" ht="150" customHeight="1">
      <c r="A27" s="654" t="s">
        <v>257</v>
      </c>
      <c r="B27" s="655">
        <v>14.58</v>
      </c>
      <c r="C27" s="656" t="s">
        <v>258</v>
      </c>
      <c r="D27" s="655">
        <v>14.58</v>
      </c>
      <c r="E27" s="656" t="s">
        <v>259</v>
      </c>
      <c r="F27" s="656" t="s">
        <v>260</v>
      </c>
      <c r="G27" s="656" t="s">
        <v>261</v>
      </c>
      <c r="H27" s="656" t="s">
        <v>262</v>
      </c>
      <c r="I27" s="656" t="s">
        <v>263</v>
      </c>
      <c r="J27" s="656"/>
      <c r="K27" s="655">
        <v>33.1</v>
      </c>
      <c r="L27" s="656">
        <v>2018</v>
      </c>
      <c r="M27" s="657">
        <v>43586</v>
      </c>
      <c r="N27" s="657">
        <v>47118</v>
      </c>
      <c r="O27" s="655">
        <v>30</v>
      </c>
      <c r="P27" s="655">
        <v>26</v>
      </c>
      <c r="Q27" s="655">
        <v>24</v>
      </c>
      <c r="R27" s="655">
        <v>22</v>
      </c>
      <c r="S27" s="655">
        <v>20</v>
      </c>
      <c r="T27" s="655">
        <v>18</v>
      </c>
      <c r="U27" s="655">
        <v>16</v>
      </c>
      <c r="V27" s="655">
        <v>14</v>
      </c>
      <c r="W27" s="655">
        <v>12</v>
      </c>
      <c r="X27" s="655">
        <v>10</v>
      </c>
      <c r="Y27" s="655">
        <v>10</v>
      </c>
      <c r="Z27" s="656" t="s">
        <v>264</v>
      </c>
      <c r="AA27" s="658">
        <v>2.0833300000000001</v>
      </c>
      <c r="AB27" s="656" t="s">
        <v>265</v>
      </c>
      <c r="AC27" s="656" t="s">
        <v>266</v>
      </c>
      <c r="AD27" s="656" t="s">
        <v>1183</v>
      </c>
      <c r="AE27" s="656" t="s">
        <v>267</v>
      </c>
      <c r="AF27" s="656" t="s">
        <v>268</v>
      </c>
      <c r="AG27" s="656" t="s">
        <v>269</v>
      </c>
      <c r="AH27" s="656" t="s">
        <v>270</v>
      </c>
      <c r="AI27" s="656" t="s">
        <v>263</v>
      </c>
      <c r="AJ27" s="656" t="s">
        <v>263</v>
      </c>
      <c r="AK27" s="659">
        <f>18/56</f>
        <v>0.32142857142857145</v>
      </c>
      <c r="AL27" s="656">
        <v>2018</v>
      </c>
      <c r="AM27" s="657">
        <v>43586</v>
      </c>
      <c r="AN27" s="657">
        <v>47118</v>
      </c>
      <c r="AO27" s="659">
        <f>23/56</f>
        <v>0.4107142857142857</v>
      </c>
      <c r="AP27" s="659">
        <f>27/56</f>
        <v>0.48214285714285715</v>
      </c>
      <c r="AQ27" s="659">
        <f>29/56</f>
        <v>0.5178571428571429</v>
      </c>
      <c r="AR27" s="659">
        <f>32/56</f>
        <v>0.5714285714285714</v>
      </c>
      <c r="AS27" s="659">
        <f>34/56</f>
        <v>0.6071428571428571</v>
      </c>
      <c r="AT27" s="659">
        <f>36/56</f>
        <v>0.6428571428571429</v>
      </c>
      <c r="AU27" s="659">
        <f>38/56</f>
        <v>0.6785714285714286</v>
      </c>
      <c r="AV27" s="659">
        <f>41/56</f>
        <v>0.7321428571428571</v>
      </c>
      <c r="AW27" s="659">
        <f>43/56</f>
        <v>0.7678571428571429</v>
      </c>
      <c r="AX27" s="659">
        <f>45/56</f>
        <v>0.8035714285714286</v>
      </c>
      <c r="AY27" s="659">
        <f>45/56</f>
        <v>0.8035714285714286</v>
      </c>
      <c r="AZ27" s="660">
        <v>14643</v>
      </c>
      <c r="BA27" s="660">
        <v>14643</v>
      </c>
      <c r="BB27" s="661" t="s">
        <v>271</v>
      </c>
      <c r="BC27" s="660">
        <v>11337</v>
      </c>
      <c r="BD27" s="660">
        <v>11279</v>
      </c>
      <c r="BE27" s="661" t="s">
        <v>271</v>
      </c>
      <c r="BF27" s="660">
        <v>13579</v>
      </c>
      <c r="BG27" s="660">
        <v>0</v>
      </c>
      <c r="BH27" s="661" t="s">
        <v>271</v>
      </c>
      <c r="BI27" s="660">
        <v>14150</v>
      </c>
      <c r="BJ27" s="660">
        <v>0</v>
      </c>
      <c r="BK27" s="662" t="s">
        <v>271</v>
      </c>
      <c r="BL27" s="660">
        <v>14747</v>
      </c>
      <c r="BM27" s="660">
        <v>0</v>
      </c>
      <c r="BN27" s="662" t="s">
        <v>271</v>
      </c>
      <c r="BO27" s="660">
        <v>15371</v>
      </c>
      <c r="BP27" s="660">
        <v>0</v>
      </c>
      <c r="BQ27" s="662" t="s">
        <v>271</v>
      </c>
      <c r="BR27" s="660">
        <v>16022</v>
      </c>
      <c r="BS27" s="660">
        <v>0</v>
      </c>
      <c r="BT27" s="662" t="s">
        <v>271</v>
      </c>
      <c r="BU27" s="660">
        <v>16704</v>
      </c>
      <c r="BV27" s="660">
        <v>0</v>
      </c>
      <c r="BW27" s="662" t="s">
        <v>271</v>
      </c>
      <c r="BX27" s="660">
        <v>17416</v>
      </c>
      <c r="BY27" s="660">
        <v>0</v>
      </c>
      <c r="BZ27" s="662" t="s">
        <v>271</v>
      </c>
      <c r="CA27" s="660">
        <v>18160</v>
      </c>
      <c r="CB27" s="660">
        <v>0</v>
      </c>
      <c r="CC27" s="662" t="s">
        <v>271</v>
      </c>
      <c r="CD27" s="661">
        <f>SUM(AZ27,BC27,BF27,BI27,BL27,BO27,BR27,BU27,BX27,CA27)</f>
        <v>152129</v>
      </c>
      <c r="CE27" s="663" t="s">
        <v>116</v>
      </c>
      <c r="CF27" s="663" t="s">
        <v>272</v>
      </c>
      <c r="CG27" s="664" t="s">
        <v>273</v>
      </c>
      <c r="CH27" s="664" t="s">
        <v>274</v>
      </c>
      <c r="CI27" s="653" t="s">
        <v>275</v>
      </c>
      <c r="CJ27" s="665" t="s">
        <v>276</v>
      </c>
      <c r="CK27" s="666" t="s">
        <v>277</v>
      </c>
      <c r="CL27" s="666" t="s">
        <v>278</v>
      </c>
      <c r="CM27" s="666" t="s">
        <v>279</v>
      </c>
      <c r="CN27" s="666" t="s">
        <v>280</v>
      </c>
      <c r="CO27" s="666" t="s">
        <v>281</v>
      </c>
      <c r="CP27" s="666" t="s">
        <v>282</v>
      </c>
      <c r="CQ27" s="667" t="s">
        <v>540</v>
      </c>
      <c r="CR27" s="667" t="s">
        <v>540</v>
      </c>
    </row>
    <row r="28" spans="1:96" ht="150" customHeight="1">
      <c r="A28" s="654" t="s">
        <v>257</v>
      </c>
      <c r="B28" s="655"/>
      <c r="C28" s="656" t="s">
        <v>258</v>
      </c>
      <c r="D28" s="655"/>
      <c r="E28" s="656" t="s">
        <v>259</v>
      </c>
      <c r="F28" s="656" t="s">
        <v>260</v>
      </c>
      <c r="G28" s="656" t="s">
        <v>261</v>
      </c>
      <c r="H28" s="656" t="s">
        <v>262</v>
      </c>
      <c r="I28" s="656" t="s">
        <v>263</v>
      </c>
      <c r="J28" s="656"/>
      <c r="K28" s="655">
        <v>33.1</v>
      </c>
      <c r="L28" s="656">
        <v>2018</v>
      </c>
      <c r="M28" s="657">
        <v>43586</v>
      </c>
      <c r="N28" s="657">
        <v>47118</v>
      </c>
      <c r="O28" s="655">
        <v>30</v>
      </c>
      <c r="P28" s="655">
        <v>26</v>
      </c>
      <c r="Q28" s="655">
        <v>24</v>
      </c>
      <c r="R28" s="655">
        <v>22</v>
      </c>
      <c r="S28" s="655">
        <v>20</v>
      </c>
      <c r="T28" s="655">
        <v>18</v>
      </c>
      <c r="U28" s="655">
        <v>16</v>
      </c>
      <c r="V28" s="655">
        <v>14</v>
      </c>
      <c r="W28" s="655">
        <v>12</v>
      </c>
      <c r="X28" s="655">
        <v>10</v>
      </c>
      <c r="Y28" s="655">
        <v>10</v>
      </c>
      <c r="Z28" s="664" t="s">
        <v>283</v>
      </c>
      <c r="AA28" s="658">
        <v>2.0833300000000001</v>
      </c>
      <c r="AB28" s="656" t="s">
        <v>284</v>
      </c>
      <c r="AC28" s="656" t="s">
        <v>285</v>
      </c>
      <c r="AD28" s="656" t="s">
        <v>1183</v>
      </c>
      <c r="AE28" s="656" t="s">
        <v>267</v>
      </c>
      <c r="AF28" s="656" t="s">
        <v>286</v>
      </c>
      <c r="AG28" s="664" t="s">
        <v>269</v>
      </c>
      <c r="AH28" s="656" t="s">
        <v>270</v>
      </c>
      <c r="AI28" s="656" t="s">
        <v>263</v>
      </c>
      <c r="AJ28" s="656" t="s">
        <v>263</v>
      </c>
      <c r="AK28" s="664">
        <f>0/56</f>
        <v>0</v>
      </c>
      <c r="AL28" s="656">
        <v>2018</v>
      </c>
      <c r="AM28" s="657">
        <v>43586</v>
      </c>
      <c r="AN28" s="657">
        <v>47118</v>
      </c>
      <c r="AO28" s="668">
        <f>1/51</f>
        <v>1.9607843137254902E-2</v>
      </c>
      <c r="AP28" s="668">
        <f>16/51</f>
        <v>0.31372549019607843</v>
      </c>
      <c r="AQ28" s="668">
        <f>18/51</f>
        <v>0.35294117647058826</v>
      </c>
      <c r="AR28" s="668">
        <f>20/51</f>
        <v>0.39215686274509803</v>
      </c>
      <c r="AS28" s="668">
        <f>21/51</f>
        <v>0.41176470588235292</v>
      </c>
      <c r="AT28" s="668">
        <f>22/51</f>
        <v>0.43137254901960786</v>
      </c>
      <c r="AU28" s="668">
        <f>23/51</f>
        <v>0.45098039215686275</v>
      </c>
      <c r="AV28" s="668">
        <f>24/51</f>
        <v>0.47058823529411764</v>
      </c>
      <c r="AW28" s="668">
        <f>25/51</f>
        <v>0.49019607843137253</v>
      </c>
      <c r="AX28" s="668">
        <f>26/51</f>
        <v>0.50980392156862742</v>
      </c>
      <c r="AY28" s="668">
        <f>26/51</f>
        <v>0.50980392156862742</v>
      </c>
      <c r="AZ28" s="660">
        <v>2234</v>
      </c>
      <c r="BA28" s="660">
        <v>2234</v>
      </c>
      <c r="BB28" s="661" t="s">
        <v>271</v>
      </c>
      <c r="BC28" s="660">
        <v>2186</v>
      </c>
      <c r="BD28" s="660">
        <v>352</v>
      </c>
      <c r="BE28" s="661" t="s">
        <v>271</v>
      </c>
      <c r="BF28" s="660">
        <v>1282</v>
      </c>
      <c r="BG28" s="660">
        <v>0</v>
      </c>
      <c r="BH28" s="661" t="s">
        <v>271</v>
      </c>
      <c r="BI28" s="660">
        <v>1332</v>
      </c>
      <c r="BJ28" s="660">
        <v>0</v>
      </c>
      <c r="BK28" s="662" t="s">
        <v>271</v>
      </c>
      <c r="BL28" s="660">
        <v>1383</v>
      </c>
      <c r="BM28" s="660">
        <v>0</v>
      </c>
      <c r="BN28" s="662" t="s">
        <v>271</v>
      </c>
      <c r="BO28" s="660">
        <v>1438</v>
      </c>
      <c r="BP28" s="660">
        <v>0</v>
      </c>
      <c r="BQ28" s="662" t="s">
        <v>271</v>
      </c>
      <c r="BR28" s="660">
        <v>1494</v>
      </c>
      <c r="BS28" s="660">
        <v>0</v>
      </c>
      <c r="BT28" s="662" t="s">
        <v>271</v>
      </c>
      <c r="BU28" s="660">
        <v>1554</v>
      </c>
      <c r="BV28" s="660">
        <v>0</v>
      </c>
      <c r="BW28" s="662" t="s">
        <v>271</v>
      </c>
      <c r="BX28" s="660">
        <v>1616</v>
      </c>
      <c r="BY28" s="660">
        <v>0</v>
      </c>
      <c r="BZ28" s="662" t="s">
        <v>271</v>
      </c>
      <c r="CA28" s="660">
        <v>1682</v>
      </c>
      <c r="CB28" s="660">
        <v>0</v>
      </c>
      <c r="CC28" s="662" t="s">
        <v>271</v>
      </c>
      <c r="CD28" s="661">
        <f>SUM(AZ28,BC28,BF28,BI28,BL28,BO28,BR28,BU28,BX28,CA28)</f>
        <v>16201</v>
      </c>
      <c r="CE28" s="663" t="s">
        <v>116</v>
      </c>
      <c r="CF28" s="663" t="s">
        <v>272</v>
      </c>
      <c r="CG28" s="664" t="s">
        <v>273</v>
      </c>
      <c r="CH28" s="664" t="s">
        <v>274</v>
      </c>
      <c r="CI28" s="653" t="s">
        <v>275</v>
      </c>
      <c r="CJ28" s="665" t="s">
        <v>276</v>
      </c>
      <c r="CK28" s="669" t="s">
        <v>287</v>
      </c>
      <c r="CL28" s="666" t="s">
        <v>288</v>
      </c>
      <c r="CM28" s="666" t="s">
        <v>289</v>
      </c>
      <c r="CN28" s="666" t="s">
        <v>290</v>
      </c>
      <c r="CO28" s="666" t="s">
        <v>291</v>
      </c>
      <c r="CP28" s="666" t="s">
        <v>292</v>
      </c>
      <c r="CQ28" s="667" t="s">
        <v>540</v>
      </c>
      <c r="CR28" s="667" t="s">
        <v>540</v>
      </c>
    </row>
    <row r="29" spans="1:96" ht="150" customHeight="1">
      <c r="A29" s="654" t="s">
        <v>257</v>
      </c>
      <c r="B29" s="655"/>
      <c r="C29" s="656" t="s">
        <v>258</v>
      </c>
      <c r="D29" s="655"/>
      <c r="E29" s="656" t="s">
        <v>259</v>
      </c>
      <c r="F29" s="656" t="s">
        <v>260</v>
      </c>
      <c r="G29" s="656" t="s">
        <v>261</v>
      </c>
      <c r="H29" s="656" t="s">
        <v>262</v>
      </c>
      <c r="I29" s="656" t="s">
        <v>263</v>
      </c>
      <c r="J29" s="656"/>
      <c r="K29" s="655">
        <v>33.1</v>
      </c>
      <c r="L29" s="656">
        <v>2018</v>
      </c>
      <c r="M29" s="657">
        <v>43586</v>
      </c>
      <c r="N29" s="657">
        <v>47118</v>
      </c>
      <c r="O29" s="655">
        <v>30</v>
      </c>
      <c r="P29" s="655">
        <v>26</v>
      </c>
      <c r="Q29" s="655">
        <v>24</v>
      </c>
      <c r="R29" s="655">
        <v>22</v>
      </c>
      <c r="S29" s="655">
        <v>20</v>
      </c>
      <c r="T29" s="655">
        <v>18</v>
      </c>
      <c r="U29" s="655">
        <v>16</v>
      </c>
      <c r="V29" s="655">
        <v>14</v>
      </c>
      <c r="W29" s="655">
        <v>12</v>
      </c>
      <c r="X29" s="655">
        <v>10</v>
      </c>
      <c r="Y29" s="655">
        <v>10</v>
      </c>
      <c r="Z29" s="664" t="s">
        <v>293</v>
      </c>
      <c r="AA29" s="658">
        <v>2.0833300000000001</v>
      </c>
      <c r="AB29" s="656" t="s">
        <v>294</v>
      </c>
      <c r="AC29" s="656" t="s">
        <v>295</v>
      </c>
      <c r="AD29" s="656" t="s">
        <v>1183</v>
      </c>
      <c r="AE29" s="664" t="s">
        <v>296</v>
      </c>
      <c r="AF29" s="664" t="s">
        <v>297</v>
      </c>
      <c r="AG29" s="664" t="s">
        <v>298</v>
      </c>
      <c r="AH29" s="664" t="s">
        <v>270</v>
      </c>
      <c r="AI29" s="656" t="s">
        <v>263</v>
      </c>
      <c r="AJ29" s="656" t="s">
        <v>263</v>
      </c>
      <c r="AK29" s="664">
        <v>0</v>
      </c>
      <c r="AL29" s="656">
        <v>2018</v>
      </c>
      <c r="AM29" s="657">
        <v>43586</v>
      </c>
      <c r="AN29" s="657">
        <v>47118</v>
      </c>
      <c r="AO29" s="664">
        <v>4</v>
      </c>
      <c r="AP29" s="664">
        <v>29</v>
      </c>
      <c r="AQ29" s="664">
        <v>29</v>
      </c>
      <c r="AR29" s="664">
        <v>29</v>
      </c>
      <c r="AS29" s="664">
        <v>29</v>
      </c>
      <c r="AT29" s="664">
        <v>29</v>
      </c>
      <c r="AU29" s="664">
        <v>29</v>
      </c>
      <c r="AV29" s="664">
        <v>29</v>
      </c>
      <c r="AW29" s="664">
        <v>29</v>
      </c>
      <c r="AX29" s="664">
        <v>29</v>
      </c>
      <c r="AY29" s="664">
        <v>29</v>
      </c>
      <c r="AZ29" s="660">
        <v>1963</v>
      </c>
      <c r="BA29" s="660">
        <v>1963</v>
      </c>
      <c r="BB29" s="661" t="s">
        <v>271</v>
      </c>
      <c r="BC29" s="660">
        <v>2045</v>
      </c>
      <c r="BD29" s="660">
        <v>2004</v>
      </c>
      <c r="BE29" s="661" t="s">
        <v>271</v>
      </c>
      <c r="BF29" s="660">
        <v>2148</v>
      </c>
      <c r="BG29" s="660">
        <v>0</v>
      </c>
      <c r="BH29" s="661" t="s">
        <v>271</v>
      </c>
      <c r="BI29" s="660">
        <v>2285</v>
      </c>
      <c r="BJ29" s="660">
        <v>0</v>
      </c>
      <c r="BK29" s="662" t="s">
        <v>271</v>
      </c>
      <c r="BL29" s="660">
        <v>2431</v>
      </c>
      <c r="BM29" s="660">
        <v>0</v>
      </c>
      <c r="BN29" s="662" t="s">
        <v>271</v>
      </c>
      <c r="BO29" s="660">
        <v>2588</v>
      </c>
      <c r="BP29" s="660">
        <v>0</v>
      </c>
      <c r="BQ29" s="662" t="s">
        <v>271</v>
      </c>
      <c r="BR29" s="660">
        <v>2755</v>
      </c>
      <c r="BS29" s="660">
        <v>0</v>
      </c>
      <c r="BT29" s="662" t="s">
        <v>271</v>
      </c>
      <c r="BU29" s="660">
        <v>2934</v>
      </c>
      <c r="BV29" s="660">
        <v>0</v>
      </c>
      <c r="BW29" s="662" t="s">
        <v>271</v>
      </c>
      <c r="BX29" s="660">
        <v>3126</v>
      </c>
      <c r="BY29" s="660">
        <v>0</v>
      </c>
      <c r="BZ29" s="662" t="s">
        <v>271</v>
      </c>
      <c r="CA29" s="660">
        <v>3330</v>
      </c>
      <c r="CB29" s="660">
        <v>0</v>
      </c>
      <c r="CC29" s="662" t="s">
        <v>271</v>
      </c>
      <c r="CD29" s="661">
        <f t="shared" ref="CD29:CD46" si="0">SUM(AZ29,BC29,BF29,BI29,BL29,BO29,BR29,BU29,BX29,CA29)</f>
        <v>25605</v>
      </c>
      <c r="CE29" s="663" t="s">
        <v>116</v>
      </c>
      <c r="CF29" s="663" t="s">
        <v>272</v>
      </c>
      <c r="CG29" s="664" t="s">
        <v>273</v>
      </c>
      <c r="CH29" s="664" t="s">
        <v>274</v>
      </c>
      <c r="CI29" s="653" t="s">
        <v>275</v>
      </c>
      <c r="CJ29" s="665" t="s">
        <v>276</v>
      </c>
      <c r="CK29" s="669" t="s">
        <v>299</v>
      </c>
      <c r="CL29" s="666" t="s">
        <v>300</v>
      </c>
      <c r="CM29" s="666" t="s">
        <v>301</v>
      </c>
      <c r="CN29" s="666" t="s">
        <v>302</v>
      </c>
      <c r="CO29" s="666" t="s">
        <v>303</v>
      </c>
      <c r="CP29" s="669" t="s">
        <v>304</v>
      </c>
      <c r="CQ29" s="667" t="s">
        <v>541</v>
      </c>
      <c r="CR29" s="667" t="s">
        <v>540</v>
      </c>
    </row>
    <row r="30" spans="1:96" ht="150" customHeight="1">
      <c r="A30" s="654" t="s">
        <v>257</v>
      </c>
      <c r="B30" s="655"/>
      <c r="C30" s="656" t="s">
        <v>258</v>
      </c>
      <c r="D30" s="655"/>
      <c r="E30" s="656" t="s">
        <v>259</v>
      </c>
      <c r="F30" s="656" t="s">
        <v>260</v>
      </c>
      <c r="G30" s="656" t="s">
        <v>261</v>
      </c>
      <c r="H30" s="656" t="s">
        <v>262</v>
      </c>
      <c r="I30" s="656" t="s">
        <v>263</v>
      </c>
      <c r="J30" s="656"/>
      <c r="K30" s="655">
        <v>33.1</v>
      </c>
      <c r="L30" s="656">
        <v>2018</v>
      </c>
      <c r="M30" s="657">
        <v>43586</v>
      </c>
      <c r="N30" s="657">
        <v>47118</v>
      </c>
      <c r="O30" s="655">
        <v>30</v>
      </c>
      <c r="P30" s="655">
        <v>26</v>
      </c>
      <c r="Q30" s="655">
        <v>24</v>
      </c>
      <c r="R30" s="655">
        <v>22</v>
      </c>
      <c r="S30" s="655">
        <v>20</v>
      </c>
      <c r="T30" s="655">
        <v>18</v>
      </c>
      <c r="U30" s="655">
        <v>16</v>
      </c>
      <c r="V30" s="655">
        <v>14</v>
      </c>
      <c r="W30" s="655">
        <v>12</v>
      </c>
      <c r="X30" s="655">
        <v>10</v>
      </c>
      <c r="Y30" s="655">
        <v>10</v>
      </c>
      <c r="Z30" s="664" t="s">
        <v>305</v>
      </c>
      <c r="AA30" s="658">
        <v>2.0833300000000001</v>
      </c>
      <c r="AB30" s="664" t="s">
        <v>306</v>
      </c>
      <c r="AC30" s="664" t="s">
        <v>307</v>
      </c>
      <c r="AD30" s="656" t="s">
        <v>1183</v>
      </c>
      <c r="AE30" s="656" t="s">
        <v>267</v>
      </c>
      <c r="AF30" s="656" t="s">
        <v>308</v>
      </c>
      <c r="AG30" s="664" t="s">
        <v>269</v>
      </c>
      <c r="AH30" s="670" t="s">
        <v>270</v>
      </c>
      <c r="AI30" s="656" t="s">
        <v>263</v>
      </c>
      <c r="AJ30" s="656" t="s">
        <v>263</v>
      </c>
      <c r="AK30" s="668">
        <v>0.45</v>
      </c>
      <c r="AL30" s="656">
        <v>2018</v>
      </c>
      <c r="AM30" s="657">
        <v>43586</v>
      </c>
      <c r="AN30" s="657">
        <v>47118</v>
      </c>
      <c r="AO30" s="668">
        <v>0.6</v>
      </c>
      <c r="AP30" s="668">
        <v>1</v>
      </c>
      <c r="AQ30" s="668">
        <v>1</v>
      </c>
      <c r="AR30" s="668">
        <v>1</v>
      </c>
      <c r="AS30" s="668">
        <v>1</v>
      </c>
      <c r="AT30" s="668">
        <v>1</v>
      </c>
      <c r="AU30" s="668">
        <v>1</v>
      </c>
      <c r="AV30" s="668">
        <v>1</v>
      </c>
      <c r="AW30" s="668">
        <v>1</v>
      </c>
      <c r="AX30" s="668">
        <v>1</v>
      </c>
      <c r="AY30" s="668">
        <v>1</v>
      </c>
      <c r="AZ30" s="660">
        <v>77</v>
      </c>
      <c r="BA30" s="671">
        <v>77</v>
      </c>
      <c r="BB30" s="656" t="s">
        <v>271</v>
      </c>
      <c r="BC30" s="661">
        <v>80.17113624000001</v>
      </c>
      <c r="BD30" s="672">
        <v>80.17113624000001</v>
      </c>
      <c r="BE30" s="656" t="s">
        <v>271</v>
      </c>
      <c r="BF30" s="661">
        <v>83.377981689600006</v>
      </c>
      <c r="BG30" s="672">
        <v>0</v>
      </c>
      <c r="BH30" s="656" t="s">
        <v>271</v>
      </c>
      <c r="BI30" s="660">
        <v>87</v>
      </c>
      <c r="BJ30" s="671">
        <v>0</v>
      </c>
      <c r="BK30" s="667" t="s">
        <v>271</v>
      </c>
      <c r="BL30" s="660">
        <v>90</v>
      </c>
      <c r="BM30" s="671">
        <v>0</v>
      </c>
      <c r="BN30" s="667" t="s">
        <v>271</v>
      </c>
      <c r="BO30" s="660">
        <v>94</v>
      </c>
      <c r="BP30" s="671">
        <v>0</v>
      </c>
      <c r="BQ30" s="667" t="s">
        <v>271</v>
      </c>
      <c r="BR30" s="660">
        <v>98</v>
      </c>
      <c r="BS30" s="671">
        <v>0</v>
      </c>
      <c r="BT30" s="667" t="s">
        <v>271</v>
      </c>
      <c r="BU30" s="660">
        <v>101</v>
      </c>
      <c r="BV30" s="671">
        <v>0</v>
      </c>
      <c r="BW30" s="667" t="s">
        <v>271</v>
      </c>
      <c r="BX30" s="660">
        <v>105</v>
      </c>
      <c r="BY30" s="671">
        <v>0</v>
      </c>
      <c r="BZ30" s="667" t="s">
        <v>271</v>
      </c>
      <c r="CA30" s="660">
        <v>110</v>
      </c>
      <c r="CB30" s="671">
        <v>0</v>
      </c>
      <c r="CC30" s="667"/>
      <c r="CD30" s="661">
        <f t="shared" si="0"/>
        <v>925.54911792960002</v>
      </c>
      <c r="CE30" s="663" t="s">
        <v>116</v>
      </c>
      <c r="CF30" s="663" t="s">
        <v>272</v>
      </c>
      <c r="CG30" s="664" t="s">
        <v>309</v>
      </c>
      <c r="CH30" s="664" t="s">
        <v>310</v>
      </c>
      <c r="CI30" s="653" t="s">
        <v>275</v>
      </c>
      <c r="CJ30" s="665" t="s">
        <v>311</v>
      </c>
      <c r="CK30" s="673"/>
      <c r="CL30" s="673"/>
      <c r="CM30" s="673"/>
      <c r="CN30" s="673"/>
      <c r="CO30" s="673"/>
      <c r="CP30" s="673"/>
      <c r="CQ30" s="667" t="s">
        <v>540</v>
      </c>
      <c r="CR30" s="667" t="s">
        <v>540</v>
      </c>
    </row>
    <row r="31" spans="1:96" ht="150" customHeight="1">
      <c r="A31" s="654" t="s">
        <v>257</v>
      </c>
      <c r="B31" s="655"/>
      <c r="C31" s="656" t="s">
        <v>258</v>
      </c>
      <c r="D31" s="655"/>
      <c r="E31" s="656" t="s">
        <v>259</v>
      </c>
      <c r="F31" s="656" t="s">
        <v>260</v>
      </c>
      <c r="G31" s="656" t="s">
        <v>261</v>
      </c>
      <c r="H31" s="656" t="s">
        <v>262</v>
      </c>
      <c r="I31" s="656" t="s">
        <v>263</v>
      </c>
      <c r="J31" s="656"/>
      <c r="K31" s="655">
        <v>33.1</v>
      </c>
      <c r="L31" s="656">
        <v>2018</v>
      </c>
      <c r="M31" s="657">
        <v>43586</v>
      </c>
      <c r="N31" s="657">
        <v>47118</v>
      </c>
      <c r="O31" s="655">
        <v>30</v>
      </c>
      <c r="P31" s="655">
        <v>26</v>
      </c>
      <c r="Q31" s="655">
        <v>24</v>
      </c>
      <c r="R31" s="655">
        <v>22</v>
      </c>
      <c r="S31" s="655">
        <v>20</v>
      </c>
      <c r="T31" s="655">
        <v>18</v>
      </c>
      <c r="U31" s="655">
        <v>16</v>
      </c>
      <c r="V31" s="655">
        <v>14</v>
      </c>
      <c r="W31" s="655">
        <v>12</v>
      </c>
      <c r="X31" s="655">
        <v>10</v>
      </c>
      <c r="Y31" s="655">
        <v>10</v>
      </c>
      <c r="Z31" s="664" t="s">
        <v>312</v>
      </c>
      <c r="AA31" s="658">
        <v>2.0833300000000001</v>
      </c>
      <c r="AB31" s="656" t="s">
        <v>313</v>
      </c>
      <c r="AC31" s="656" t="s">
        <v>314</v>
      </c>
      <c r="AD31" s="656" t="s">
        <v>1183</v>
      </c>
      <c r="AE31" s="656" t="s">
        <v>267</v>
      </c>
      <c r="AF31" s="656" t="s">
        <v>308</v>
      </c>
      <c r="AG31" s="664" t="s">
        <v>269</v>
      </c>
      <c r="AH31" s="664" t="s">
        <v>270</v>
      </c>
      <c r="AI31" s="656" t="s">
        <v>263</v>
      </c>
      <c r="AJ31" s="656" t="s">
        <v>263</v>
      </c>
      <c r="AK31" s="664" t="s">
        <v>315</v>
      </c>
      <c r="AL31" s="656" t="s">
        <v>315</v>
      </c>
      <c r="AM31" s="657">
        <v>43586</v>
      </c>
      <c r="AN31" s="657">
        <v>47118</v>
      </c>
      <c r="AO31" s="664">
        <v>60</v>
      </c>
      <c r="AP31" s="664">
        <v>65</v>
      </c>
      <c r="AQ31" s="664">
        <v>70</v>
      </c>
      <c r="AR31" s="664">
        <v>75</v>
      </c>
      <c r="AS31" s="664">
        <v>80</v>
      </c>
      <c r="AT31" s="664">
        <v>85</v>
      </c>
      <c r="AU31" s="664">
        <v>85</v>
      </c>
      <c r="AV31" s="664">
        <v>85</v>
      </c>
      <c r="AW31" s="664">
        <v>85</v>
      </c>
      <c r="AX31" s="664">
        <v>85</v>
      </c>
      <c r="AY31" s="664">
        <v>85</v>
      </c>
      <c r="AZ31" s="660">
        <v>1504</v>
      </c>
      <c r="BA31" s="660">
        <v>1504</v>
      </c>
      <c r="BB31" s="656" t="s">
        <v>271</v>
      </c>
      <c r="BC31" s="660">
        <v>1610</v>
      </c>
      <c r="BD31" s="660">
        <v>1610</v>
      </c>
      <c r="BE31" s="656" t="s">
        <v>271</v>
      </c>
      <c r="BF31" s="660">
        <v>1722</v>
      </c>
      <c r="BG31" s="660">
        <v>0</v>
      </c>
      <c r="BH31" s="656" t="s">
        <v>271</v>
      </c>
      <c r="BI31" s="660">
        <v>1843</v>
      </c>
      <c r="BJ31" s="660">
        <v>0</v>
      </c>
      <c r="BK31" s="662" t="s">
        <v>271</v>
      </c>
      <c r="BL31" s="660">
        <v>1972</v>
      </c>
      <c r="BM31" s="660">
        <v>0</v>
      </c>
      <c r="BN31" s="662" t="s">
        <v>271</v>
      </c>
      <c r="BO31" s="660">
        <v>2110</v>
      </c>
      <c r="BP31" s="660">
        <v>0</v>
      </c>
      <c r="BQ31" s="662" t="s">
        <v>271</v>
      </c>
      <c r="BR31" s="660">
        <v>2258</v>
      </c>
      <c r="BS31" s="660">
        <v>0</v>
      </c>
      <c r="BT31" s="662" t="s">
        <v>271</v>
      </c>
      <c r="BU31" s="660">
        <v>2416</v>
      </c>
      <c r="BV31" s="660">
        <v>0</v>
      </c>
      <c r="BW31" s="662" t="s">
        <v>271</v>
      </c>
      <c r="BX31" s="660">
        <v>2585</v>
      </c>
      <c r="BY31" s="660">
        <v>0</v>
      </c>
      <c r="BZ31" s="662" t="s">
        <v>271</v>
      </c>
      <c r="CA31" s="660">
        <v>2766</v>
      </c>
      <c r="CB31" s="660">
        <v>0</v>
      </c>
      <c r="CC31" s="667" t="s">
        <v>271</v>
      </c>
      <c r="CD31" s="661">
        <f t="shared" si="0"/>
        <v>20786</v>
      </c>
      <c r="CE31" s="656" t="s">
        <v>316</v>
      </c>
      <c r="CF31" s="656" t="s">
        <v>272</v>
      </c>
      <c r="CG31" s="664" t="s">
        <v>317</v>
      </c>
      <c r="CH31" s="664" t="s">
        <v>318</v>
      </c>
      <c r="CI31" s="653" t="s">
        <v>275</v>
      </c>
      <c r="CJ31" s="665" t="s">
        <v>319</v>
      </c>
      <c r="CK31" s="674" t="s">
        <v>320</v>
      </c>
      <c r="CL31" s="674" t="s">
        <v>321</v>
      </c>
      <c r="CM31" s="674" t="s">
        <v>322</v>
      </c>
      <c r="CN31" s="674" t="s">
        <v>323</v>
      </c>
      <c r="CO31" s="674" t="s">
        <v>324</v>
      </c>
      <c r="CP31" s="675" t="s">
        <v>325</v>
      </c>
      <c r="CQ31" s="667" t="s">
        <v>540</v>
      </c>
      <c r="CR31" s="667" t="s">
        <v>540</v>
      </c>
    </row>
    <row r="32" spans="1:96" ht="150" customHeight="1">
      <c r="A32" s="654" t="s">
        <v>257</v>
      </c>
      <c r="B32" s="655"/>
      <c r="C32" s="656" t="s">
        <v>258</v>
      </c>
      <c r="D32" s="655"/>
      <c r="E32" s="656" t="s">
        <v>259</v>
      </c>
      <c r="F32" s="656" t="s">
        <v>260</v>
      </c>
      <c r="G32" s="656" t="s">
        <v>261</v>
      </c>
      <c r="H32" s="656" t="s">
        <v>262</v>
      </c>
      <c r="I32" s="656" t="s">
        <v>263</v>
      </c>
      <c r="J32" s="656"/>
      <c r="K32" s="655">
        <v>33.1</v>
      </c>
      <c r="L32" s="656">
        <v>2018</v>
      </c>
      <c r="M32" s="657">
        <v>43586</v>
      </c>
      <c r="N32" s="657">
        <v>47118</v>
      </c>
      <c r="O32" s="655">
        <v>30</v>
      </c>
      <c r="P32" s="655">
        <v>26</v>
      </c>
      <c r="Q32" s="655">
        <v>24</v>
      </c>
      <c r="R32" s="655">
        <v>22</v>
      </c>
      <c r="S32" s="655">
        <v>20</v>
      </c>
      <c r="T32" s="655">
        <v>18</v>
      </c>
      <c r="U32" s="655">
        <v>16</v>
      </c>
      <c r="V32" s="655">
        <v>14</v>
      </c>
      <c r="W32" s="655">
        <v>12</v>
      </c>
      <c r="X32" s="655">
        <v>10</v>
      </c>
      <c r="Y32" s="655">
        <v>10</v>
      </c>
      <c r="Z32" s="664" t="s">
        <v>326</v>
      </c>
      <c r="AA32" s="658">
        <v>2.0833300000000001</v>
      </c>
      <c r="AB32" s="656" t="s">
        <v>327</v>
      </c>
      <c r="AC32" s="656" t="s">
        <v>328</v>
      </c>
      <c r="AD32" s="656" t="s">
        <v>1183</v>
      </c>
      <c r="AE32" s="656" t="s">
        <v>267</v>
      </c>
      <c r="AF32" s="656" t="s">
        <v>308</v>
      </c>
      <c r="AG32" s="664" t="s">
        <v>269</v>
      </c>
      <c r="AH32" s="664" t="s">
        <v>329</v>
      </c>
      <c r="AI32" s="656" t="s">
        <v>263</v>
      </c>
      <c r="AJ32" s="656" t="s">
        <v>263</v>
      </c>
      <c r="AK32" s="676">
        <v>0</v>
      </c>
      <c r="AL32" s="656">
        <v>2018</v>
      </c>
      <c r="AM32" s="657">
        <v>43586</v>
      </c>
      <c r="AN32" s="657">
        <v>44357</v>
      </c>
      <c r="AO32" s="668">
        <v>1</v>
      </c>
      <c r="AP32" s="668">
        <v>1</v>
      </c>
      <c r="AQ32" s="668">
        <v>1</v>
      </c>
      <c r="AR32" s="664"/>
      <c r="AS32" s="664"/>
      <c r="AT32" s="664"/>
      <c r="AU32" s="664"/>
      <c r="AV32" s="664"/>
      <c r="AW32" s="664"/>
      <c r="AX32" s="664"/>
      <c r="AY32" s="668">
        <v>1</v>
      </c>
      <c r="AZ32" s="660">
        <v>270</v>
      </c>
      <c r="BA32" s="660">
        <v>270</v>
      </c>
      <c r="BB32" s="661" t="s">
        <v>271</v>
      </c>
      <c r="BC32" s="660">
        <v>289</v>
      </c>
      <c r="BD32" s="660">
        <v>289</v>
      </c>
      <c r="BE32" s="661" t="s">
        <v>271</v>
      </c>
      <c r="BF32" s="661">
        <v>304</v>
      </c>
      <c r="BG32" s="661">
        <v>0</v>
      </c>
      <c r="BH32" s="661" t="s">
        <v>271</v>
      </c>
      <c r="BI32" s="662"/>
      <c r="BJ32" s="662"/>
      <c r="BK32" s="667"/>
      <c r="BL32" s="662"/>
      <c r="BM32" s="662"/>
      <c r="BN32" s="667"/>
      <c r="BO32" s="662"/>
      <c r="BP32" s="662"/>
      <c r="BQ32" s="667"/>
      <c r="BR32" s="662"/>
      <c r="BS32" s="662"/>
      <c r="BT32" s="667"/>
      <c r="BU32" s="662"/>
      <c r="BV32" s="662"/>
      <c r="BW32" s="667"/>
      <c r="BX32" s="662"/>
      <c r="BY32" s="662"/>
      <c r="BZ32" s="667"/>
      <c r="CA32" s="662"/>
      <c r="CB32" s="662"/>
      <c r="CC32" s="667"/>
      <c r="CD32" s="661">
        <f t="shared" si="0"/>
        <v>863</v>
      </c>
      <c r="CE32" s="663" t="s">
        <v>116</v>
      </c>
      <c r="CF32" s="663" t="s">
        <v>272</v>
      </c>
      <c r="CG32" s="664" t="s">
        <v>330</v>
      </c>
      <c r="CH32" s="664" t="s">
        <v>331</v>
      </c>
      <c r="CI32" s="653" t="s">
        <v>332</v>
      </c>
      <c r="CJ32" s="665" t="s">
        <v>333</v>
      </c>
      <c r="CK32" s="673"/>
      <c r="CL32" s="673"/>
      <c r="CM32" s="673"/>
      <c r="CN32" s="673"/>
      <c r="CO32" s="673"/>
      <c r="CP32" s="673"/>
      <c r="CQ32" s="667" t="s">
        <v>542</v>
      </c>
      <c r="CR32" s="667" t="s">
        <v>542</v>
      </c>
    </row>
    <row r="33" spans="1:96" ht="150" customHeight="1">
      <c r="A33" s="664" t="s">
        <v>257</v>
      </c>
      <c r="B33" s="655"/>
      <c r="C33" s="656" t="s">
        <v>258</v>
      </c>
      <c r="D33" s="655"/>
      <c r="E33" s="656" t="s">
        <v>259</v>
      </c>
      <c r="F33" s="656" t="s">
        <v>260</v>
      </c>
      <c r="G33" s="656" t="s">
        <v>261</v>
      </c>
      <c r="H33" s="656" t="s">
        <v>262</v>
      </c>
      <c r="I33" s="656" t="s">
        <v>263</v>
      </c>
      <c r="J33" s="656"/>
      <c r="K33" s="655">
        <v>33.1</v>
      </c>
      <c r="L33" s="656">
        <v>2018</v>
      </c>
      <c r="M33" s="657">
        <v>43586</v>
      </c>
      <c r="N33" s="657">
        <v>47118</v>
      </c>
      <c r="O33" s="655">
        <v>30</v>
      </c>
      <c r="P33" s="655">
        <v>26</v>
      </c>
      <c r="Q33" s="655">
        <v>24</v>
      </c>
      <c r="R33" s="655">
        <v>22</v>
      </c>
      <c r="S33" s="655">
        <v>20</v>
      </c>
      <c r="T33" s="655">
        <v>18</v>
      </c>
      <c r="U33" s="655">
        <v>16</v>
      </c>
      <c r="V33" s="655">
        <v>14</v>
      </c>
      <c r="W33" s="655">
        <v>12</v>
      </c>
      <c r="X33" s="655">
        <v>10</v>
      </c>
      <c r="Y33" s="655">
        <v>10</v>
      </c>
      <c r="Z33" s="664" t="s">
        <v>543</v>
      </c>
      <c r="AA33" s="658">
        <v>2.0833300000000001</v>
      </c>
      <c r="AB33" s="677" t="s">
        <v>544</v>
      </c>
      <c r="AC33" s="677" t="s">
        <v>545</v>
      </c>
      <c r="AD33" s="656" t="s">
        <v>1183</v>
      </c>
      <c r="AE33" s="664" t="s">
        <v>267</v>
      </c>
      <c r="AF33" s="664" t="s">
        <v>308</v>
      </c>
      <c r="AG33" s="664" t="s">
        <v>269</v>
      </c>
      <c r="AH33" s="678" t="s">
        <v>347</v>
      </c>
      <c r="AI33" s="678" t="s">
        <v>263</v>
      </c>
      <c r="AJ33" s="678" t="s">
        <v>263</v>
      </c>
      <c r="AK33" s="678">
        <v>1</v>
      </c>
      <c r="AL33" s="678">
        <v>2022</v>
      </c>
      <c r="AM33" s="679">
        <v>45658</v>
      </c>
      <c r="AN33" s="679">
        <v>47118</v>
      </c>
      <c r="AO33" s="678"/>
      <c r="AP33" s="678"/>
      <c r="AQ33" s="678"/>
      <c r="AR33" s="678"/>
      <c r="AS33" s="643"/>
      <c r="AT33" s="664"/>
      <c r="AU33" s="664">
        <v>1</v>
      </c>
      <c r="AV33" s="664">
        <v>1</v>
      </c>
      <c r="AW33" s="664">
        <v>1</v>
      </c>
      <c r="AX33" s="664">
        <v>1</v>
      </c>
      <c r="AY33" s="664">
        <v>4</v>
      </c>
      <c r="AZ33" s="672"/>
      <c r="BA33" s="672"/>
      <c r="BB33" s="672"/>
      <c r="BC33" s="672"/>
      <c r="BD33" s="672"/>
      <c r="BE33" s="672"/>
      <c r="BF33" s="672"/>
      <c r="BG33" s="672"/>
      <c r="BH33" s="672"/>
      <c r="BI33" s="672"/>
      <c r="BJ33" s="672"/>
      <c r="BK33" s="672"/>
      <c r="BL33" s="672"/>
      <c r="BM33" s="672"/>
      <c r="BN33" s="672"/>
      <c r="BO33" s="672"/>
      <c r="BP33" s="672"/>
      <c r="BQ33" s="672"/>
      <c r="BR33" s="672">
        <v>102.4</v>
      </c>
      <c r="BS33" s="672">
        <v>102.4</v>
      </c>
      <c r="BT33" s="672" t="s">
        <v>271</v>
      </c>
      <c r="BU33" s="672">
        <v>102.4</v>
      </c>
      <c r="BV33" s="672">
        <v>102.4</v>
      </c>
      <c r="BW33" s="672" t="s">
        <v>271</v>
      </c>
      <c r="BX33" s="672">
        <v>102.4</v>
      </c>
      <c r="BY33" s="672">
        <v>102.4</v>
      </c>
      <c r="BZ33" s="672" t="s">
        <v>271</v>
      </c>
      <c r="CA33" s="672">
        <v>102.4</v>
      </c>
      <c r="CB33" s="672">
        <v>102.4</v>
      </c>
      <c r="CC33" s="672" t="s">
        <v>271</v>
      </c>
      <c r="CD33" s="672">
        <f>SUM(BO33,BR33,BU33,BX33,CA33)</f>
        <v>409.6</v>
      </c>
      <c r="CE33" s="664" t="s">
        <v>361</v>
      </c>
      <c r="CF33" s="664" t="s">
        <v>362</v>
      </c>
      <c r="CG33" s="664" t="s">
        <v>363</v>
      </c>
      <c r="CH33" s="664" t="s">
        <v>364</v>
      </c>
      <c r="CI33" s="664" t="s">
        <v>365</v>
      </c>
      <c r="CJ33" s="293" t="s">
        <v>546</v>
      </c>
      <c r="CK33" s="680"/>
      <c r="CL33" s="680"/>
      <c r="CM33" s="680"/>
      <c r="CN33" s="680"/>
      <c r="CO33" s="680"/>
      <c r="CP33" s="680"/>
      <c r="CQ33" s="667" t="s">
        <v>547</v>
      </c>
      <c r="CR33" s="667" t="s">
        <v>547</v>
      </c>
    </row>
    <row r="34" spans="1:96" ht="150" customHeight="1">
      <c r="A34" s="654" t="s">
        <v>334</v>
      </c>
      <c r="B34" s="655">
        <v>12.5</v>
      </c>
      <c r="C34" s="656" t="s">
        <v>335</v>
      </c>
      <c r="D34" s="655">
        <v>12.5</v>
      </c>
      <c r="E34" s="656" t="s">
        <v>336</v>
      </c>
      <c r="F34" s="656" t="s">
        <v>337</v>
      </c>
      <c r="G34" s="656" t="s">
        <v>338</v>
      </c>
      <c r="H34" s="656" t="s">
        <v>270</v>
      </c>
      <c r="I34" s="656" t="s">
        <v>263</v>
      </c>
      <c r="J34" s="656"/>
      <c r="K34" s="681">
        <v>6.5000000000000002E-2</v>
      </c>
      <c r="L34" s="656">
        <v>2018</v>
      </c>
      <c r="M34" s="657">
        <v>43586</v>
      </c>
      <c r="N34" s="657">
        <v>47118</v>
      </c>
      <c r="O34" s="682">
        <v>0.08</v>
      </c>
      <c r="P34" s="682">
        <v>0.1</v>
      </c>
      <c r="Q34" s="682">
        <v>0.11899999999999999</v>
      </c>
      <c r="R34" s="682">
        <v>0.13800000000000001</v>
      </c>
      <c r="S34" s="682">
        <v>0.156</v>
      </c>
      <c r="T34" s="682">
        <v>0.17499999999999999</v>
      </c>
      <c r="U34" s="682">
        <v>0.19400000000000001</v>
      </c>
      <c r="V34" s="682">
        <v>0.21299999999999999</v>
      </c>
      <c r="W34" s="682">
        <v>0.23100000000000001</v>
      </c>
      <c r="X34" s="682">
        <v>0.25</v>
      </c>
      <c r="Y34" s="682">
        <v>0.25</v>
      </c>
      <c r="Z34" s="664" t="s">
        <v>339</v>
      </c>
      <c r="AA34" s="658">
        <v>2.0833300000000001</v>
      </c>
      <c r="AB34" s="664" t="s">
        <v>340</v>
      </c>
      <c r="AC34" s="656" t="s">
        <v>341</v>
      </c>
      <c r="AD34" s="656" t="s">
        <v>1183</v>
      </c>
      <c r="AE34" s="656" t="s">
        <v>267</v>
      </c>
      <c r="AF34" s="656" t="s">
        <v>308</v>
      </c>
      <c r="AG34" s="656" t="s">
        <v>342</v>
      </c>
      <c r="AH34" s="664" t="s">
        <v>270</v>
      </c>
      <c r="AI34" s="656" t="s">
        <v>263</v>
      </c>
      <c r="AJ34" s="656" t="s">
        <v>263</v>
      </c>
      <c r="AK34" s="664" t="s">
        <v>315</v>
      </c>
      <c r="AL34" s="664" t="s">
        <v>315</v>
      </c>
      <c r="AM34" s="657">
        <v>43586</v>
      </c>
      <c r="AN34" s="657">
        <v>44196</v>
      </c>
      <c r="AO34" s="668">
        <v>0.25</v>
      </c>
      <c r="AP34" s="683">
        <v>1</v>
      </c>
      <c r="AQ34" s="664"/>
      <c r="AR34" s="664"/>
      <c r="AS34" s="664"/>
      <c r="AT34" s="664"/>
      <c r="AU34" s="664"/>
      <c r="AV34" s="664"/>
      <c r="AW34" s="664"/>
      <c r="AX34" s="664"/>
      <c r="AY34" s="683">
        <v>1</v>
      </c>
      <c r="AZ34" s="661">
        <v>25.2</v>
      </c>
      <c r="BA34" s="672">
        <v>25.2</v>
      </c>
      <c r="BB34" s="656" t="s">
        <v>271</v>
      </c>
      <c r="BC34" s="661">
        <v>26.2</v>
      </c>
      <c r="BD34" s="661">
        <v>26.2</v>
      </c>
      <c r="BE34" s="656" t="s">
        <v>271</v>
      </c>
      <c r="BF34" s="661"/>
      <c r="BG34" s="672"/>
      <c r="BH34" s="656"/>
      <c r="BI34" s="662"/>
      <c r="BJ34" s="667"/>
      <c r="BK34" s="667"/>
      <c r="BL34" s="662"/>
      <c r="BM34" s="667"/>
      <c r="BN34" s="667"/>
      <c r="BO34" s="662"/>
      <c r="BP34" s="667"/>
      <c r="BQ34" s="667"/>
      <c r="BR34" s="662"/>
      <c r="BS34" s="667"/>
      <c r="BT34" s="667"/>
      <c r="BU34" s="662"/>
      <c r="BV34" s="667"/>
      <c r="BW34" s="667"/>
      <c r="BX34" s="662"/>
      <c r="BY34" s="667"/>
      <c r="BZ34" s="667"/>
      <c r="CA34" s="662"/>
      <c r="CB34" s="667"/>
      <c r="CC34" s="667"/>
      <c r="CD34" s="661">
        <f t="shared" si="0"/>
        <v>51.4</v>
      </c>
      <c r="CE34" s="663" t="s">
        <v>116</v>
      </c>
      <c r="CF34" s="663" t="s">
        <v>272</v>
      </c>
      <c r="CG34" s="664" t="s">
        <v>273</v>
      </c>
      <c r="CH34" s="664" t="s">
        <v>274</v>
      </c>
      <c r="CI34" s="653" t="s">
        <v>275</v>
      </c>
      <c r="CJ34" s="665" t="s">
        <v>276</v>
      </c>
      <c r="CK34" s="673"/>
      <c r="CL34" s="673"/>
      <c r="CM34" s="673"/>
      <c r="CN34" s="673"/>
      <c r="CO34" s="673"/>
      <c r="CP34" s="673"/>
      <c r="CQ34" s="667" t="s">
        <v>542</v>
      </c>
      <c r="CR34" s="667" t="s">
        <v>542</v>
      </c>
    </row>
    <row r="35" spans="1:96" ht="150" customHeight="1">
      <c r="A35" s="654" t="s">
        <v>334</v>
      </c>
      <c r="B35" s="655"/>
      <c r="C35" s="656" t="s">
        <v>335</v>
      </c>
      <c r="D35" s="655"/>
      <c r="E35" s="656" t="s">
        <v>336</v>
      </c>
      <c r="F35" s="656" t="s">
        <v>337</v>
      </c>
      <c r="G35" s="656" t="s">
        <v>338</v>
      </c>
      <c r="H35" s="656" t="s">
        <v>270</v>
      </c>
      <c r="I35" s="656" t="s">
        <v>263</v>
      </c>
      <c r="J35" s="656"/>
      <c r="K35" s="681">
        <v>6.5000000000000002E-2</v>
      </c>
      <c r="L35" s="656">
        <v>2018</v>
      </c>
      <c r="M35" s="657">
        <v>43586</v>
      </c>
      <c r="N35" s="657">
        <v>47118</v>
      </c>
      <c r="O35" s="682">
        <v>0.08</v>
      </c>
      <c r="P35" s="682">
        <v>0.1</v>
      </c>
      <c r="Q35" s="682">
        <v>0.11899999999999999</v>
      </c>
      <c r="R35" s="682">
        <v>0.13800000000000001</v>
      </c>
      <c r="S35" s="682">
        <v>0.156</v>
      </c>
      <c r="T35" s="682">
        <v>0.17499999999999999</v>
      </c>
      <c r="U35" s="682">
        <v>0.19400000000000001</v>
      </c>
      <c r="V35" s="682">
        <v>0.21299999999999999</v>
      </c>
      <c r="W35" s="682">
        <v>0.23100000000000001</v>
      </c>
      <c r="X35" s="682">
        <v>0.25</v>
      </c>
      <c r="Y35" s="682">
        <v>0.25</v>
      </c>
      <c r="Z35" s="664" t="s">
        <v>343</v>
      </c>
      <c r="AA35" s="658">
        <v>2.0833300000000001</v>
      </c>
      <c r="AB35" s="664" t="s">
        <v>344</v>
      </c>
      <c r="AC35" s="656" t="s">
        <v>345</v>
      </c>
      <c r="AD35" s="656" t="s">
        <v>1183</v>
      </c>
      <c r="AE35" s="656" t="s">
        <v>267</v>
      </c>
      <c r="AF35" s="656" t="s">
        <v>308</v>
      </c>
      <c r="AG35" s="656" t="s">
        <v>346</v>
      </c>
      <c r="AH35" s="664" t="s">
        <v>347</v>
      </c>
      <c r="AI35" s="656" t="s">
        <v>263</v>
      </c>
      <c r="AJ35" s="656" t="s">
        <v>263</v>
      </c>
      <c r="AK35" s="664" t="s">
        <v>315</v>
      </c>
      <c r="AL35" s="664" t="s">
        <v>315</v>
      </c>
      <c r="AM35" s="657">
        <v>43586</v>
      </c>
      <c r="AN35" s="657">
        <v>43830</v>
      </c>
      <c r="AO35" s="668">
        <v>1</v>
      </c>
      <c r="AP35" s="668"/>
      <c r="AQ35" s="664"/>
      <c r="AR35" s="664"/>
      <c r="AS35" s="664"/>
      <c r="AT35" s="664"/>
      <c r="AU35" s="664"/>
      <c r="AV35" s="664"/>
      <c r="AW35" s="664"/>
      <c r="AX35" s="664"/>
      <c r="AY35" s="668">
        <v>1</v>
      </c>
      <c r="AZ35" s="661">
        <v>25.2</v>
      </c>
      <c r="BA35" s="672">
        <v>25.2</v>
      </c>
      <c r="BB35" s="656" t="s">
        <v>271</v>
      </c>
      <c r="BC35" s="661"/>
      <c r="BD35" s="661"/>
      <c r="BE35" s="656"/>
      <c r="BF35" s="661"/>
      <c r="BG35" s="672"/>
      <c r="BH35" s="656"/>
      <c r="BI35" s="662"/>
      <c r="BJ35" s="667"/>
      <c r="BK35" s="667"/>
      <c r="BL35" s="662"/>
      <c r="BM35" s="667"/>
      <c r="BN35" s="667"/>
      <c r="BO35" s="662"/>
      <c r="BP35" s="667"/>
      <c r="BQ35" s="667"/>
      <c r="BR35" s="662"/>
      <c r="BS35" s="667"/>
      <c r="BT35" s="667"/>
      <c r="BU35" s="662"/>
      <c r="BV35" s="667"/>
      <c r="BW35" s="667"/>
      <c r="BX35" s="662"/>
      <c r="BY35" s="667"/>
      <c r="BZ35" s="667"/>
      <c r="CA35" s="662"/>
      <c r="CB35" s="667"/>
      <c r="CC35" s="667"/>
      <c r="CD35" s="661">
        <f t="shared" si="0"/>
        <v>25.2</v>
      </c>
      <c r="CE35" s="663" t="s">
        <v>116</v>
      </c>
      <c r="CF35" s="663" t="s">
        <v>272</v>
      </c>
      <c r="CG35" s="664" t="s">
        <v>273</v>
      </c>
      <c r="CH35" s="664" t="s">
        <v>274</v>
      </c>
      <c r="CI35" s="653" t="s">
        <v>275</v>
      </c>
      <c r="CJ35" s="665" t="s">
        <v>276</v>
      </c>
      <c r="CK35" s="673"/>
      <c r="CL35" s="673"/>
      <c r="CM35" s="673"/>
      <c r="CN35" s="673"/>
      <c r="CO35" s="673"/>
      <c r="CP35" s="673"/>
      <c r="CQ35" s="667" t="s">
        <v>542</v>
      </c>
      <c r="CR35" s="667" t="s">
        <v>542</v>
      </c>
    </row>
    <row r="36" spans="1:96" ht="150" customHeight="1">
      <c r="A36" s="654" t="s">
        <v>334</v>
      </c>
      <c r="B36" s="655"/>
      <c r="C36" s="656" t="s">
        <v>335</v>
      </c>
      <c r="D36" s="655"/>
      <c r="E36" s="656" t="s">
        <v>336</v>
      </c>
      <c r="F36" s="656" t="s">
        <v>337</v>
      </c>
      <c r="G36" s="656" t="s">
        <v>338</v>
      </c>
      <c r="H36" s="656" t="s">
        <v>270</v>
      </c>
      <c r="I36" s="656" t="s">
        <v>263</v>
      </c>
      <c r="J36" s="656"/>
      <c r="K36" s="681">
        <v>6.5000000000000002E-2</v>
      </c>
      <c r="L36" s="656">
        <v>2018</v>
      </c>
      <c r="M36" s="657">
        <v>43586</v>
      </c>
      <c r="N36" s="657">
        <v>47118</v>
      </c>
      <c r="O36" s="682">
        <v>0.08</v>
      </c>
      <c r="P36" s="682">
        <v>0.1</v>
      </c>
      <c r="Q36" s="682">
        <v>0.11899999999999999</v>
      </c>
      <c r="R36" s="682">
        <v>0.13800000000000001</v>
      </c>
      <c r="S36" s="682">
        <v>0.156</v>
      </c>
      <c r="T36" s="682">
        <v>0.17499999999999999</v>
      </c>
      <c r="U36" s="682">
        <v>0.19400000000000001</v>
      </c>
      <c r="V36" s="682">
        <v>0.21299999999999999</v>
      </c>
      <c r="W36" s="682">
        <v>0.23100000000000001</v>
      </c>
      <c r="X36" s="682">
        <v>0.25</v>
      </c>
      <c r="Y36" s="682">
        <v>0.25</v>
      </c>
      <c r="Z36" s="684" t="s">
        <v>348</v>
      </c>
      <c r="AA36" s="658">
        <v>2.0833300000000001</v>
      </c>
      <c r="AB36" s="684" t="s">
        <v>349</v>
      </c>
      <c r="AC36" s="667" t="s">
        <v>350</v>
      </c>
      <c r="AD36" s="656" t="s">
        <v>1183</v>
      </c>
      <c r="AE36" s="656" t="s">
        <v>267</v>
      </c>
      <c r="AF36" s="656" t="s">
        <v>308</v>
      </c>
      <c r="AG36" s="664" t="s">
        <v>269</v>
      </c>
      <c r="AH36" s="664" t="s">
        <v>270</v>
      </c>
      <c r="AI36" s="656" t="s">
        <v>263</v>
      </c>
      <c r="AJ36" s="656" t="s">
        <v>263</v>
      </c>
      <c r="AK36" s="664">
        <v>9</v>
      </c>
      <c r="AL36" s="664">
        <v>2018</v>
      </c>
      <c r="AM36" s="657">
        <v>43586</v>
      </c>
      <c r="AN36" s="657">
        <v>47118</v>
      </c>
      <c r="AO36" s="664">
        <v>11</v>
      </c>
      <c r="AP36" s="664">
        <v>14</v>
      </c>
      <c r="AQ36" s="664">
        <v>15</v>
      </c>
      <c r="AR36" s="664">
        <v>15</v>
      </c>
      <c r="AS36" s="664">
        <v>16</v>
      </c>
      <c r="AT36" s="664">
        <v>16</v>
      </c>
      <c r="AU36" s="664">
        <v>16</v>
      </c>
      <c r="AV36" s="664">
        <v>16</v>
      </c>
      <c r="AW36" s="664">
        <v>16</v>
      </c>
      <c r="AX36" s="664">
        <v>16</v>
      </c>
      <c r="AY36" s="664">
        <v>16</v>
      </c>
      <c r="AZ36" s="660">
        <v>1043</v>
      </c>
      <c r="BA36" s="660">
        <v>1043</v>
      </c>
      <c r="BB36" s="661" t="s">
        <v>271</v>
      </c>
      <c r="BC36" s="660">
        <v>324</v>
      </c>
      <c r="BD36" s="660">
        <v>317</v>
      </c>
      <c r="BE36" s="661" t="s">
        <v>271</v>
      </c>
      <c r="BF36" s="660">
        <v>334</v>
      </c>
      <c r="BG36" s="660">
        <v>0</v>
      </c>
      <c r="BH36" s="661" t="s">
        <v>271</v>
      </c>
      <c r="BI36" s="660">
        <v>345</v>
      </c>
      <c r="BJ36" s="660">
        <v>0</v>
      </c>
      <c r="BK36" s="662" t="s">
        <v>271</v>
      </c>
      <c r="BL36" s="660">
        <v>356</v>
      </c>
      <c r="BM36" s="660">
        <v>0</v>
      </c>
      <c r="BN36" s="662" t="s">
        <v>271</v>
      </c>
      <c r="BO36" s="660">
        <v>16</v>
      </c>
      <c r="BP36" s="660">
        <v>0</v>
      </c>
      <c r="BQ36" s="662" t="s">
        <v>271</v>
      </c>
      <c r="BR36" s="660">
        <v>17</v>
      </c>
      <c r="BS36" s="660">
        <v>0</v>
      </c>
      <c r="BT36" s="662" t="s">
        <v>271</v>
      </c>
      <c r="BU36" s="660">
        <v>17</v>
      </c>
      <c r="BV36" s="660">
        <v>0</v>
      </c>
      <c r="BW36" s="662" t="s">
        <v>271</v>
      </c>
      <c r="BX36" s="660">
        <v>18</v>
      </c>
      <c r="BY36" s="660">
        <v>0</v>
      </c>
      <c r="BZ36" s="662" t="s">
        <v>271</v>
      </c>
      <c r="CA36" s="660">
        <v>19</v>
      </c>
      <c r="CB36" s="660">
        <v>0</v>
      </c>
      <c r="CC36" s="662" t="s">
        <v>271</v>
      </c>
      <c r="CD36" s="661">
        <f t="shared" si="0"/>
        <v>2489</v>
      </c>
      <c r="CE36" s="663" t="s">
        <v>116</v>
      </c>
      <c r="CF36" s="663" t="s">
        <v>272</v>
      </c>
      <c r="CG36" s="664" t="s">
        <v>309</v>
      </c>
      <c r="CH36" s="664" t="s">
        <v>310</v>
      </c>
      <c r="CI36" s="653" t="s">
        <v>275</v>
      </c>
      <c r="CJ36" s="665" t="s">
        <v>311</v>
      </c>
      <c r="CK36" s="669" t="s">
        <v>351</v>
      </c>
      <c r="CL36" s="669" t="s">
        <v>352</v>
      </c>
      <c r="CM36" s="669" t="s">
        <v>353</v>
      </c>
      <c r="CN36" s="669" t="s">
        <v>354</v>
      </c>
      <c r="CO36" s="669" t="s">
        <v>355</v>
      </c>
      <c r="CP36" s="669" t="s">
        <v>356</v>
      </c>
      <c r="CQ36" s="667" t="s">
        <v>540</v>
      </c>
      <c r="CR36" s="667" t="s">
        <v>540</v>
      </c>
    </row>
    <row r="37" spans="1:96" ht="150" customHeight="1">
      <c r="A37" s="654" t="s">
        <v>334</v>
      </c>
      <c r="B37" s="655"/>
      <c r="C37" s="656" t="s">
        <v>335</v>
      </c>
      <c r="D37" s="655"/>
      <c r="E37" s="656" t="s">
        <v>336</v>
      </c>
      <c r="F37" s="656" t="s">
        <v>337</v>
      </c>
      <c r="G37" s="656" t="s">
        <v>338</v>
      </c>
      <c r="H37" s="656" t="s">
        <v>270</v>
      </c>
      <c r="I37" s="656" t="s">
        <v>263</v>
      </c>
      <c r="J37" s="656"/>
      <c r="K37" s="681">
        <v>6.5000000000000002E-2</v>
      </c>
      <c r="L37" s="656">
        <v>2018</v>
      </c>
      <c r="M37" s="657">
        <v>43586</v>
      </c>
      <c r="N37" s="657">
        <v>47118</v>
      </c>
      <c r="O37" s="682">
        <v>0.08</v>
      </c>
      <c r="P37" s="682">
        <v>0.1</v>
      </c>
      <c r="Q37" s="682">
        <v>0.11899999999999999</v>
      </c>
      <c r="R37" s="682">
        <v>0.13800000000000001</v>
      </c>
      <c r="S37" s="682">
        <v>0.156</v>
      </c>
      <c r="T37" s="682">
        <v>0.17499999999999999</v>
      </c>
      <c r="U37" s="682">
        <v>0.19400000000000001</v>
      </c>
      <c r="V37" s="682">
        <v>0.21299999999999999</v>
      </c>
      <c r="W37" s="682">
        <v>0.23100000000000001</v>
      </c>
      <c r="X37" s="682">
        <v>0.25</v>
      </c>
      <c r="Y37" s="682">
        <v>0.25</v>
      </c>
      <c r="Z37" s="664" t="s">
        <v>357</v>
      </c>
      <c r="AA37" s="658">
        <v>2.0833300000000001</v>
      </c>
      <c r="AB37" s="664" t="s">
        <v>358</v>
      </c>
      <c r="AC37" s="664" t="s">
        <v>359</v>
      </c>
      <c r="AD37" s="656" t="s">
        <v>1183</v>
      </c>
      <c r="AE37" s="656" t="s">
        <v>267</v>
      </c>
      <c r="AF37" s="656" t="s">
        <v>308</v>
      </c>
      <c r="AG37" s="664" t="s">
        <v>269</v>
      </c>
      <c r="AH37" s="664" t="s">
        <v>270</v>
      </c>
      <c r="AI37" s="656" t="s">
        <v>263</v>
      </c>
      <c r="AJ37" s="656" t="s">
        <v>263</v>
      </c>
      <c r="AK37" s="668">
        <v>0.7</v>
      </c>
      <c r="AL37" s="664">
        <v>2018</v>
      </c>
      <c r="AM37" s="657">
        <v>43586</v>
      </c>
      <c r="AN37" s="657">
        <v>47118</v>
      </c>
      <c r="AO37" s="668">
        <v>0.7</v>
      </c>
      <c r="AP37" s="668">
        <v>0.71</v>
      </c>
      <c r="AQ37" s="668">
        <v>0.72</v>
      </c>
      <c r="AR37" s="668">
        <v>0.74</v>
      </c>
      <c r="AS37" s="668">
        <v>0.75</v>
      </c>
      <c r="AT37" s="668">
        <v>0.77</v>
      </c>
      <c r="AU37" s="668">
        <v>0.78</v>
      </c>
      <c r="AV37" s="668">
        <v>0.8</v>
      </c>
      <c r="AW37" s="668">
        <v>0.82</v>
      </c>
      <c r="AX37" s="668">
        <v>0.83</v>
      </c>
      <c r="AY37" s="668">
        <v>0.83</v>
      </c>
      <c r="AZ37" s="664">
        <v>202</v>
      </c>
      <c r="BA37" s="664">
        <v>202</v>
      </c>
      <c r="BB37" s="664" t="s">
        <v>360</v>
      </c>
      <c r="BC37" s="664">
        <v>211</v>
      </c>
      <c r="BD37" s="664">
        <v>211</v>
      </c>
      <c r="BE37" s="664" t="s">
        <v>360</v>
      </c>
      <c r="BF37" s="664">
        <v>219</v>
      </c>
      <c r="BG37" s="664">
        <v>0</v>
      </c>
      <c r="BH37" s="664" t="s">
        <v>360</v>
      </c>
      <c r="BI37" s="667">
        <v>228</v>
      </c>
      <c r="BJ37" s="667">
        <v>0</v>
      </c>
      <c r="BK37" s="667" t="s">
        <v>360</v>
      </c>
      <c r="BL37" s="667">
        <v>237</v>
      </c>
      <c r="BM37" s="667">
        <v>0</v>
      </c>
      <c r="BN37" s="667" t="s">
        <v>360</v>
      </c>
      <c r="BO37" s="667">
        <v>246</v>
      </c>
      <c r="BP37" s="667">
        <v>0</v>
      </c>
      <c r="BQ37" s="667" t="s">
        <v>360</v>
      </c>
      <c r="BR37" s="667">
        <v>256</v>
      </c>
      <c r="BS37" s="667">
        <v>0</v>
      </c>
      <c r="BT37" s="667" t="s">
        <v>360</v>
      </c>
      <c r="BU37" s="667">
        <v>266</v>
      </c>
      <c r="BV37" s="667">
        <v>0</v>
      </c>
      <c r="BW37" s="667" t="s">
        <v>360</v>
      </c>
      <c r="BX37" s="667">
        <v>277</v>
      </c>
      <c r="BY37" s="667">
        <v>0</v>
      </c>
      <c r="BZ37" s="667" t="s">
        <v>360</v>
      </c>
      <c r="CA37" s="667">
        <v>288</v>
      </c>
      <c r="CB37" s="667">
        <v>0</v>
      </c>
      <c r="CC37" s="667" t="s">
        <v>360</v>
      </c>
      <c r="CD37" s="661">
        <f t="shared" si="0"/>
        <v>2430</v>
      </c>
      <c r="CE37" s="664" t="s">
        <v>361</v>
      </c>
      <c r="CF37" s="664" t="s">
        <v>362</v>
      </c>
      <c r="CG37" s="664" t="s">
        <v>363</v>
      </c>
      <c r="CH37" s="664" t="s">
        <v>364</v>
      </c>
      <c r="CI37" s="664" t="s">
        <v>365</v>
      </c>
      <c r="CJ37" s="664" t="s">
        <v>366</v>
      </c>
      <c r="CK37" s="664" t="s">
        <v>367</v>
      </c>
      <c r="CL37" s="664" t="s">
        <v>368</v>
      </c>
      <c r="CM37" s="664" t="s">
        <v>368</v>
      </c>
      <c r="CN37" s="664" t="s">
        <v>369</v>
      </c>
      <c r="CO37" s="669"/>
      <c r="CP37" s="669"/>
      <c r="CQ37" s="667" t="s">
        <v>540</v>
      </c>
      <c r="CR37" s="667" t="s">
        <v>540</v>
      </c>
    </row>
    <row r="38" spans="1:96" ht="150" customHeight="1">
      <c r="A38" s="654" t="s">
        <v>334</v>
      </c>
      <c r="B38" s="655"/>
      <c r="C38" s="664" t="s">
        <v>335</v>
      </c>
      <c r="D38" s="655"/>
      <c r="E38" s="664" t="s">
        <v>336</v>
      </c>
      <c r="F38" s="664" t="s">
        <v>337</v>
      </c>
      <c r="G38" s="664" t="s">
        <v>338</v>
      </c>
      <c r="H38" s="664" t="s">
        <v>270</v>
      </c>
      <c r="I38" s="664" t="s">
        <v>548</v>
      </c>
      <c r="J38" s="664"/>
      <c r="K38" s="685">
        <v>6.5000000000000002E-2</v>
      </c>
      <c r="L38" s="664">
        <v>2018</v>
      </c>
      <c r="M38" s="686">
        <v>43586</v>
      </c>
      <c r="N38" s="686">
        <v>47118</v>
      </c>
      <c r="O38" s="685">
        <v>0.08</v>
      </c>
      <c r="P38" s="685">
        <v>0.1</v>
      </c>
      <c r="Q38" s="685">
        <v>0.11899999999999999</v>
      </c>
      <c r="R38" s="685">
        <v>0.13800000000000001</v>
      </c>
      <c r="S38" s="685">
        <v>0.156</v>
      </c>
      <c r="T38" s="685">
        <v>0.17499999999999999</v>
      </c>
      <c r="U38" s="685">
        <v>0.19400000000000001</v>
      </c>
      <c r="V38" s="685">
        <v>0.21299999999999999</v>
      </c>
      <c r="W38" s="685">
        <v>0.23100000000000001</v>
      </c>
      <c r="X38" s="685">
        <v>0.25</v>
      </c>
      <c r="Y38" s="685">
        <v>0.25</v>
      </c>
      <c r="Z38" s="664" t="s">
        <v>549</v>
      </c>
      <c r="AA38" s="658">
        <v>2.0833300000000001</v>
      </c>
      <c r="AB38" s="677" t="s">
        <v>550</v>
      </c>
      <c r="AC38" s="677" t="s">
        <v>551</v>
      </c>
      <c r="AD38" s="656" t="s">
        <v>1183</v>
      </c>
      <c r="AE38" s="664" t="s">
        <v>267</v>
      </c>
      <c r="AF38" s="664" t="s">
        <v>308</v>
      </c>
      <c r="AG38" s="664" t="s">
        <v>269</v>
      </c>
      <c r="AH38" s="664" t="s">
        <v>329</v>
      </c>
      <c r="AI38" s="656" t="s">
        <v>263</v>
      </c>
      <c r="AJ38" s="656" t="s">
        <v>263</v>
      </c>
      <c r="AK38" s="664" t="s">
        <v>315</v>
      </c>
      <c r="AL38" s="664" t="s">
        <v>315</v>
      </c>
      <c r="AM38" s="679">
        <v>45658</v>
      </c>
      <c r="AN38" s="679">
        <v>47118</v>
      </c>
      <c r="AO38" s="687"/>
      <c r="AP38" s="687"/>
      <c r="AQ38" s="687"/>
      <c r="AR38" s="687"/>
      <c r="AS38" s="687"/>
      <c r="AT38" s="688"/>
      <c r="AU38" s="688">
        <v>1</v>
      </c>
      <c r="AV38" s="688">
        <v>1</v>
      </c>
      <c r="AW38" s="688">
        <v>1</v>
      </c>
      <c r="AX38" s="688">
        <v>1</v>
      </c>
      <c r="AY38" s="688">
        <v>1</v>
      </c>
      <c r="AZ38" s="672"/>
      <c r="BA38" s="672"/>
      <c r="BB38" s="672"/>
      <c r="BC38" s="672"/>
      <c r="BD38" s="672"/>
      <c r="BE38" s="672"/>
      <c r="BF38" s="672"/>
      <c r="BG38" s="672"/>
      <c r="BH38" s="672"/>
      <c r="BI38" s="672"/>
      <c r="BJ38" s="672"/>
      <c r="BK38" s="672"/>
      <c r="BL38" s="672"/>
      <c r="BM38" s="672"/>
      <c r="BN38" s="672"/>
      <c r="BO38" s="672"/>
      <c r="BP38" s="672"/>
      <c r="BQ38" s="672"/>
      <c r="BR38" s="672">
        <v>152</v>
      </c>
      <c r="BS38" s="672">
        <v>0</v>
      </c>
      <c r="BT38" s="672" t="s">
        <v>271</v>
      </c>
      <c r="BU38" s="672">
        <v>152</v>
      </c>
      <c r="BV38" s="672">
        <v>0</v>
      </c>
      <c r="BW38" s="672" t="s">
        <v>271</v>
      </c>
      <c r="BX38" s="672">
        <v>152</v>
      </c>
      <c r="BY38" s="672">
        <v>0</v>
      </c>
      <c r="BZ38" s="672" t="s">
        <v>271</v>
      </c>
      <c r="CA38" s="672">
        <v>152</v>
      </c>
      <c r="CB38" s="672">
        <v>0</v>
      </c>
      <c r="CC38" s="672" t="s">
        <v>271</v>
      </c>
      <c r="CD38" s="672">
        <f t="shared" si="0"/>
        <v>608</v>
      </c>
      <c r="CE38" s="664" t="s">
        <v>116</v>
      </c>
      <c r="CF38" s="664" t="s">
        <v>552</v>
      </c>
      <c r="CG38" s="664" t="s">
        <v>273</v>
      </c>
      <c r="CH38" s="664" t="s">
        <v>553</v>
      </c>
      <c r="CI38" s="664" t="s">
        <v>554</v>
      </c>
      <c r="CJ38" s="644" t="s">
        <v>555</v>
      </c>
      <c r="CK38" s="664"/>
      <c r="CL38" s="664"/>
      <c r="CM38" s="664"/>
      <c r="CN38" s="664"/>
      <c r="CO38" s="680"/>
      <c r="CP38" s="680"/>
      <c r="CQ38" s="667" t="s">
        <v>556</v>
      </c>
      <c r="CR38" s="667" t="s">
        <v>547</v>
      </c>
    </row>
    <row r="39" spans="1:96" ht="150" customHeight="1">
      <c r="A39" s="654" t="s">
        <v>334</v>
      </c>
      <c r="B39" s="655"/>
      <c r="C39" s="664" t="s">
        <v>335</v>
      </c>
      <c r="D39" s="655"/>
      <c r="E39" s="664" t="s">
        <v>336</v>
      </c>
      <c r="F39" s="664" t="s">
        <v>337</v>
      </c>
      <c r="G39" s="664" t="s">
        <v>338</v>
      </c>
      <c r="H39" s="664" t="s">
        <v>270</v>
      </c>
      <c r="I39" s="664" t="s">
        <v>548</v>
      </c>
      <c r="J39" s="664"/>
      <c r="K39" s="685">
        <v>6.5000000000000002E-2</v>
      </c>
      <c r="L39" s="664">
        <v>2018</v>
      </c>
      <c r="M39" s="686">
        <v>43586</v>
      </c>
      <c r="N39" s="686">
        <v>47118</v>
      </c>
      <c r="O39" s="685">
        <v>0.08</v>
      </c>
      <c r="P39" s="685">
        <v>0.1</v>
      </c>
      <c r="Q39" s="685">
        <v>0.11899999999999999</v>
      </c>
      <c r="R39" s="685">
        <v>0.13800000000000001</v>
      </c>
      <c r="S39" s="685">
        <v>0.156</v>
      </c>
      <c r="T39" s="685">
        <v>0.17499999999999999</v>
      </c>
      <c r="U39" s="685">
        <v>0.19400000000000001</v>
      </c>
      <c r="V39" s="685">
        <v>0.21299999999999999</v>
      </c>
      <c r="W39" s="685">
        <v>0.23100000000000001</v>
      </c>
      <c r="X39" s="685">
        <v>0.25</v>
      </c>
      <c r="Y39" s="685">
        <v>0.25</v>
      </c>
      <c r="Z39" s="664" t="s">
        <v>557</v>
      </c>
      <c r="AA39" s="658">
        <v>2.0833300000000001</v>
      </c>
      <c r="AB39" s="677" t="s">
        <v>558</v>
      </c>
      <c r="AC39" s="689" t="s">
        <v>559</v>
      </c>
      <c r="AD39" s="656" t="s">
        <v>1183</v>
      </c>
      <c r="AE39" s="664" t="s">
        <v>267</v>
      </c>
      <c r="AF39" s="664" t="s">
        <v>308</v>
      </c>
      <c r="AG39" s="664" t="s">
        <v>269</v>
      </c>
      <c r="AH39" s="664" t="s">
        <v>329</v>
      </c>
      <c r="AI39" s="656" t="s">
        <v>263</v>
      </c>
      <c r="AJ39" s="656" t="s">
        <v>263</v>
      </c>
      <c r="AK39" s="664" t="s">
        <v>315</v>
      </c>
      <c r="AL39" s="664" t="s">
        <v>315</v>
      </c>
      <c r="AM39" s="679">
        <v>45658</v>
      </c>
      <c r="AN39" s="679">
        <v>47118</v>
      </c>
      <c r="AO39" s="687"/>
      <c r="AP39" s="687"/>
      <c r="AQ39" s="687"/>
      <c r="AR39" s="687"/>
      <c r="AS39" s="687"/>
      <c r="AT39" s="688"/>
      <c r="AU39" s="688">
        <v>1</v>
      </c>
      <c r="AV39" s="688">
        <v>1</v>
      </c>
      <c r="AW39" s="688">
        <v>1</v>
      </c>
      <c r="AX39" s="688">
        <v>1</v>
      </c>
      <c r="AY39" s="688">
        <v>1</v>
      </c>
      <c r="AZ39" s="672"/>
      <c r="BA39" s="672"/>
      <c r="BB39" s="672"/>
      <c r="BC39" s="672"/>
      <c r="BD39" s="672"/>
      <c r="BE39" s="672"/>
      <c r="BF39" s="672"/>
      <c r="BG39" s="672"/>
      <c r="BH39" s="672"/>
      <c r="BI39" s="672"/>
      <c r="BJ39" s="672"/>
      <c r="BK39" s="672"/>
      <c r="BL39" s="672"/>
      <c r="BM39" s="672"/>
      <c r="BN39" s="672"/>
      <c r="BO39" s="672"/>
      <c r="BP39" s="672"/>
      <c r="BQ39" s="672"/>
      <c r="BR39" s="672">
        <v>102.4</v>
      </c>
      <c r="BS39" s="672">
        <v>102.4</v>
      </c>
      <c r="BT39" s="672" t="s">
        <v>271</v>
      </c>
      <c r="BU39" s="672">
        <v>102.4</v>
      </c>
      <c r="BV39" s="672">
        <v>102.4</v>
      </c>
      <c r="BW39" s="672" t="s">
        <v>271</v>
      </c>
      <c r="BX39" s="672">
        <v>102.4</v>
      </c>
      <c r="BY39" s="672">
        <v>102.4</v>
      </c>
      <c r="BZ39" s="672" t="s">
        <v>271</v>
      </c>
      <c r="CA39" s="672">
        <v>102.4</v>
      </c>
      <c r="CB39" s="672">
        <v>102.4</v>
      </c>
      <c r="CC39" s="672" t="s">
        <v>271</v>
      </c>
      <c r="CD39" s="672">
        <f t="shared" si="0"/>
        <v>409.6</v>
      </c>
      <c r="CE39" s="664" t="s">
        <v>116</v>
      </c>
      <c r="CF39" s="664" t="s">
        <v>552</v>
      </c>
      <c r="CG39" s="664" t="s">
        <v>273</v>
      </c>
      <c r="CH39" s="664" t="s">
        <v>553</v>
      </c>
      <c r="CI39" s="664" t="s">
        <v>554</v>
      </c>
      <c r="CJ39" s="644" t="s">
        <v>555</v>
      </c>
      <c r="CK39" s="664"/>
      <c r="CL39" s="664"/>
      <c r="CM39" s="664"/>
      <c r="CN39" s="664"/>
      <c r="CO39" s="680"/>
      <c r="CP39" s="680"/>
      <c r="CQ39" s="667" t="s">
        <v>547</v>
      </c>
      <c r="CR39" s="667" t="s">
        <v>547</v>
      </c>
    </row>
    <row r="40" spans="1:96" ht="150" customHeight="1">
      <c r="A40" s="654" t="s">
        <v>370</v>
      </c>
      <c r="B40" s="655">
        <v>27.08</v>
      </c>
      <c r="C40" s="656" t="s">
        <v>371</v>
      </c>
      <c r="D40" s="655">
        <v>27.08</v>
      </c>
      <c r="E40" s="656" t="s">
        <v>372</v>
      </c>
      <c r="F40" s="656" t="s">
        <v>373</v>
      </c>
      <c r="G40" s="656" t="s">
        <v>374</v>
      </c>
      <c r="H40" s="656" t="s">
        <v>270</v>
      </c>
      <c r="I40" s="656" t="s">
        <v>263</v>
      </c>
      <c r="J40" s="656"/>
      <c r="K40" s="655" t="s">
        <v>315</v>
      </c>
      <c r="L40" s="656" t="s">
        <v>315</v>
      </c>
      <c r="M40" s="657">
        <v>43586</v>
      </c>
      <c r="N40" s="657">
        <v>47118</v>
      </c>
      <c r="O40" s="659">
        <v>0.8</v>
      </c>
      <c r="P40" s="659">
        <v>0.81</v>
      </c>
      <c r="Q40" s="659">
        <v>0.82</v>
      </c>
      <c r="R40" s="659">
        <v>0.83</v>
      </c>
      <c r="S40" s="659">
        <v>0.84</v>
      </c>
      <c r="T40" s="659">
        <v>0.85</v>
      </c>
      <c r="U40" s="659">
        <v>0.86</v>
      </c>
      <c r="V40" s="659">
        <v>0.87</v>
      </c>
      <c r="W40" s="659">
        <v>0.88</v>
      </c>
      <c r="X40" s="659">
        <v>0.9</v>
      </c>
      <c r="Y40" s="659">
        <v>0.9</v>
      </c>
      <c r="Z40" s="664" t="s">
        <v>375</v>
      </c>
      <c r="AA40" s="658">
        <v>2.0833300000000001</v>
      </c>
      <c r="AB40" s="664" t="s">
        <v>376</v>
      </c>
      <c r="AC40" s="656" t="s">
        <v>377</v>
      </c>
      <c r="AD40" s="656" t="s">
        <v>1183</v>
      </c>
      <c r="AE40" s="656" t="s">
        <v>267</v>
      </c>
      <c r="AF40" s="656" t="s">
        <v>308</v>
      </c>
      <c r="AG40" s="664" t="s">
        <v>269</v>
      </c>
      <c r="AH40" s="664" t="s">
        <v>347</v>
      </c>
      <c r="AI40" s="656" t="s">
        <v>263</v>
      </c>
      <c r="AJ40" s="656" t="s">
        <v>263</v>
      </c>
      <c r="AK40" s="664" t="s">
        <v>315</v>
      </c>
      <c r="AL40" s="664" t="s">
        <v>315</v>
      </c>
      <c r="AM40" s="657">
        <v>43586</v>
      </c>
      <c r="AN40" s="686">
        <v>43769</v>
      </c>
      <c r="AO40" s="668">
        <v>1</v>
      </c>
      <c r="AP40" s="664"/>
      <c r="AQ40" s="664"/>
      <c r="AR40" s="664"/>
      <c r="AS40" s="664"/>
      <c r="AT40" s="664"/>
      <c r="AU40" s="664"/>
      <c r="AV40" s="664"/>
      <c r="AW40" s="664"/>
      <c r="AX40" s="664"/>
      <c r="AY40" s="668">
        <v>1</v>
      </c>
      <c r="AZ40" s="661">
        <v>27</v>
      </c>
      <c r="BA40" s="672">
        <v>27</v>
      </c>
      <c r="BB40" s="656" t="s">
        <v>271</v>
      </c>
      <c r="BC40" s="661"/>
      <c r="BD40" s="672"/>
      <c r="BE40" s="656"/>
      <c r="BF40" s="661"/>
      <c r="BG40" s="672"/>
      <c r="BH40" s="656"/>
      <c r="BI40" s="662"/>
      <c r="BJ40" s="667"/>
      <c r="BK40" s="667"/>
      <c r="BL40" s="662"/>
      <c r="BM40" s="667"/>
      <c r="BN40" s="667"/>
      <c r="BO40" s="662"/>
      <c r="BP40" s="667"/>
      <c r="BQ40" s="667"/>
      <c r="BR40" s="662"/>
      <c r="BS40" s="667"/>
      <c r="BT40" s="667"/>
      <c r="BU40" s="662"/>
      <c r="BV40" s="667"/>
      <c r="BW40" s="667"/>
      <c r="BX40" s="662"/>
      <c r="BY40" s="667"/>
      <c r="BZ40" s="667"/>
      <c r="CA40" s="662"/>
      <c r="CB40" s="667"/>
      <c r="CC40" s="667"/>
      <c r="CD40" s="661">
        <f t="shared" si="0"/>
        <v>27</v>
      </c>
      <c r="CE40" s="663" t="s">
        <v>116</v>
      </c>
      <c r="CF40" s="663" t="s">
        <v>272</v>
      </c>
      <c r="CG40" s="664" t="s">
        <v>273</v>
      </c>
      <c r="CH40" s="664" t="s">
        <v>318</v>
      </c>
      <c r="CI40" s="653" t="s">
        <v>275</v>
      </c>
      <c r="CJ40" s="665" t="s">
        <v>319</v>
      </c>
      <c r="CK40" s="673"/>
      <c r="CL40" s="673"/>
      <c r="CM40" s="673"/>
      <c r="CN40" s="673"/>
      <c r="CO40" s="673"/>
      <c r="CP40" s="673"/>
      <c r="CQ40" s="667" t="s">
        <v>542</v>
      </c>
      <c r="CR40" s="667" t="s">
        <v>542</v>
      </c>
    </row>
    <row r="41" spans="1:96" ht="150" customHeight="1">
      <c r="A41" s="654" t="s">
        <v>370</v>
      </c>
      <c r="B41" s="655"/>
      <c r="C41" s="656" t="s">
        <v>371</v>
      </c>
      <c r="D41" s="655"/>
      <c r="E41" s="656" t="s">
        <v>372</v>
      </c>
      <c r="F41" s="656" t="s">
        <v>373</v>
      </c>
      <c r="G41" s="656" t="s">
        <v>374</v>
      </c>
      <c r="H41" s="656" t="s">
        <v>270</v>
      </c>
      <c r="I41" s="656" t="s">
        <v>263</v>
      </c>
      <c r="J41" s="656"/>
      <c r="K41" s="655" t="s">
        <v>315</v>
      </c>
      <c r="L41" s="656" t="s">
        <v>315</v>
      </c>
      <c r="M41" s="657">
        <v>43586</v>
      </c>
      <c r="N41" s="657">
        <v>47118</v>
      </c>
      <c r="O41" s="659">
        <v>0.8</v>
      </c>
      <c r="P41" s="659">
        <v>0.81</v>
      </c>
      <c r="Q41" s="659">
        <v>0.82</v>
      </c>
      <c r="R41" s="659">
        <v>0.83</v>
      </c>
      <c r="S41" s="659">
        <v>0.84</v>
      </c>
      <c r="T41" s="659">
        <v>0.85</v>
      </c>
      <c r="U41" s="659">
        <v>0.86</v>
      </c>
      <c r="V41" s="659">
        <v>0.87</v>
      </c>
      <c r="W41" s="659">
        <v>0.88</v>
      </c>
      <c r="X41" s="659">
        <v>0.9</v>
      </c>
      <c r="Y41" s="659">
        <v>0.9</v>
      </c>
      <c r="Z41" s="664" t="s">
        <v>378</v>
      </c>
      <c r="AA41" s="658">
        <v>2.0833300000000001</v>
      </c>
      <c r="AB41" s="664" t="s">
        <v>379</v>
      </c>
      <c r="AC41" s="664" t="s">
        <v>380</v>
      </c>
      <c r="AD41" s="656" t="s">
        <v>1183</v>
      </c>
      <c r="AE41" s="656" t="s">
        <v>267</v>
      </c>
      <c r="AF41" s="656" t="s">
        <v>308</v>
      </c>
      <c r="AG41" s="664" t="s">
        <v>381</v>
      </c>
      <c r="AH41" s="664" t="s">
        <v>270</v>
      </c>
      <c r="AI41" s="656" t="s">
        <v>263</v>
      </c>
      <c r="AJ41" s="656" t="s">
        <v>263</v>
      </c>
      <c r="AK41" s="668">
        <v>0.63500000000000001</v>
      </c>
      <c r="AL41" s="664">
        <v>2018</v>
      </c>
      <c r="AM41" s="657">
        <v>43586</v>
      </c>
      <c r="AN41" s="657">
        <v>47118</v>
      </c>
      <c r="AO41" s="668">
        <v>0.75</v>
      </c>
      <c r="AP41" s="668">
        <v>0.78</v>
      </c>
      <c r="AQ41" s="668">
        <v>0.8</v>
      </c>
      <c r="AR41" s="668">
        <v>0.82</v>
      </c>
      <c r="AS41" s="668">
        <v>0.84</v>
      </c>
      <c r="AT41" s="668">
        <v>0.86</v>
      </c>
      <c r="AU41" s="668">
        <v>0.88</v>
      </c>
      <c r="AV41" s="668">
        <v>0.91</v>
      </c>
      <c r="AW41" s="668">
        <v>0.93</v>
      </c>
      <c r="AX41" s="668">
        <v>0.95</v>
      </c>
      <c r="AY41" s="668">
        <v>0.95</v>
      </c>
      <c r="AZ41" s="660">
        <v>3622</v>
      </c>
      <c r="BA41" s="660">
        <v>3622</v>
      </c>
      <c r="BB41" s="661" t="s">
        <v>271</v>
      </c>
      <c r="BC41" s="660">
        <v>3597</v>
      </c>
      <c r="BD41" s="660">
        <v>3357</v>
      </c>
      <c r="BE41" s="661" t="s">
        <v>271</v>
      </c>
      <c r="BF41" s="660">
        <v>3569</v>
      </c>
      <c r="BG41" s="660">
        <v>0</v>
      </c>
      <c r="BH41" s="661" t="s">
        <v>271</v>
      </c>
      <c r="BI41" s="660">
        <v>3768</v>
      </c>
      <c r="BJ41" s="660">
        <v>0</v>
      </c>
      <c r="BK41" s="662" t="s">
        <v>271</v>
      </c>
      <c r="BL41" s="660">
        <v>3979</v>
      </c>
      <c r="BM41" s="660">
        <v>0</v>
      </c>
      <c r="BN41" s="662" t="s">
        <v>271</v>
      </c>
      <c r="BO41" s="660">
        <v>4204</v>
      </c>
      <c r="BP41" s="660">
        <v>0</v>
      </c>
      <c r="BQ41" s="662" t="s">
        <v>271</v>
      </c>
      <c r="BR41" s="660">
        <v>4443</v>
      </c>
      <c r="BS41" s="660">
        <v>0</v>
      </c>
      <c r="BT41" s="662" t="s">
        <v>271</v>
      </c>
      <c r="BU41" s="660">
        <v>4697</v>
      </c>
      <c r="BV41" s="660">
        <v>0</v>
      </c>
      <c r="BW41" s="662" t="s">
        <v>271</v>
      </c>
      <c r="BX41" s="660">
        <v>4968</v>
      </c>
      <c r="BY41" s="660">
        <v>0</v>
      </c>
      <c r="BZ41" s="662" t="s">
        <v>271</v>
      </c>
      <c r="CA41" s="660">
        <v>5256</v>
      </c>
      <c r="CB41" s="660">
        <v>0</v>
      </c>
      <c r="CC41" s="662" t="s">
        <v>271</v>
      </c>
      <c r="CD41" s="661">
        <f t="shared" si="0"/>
        <v>42103</v>
      </c>
      <c r="CE41" s="663" t="s">
        <v>116</v>
      </c>
      <c r="CF41" s="663" t="s">
        <v>272</v>
      </c>
      <c r="CG41" s="664" t="s">
        <v>273</v>
      </c>
      <c r="CH41" s="664" t="s">
        <v>318</v>
      </c>
      <c r="CI41" s="653" t="s">
        <v>275</v>
      </c>
      <c r="CJ41" s="665" t="s">
        <v>319</v>
      </c>
      <c r="CK41" s="669" t="s">
        <v>382</v>
      </c>
      <c r="CL41" s="666" t="s">
        <v>383</v>
      </c>
      <c r="CM41" s="666" t="s">
        <v>384</v>
      </c>
      <c r="CN41" s="666" t="s">
        <v>385</v>
      </c>
      <c r="CO41" s="666" t="s">
        <v>386</v>
      </c>
      <c r="CP41" s="666" t="s">
        <v>387</v>
      </c>
      <c r="CQ41" s="667" t="s">
        <v>540</v>
      </c>
      <c r="CR41" s="667" t="s">
        <v>540</v>
      </c>
    </row>
    <row r="42" spans="1:96" ht="150" customHeight="1">
      <c r="A42" s="654" t="s">
        <v>370</v>
      </c>
      <c r="B42" s="655"/>
      <c r="C42" s="656" t="s">
        <v>371</v>
      </c>
      <c r="D42" s="655"/>
      <c r="E42" s="656" t="s">
        <v>372</v>
      </c>
      <c r="F42" s="656" t="s">
        <v>373</v>
      </c>
      <c r="G42" s="656" t="s">
        <v>374</v>
      </c>
      <c r="H42" s="656" t="s">
        <v>270</v>
      </c>
      <c r="I42" s="656" t="s">
        <v>263</v>
      </c>
      <c r="J42" s="656"/>
      <c r="K42" s="655" t="s">
        <v>315</v>
      </c>
      <c r="L42" s="656" t="s">
        <v>315</v>
      </c>
      <c r="M42" s="657">
        <v>43586</v>
      </c>
      <c r="N42" s="657">
        <v>47118</v>
      </c>
      <c r="O42" s="659">
        <v>0.8</v>
      </c>
      <c r="P42" s="659">
        <v>0.81</v>
      </c>
      <c r="Q42" s="659">
        <v>0.82</v>
      </c>
      <c r="R42" s="659">
        <v>0.83</v>
      </c>
      <c r="S42" s="659">
        <v>0.84</v>
      </c>
      <c r="T42" s="659">
        <v>0.85</v>
      </c>
      <c r="U42" s="659">
        <v>0.86</v>
      </c>
      <c r="V42" s="659">
        <v>0.87</v>
      </c>
      <c r="W42" s="659">
        <v>0.88</v>
      </c>
      <c r="X42" s="659">
        <v>0.9</v>
      </c>
      <c r="Y42" s="659">
        <v>0.9</v>
      </c>
      <c r="Z42" s="664" t="s">
        <v>388</v>
      </c>
      <c r="AA42" s="658">
        <v>2.0833300000000001</v>
      </c>
      <c r="AB42" s="664" t="s">
        <v>389</v>
      </c>
      <c r="AC42" s="664" t="s">
        <v>390</v>
      </c>
      <c r="AD42" s="656" t="s">
        <v>1183</v>
      </c>
      <c r="AE42" s="656" t="s">
        <v>267</v>
      </c>
      <c r="AF42" s="656" t="s">
        <v>308</v>
      </c>
      <c r="AG42" s="664" t="s">
        <v>381</v>
      </c>
      <c r="AH42" s="664" t="s">
        <v>270</v>
      </c>
      <c r="AI42" s="656" t="s">
        <v>263</v>
      </c>
      <c r="AJ42" s="656" t="s">
        <v>263</v>
      </c>
      <c r="AK42" s="664">
        <v>9000</v>
      </c>
      <c r="AL42" s="664">
        <v>2017</v>
      </c>
      <c r="AM42" s="657">
        <v>43586</v>
      </c>
      <c r="AN42" s="657">
        <v>47118</v>
      </c>
      <c r="AO42" s="664">
        <v>9000</v>
      </c>
      <c r="AP42" s="664">
        <v>11000</v>
      </c>
      <c r="AQ42" s="664">
        <v>13000</v>
      </c>
      <c r="AR42" s="664">
        <v>15000</v>
      </c>
      <c r="AS42" s="664">
        <v>18000</v>
      </c>
      <c r="AT42" s="664">
        <v>18000</v>
      </c>
      <c r="AU42" s="664">
        <v>18000</v>
      </c>
      <c r="AV42" s="664">
        <v>18000</v>
      </c>
      <c r="AW42" s="664">
        <v>18000</v>
      </c>
      <c r="AX42" s="664">
        <v>18000</v>
      </c>
      <c r="AY42" s="664">
        <v>18000</v>
      </c>
      <c r="AZ42" s="661">
        <v>208.21687848000002</v>
      </c>
      <c r="BA42" s="672">
        <v>208.21687848000002</v>
      </c>
      <c r="BB42" s="656" t="s">
        <v>391</v>
      </c>
      <c r="BC42" s="661">
        <v>216.54555361919998</v>
      </c>
      <c r="BD42" s="672">
        <v>216.54555361919998</v>
      </c>
      <c r="BE42" s="656" t="s">
        <v>391</v>
      </c>
      <c r="BF42" s="661">
        <v>225.20737576396806</v>
      </c>
      <c r="BG42" s="672">
        <v>0</v>
      </c>
      <c r="BH42" s="656" t="s">
        <v>391</v>
      </c>
      <c r="BI42" s="660">
        <v>234</v>
      </c>
      <c r="BJ42" s="671">
        <v>0</v>
      </c>
      <c r="BK42" s="690" t="s">
        <v>392</v>
      </c>
      <c r="BL42" s="660">
        <v>244</v>
      </c>
      <c r="BM42" s="671">
        <v>0</v>
      </c>
      <c r="BN42" s="690" t="s">
        <v>392</v>
      </c>
      <c r="BO42" s="660">
        <v>253</v>
      </c>
      <c r="BP42" s="671">
        <v>0</v>
      </c>
      <c r="BQ42" s="690" t="s">
        <v>392</v>
      </c>
      <c r="BR42" s="660">
        <v>263</v>
      </c>
      <c r="BS42" s="671">
        <v>0</v>
      </c>
      <c r="BT42" s="690" t="s">
        <v>392</v>
      </c>
      <c r="BU42" s="660">
        <v>274</v>
      </c>
      <c r="BV42" s="671">
        <v>0</v>
      </c>
      <c r="BW42" s="690" t="s">
        <v>392</v>
      </c>
      <c r="BX42" s="660">
        <v>285</v>
      </c>
      <c r="BY42" s="671">
        <v>0</v>
      </c>
      <c r="BZ42" s="691" t="s">
        <v>392</v>
      </c>
      <c r="CA42" s="660">
        <v>296</v>
      </c>
      <c r="CB42" s="671">
        <v>0</v>
      </c>
      <c r="CC42" s="690" t="s">
        <v>392</v>
      </c>
      <c r="CD42" s="661">
        <f t="shared" si="0"/>
        <v>2498.9698078631682</v>
      </c>
      <c r="CE42" s="663" t="s">
        <v>116</v>
      </c>
      <c r="CF42" s="663" t="s">
        <v>272</v>
      </c>
      <c r="CG42" s="664" t="s">
        <v>317</v>
      </c>
      <c r="CH42" s="664" t="s">
        <v>318</v>
      </c>
      <c r="CI42" s="653" t="s">
        <v>275</v>
      </c>
      <c r="CJ42" s="665" t="s">
        <v>319</v>
      </c>
      <c r="CK42" s="673"/>
      <c r="CL42" s="673"/>
      <c r="CM42" s="673"/>
      <c r="CN42" s="673"/>
      <c r="CO42" s="673"/>
      <c r="CP42" s="673"/>
      <c r="CQ42" s="667" t="s">
        <v>560</v>
      </c>
      <c r="CR42" s="667" t="s">
        <v>540</v>
      </c>
    </row>
    <row r="43" spans="1:96" ht="150" customHeight="1">
      <c r="A43" s="654" t="s">
        <v>370</v>
      </c>
      <c r="B43" s="655"/>
      <c r="C43" s="656" t="s">
        <v>371</v>
      </c>
      <c r="D43" s="655"/>
      <c r="E43" s="656" t="s">
        <v>372</v>
      </c>
      <c r="F43" s="656" t="s">
        <v>373</v>
      </c>
      <c r="G43" s="656" t="s">
        <v>374</v>
      </c>
      <c r="H43" s="656" t="s">
        <v>270</v>
      </c>
      <c r="I43" s="656" t="s">
        <v>263</v>
      </c>
      <c r="J43" s="656"/>
      <c r="K43" s="655" t="s">
        <v>315</v>
      </c>
      <c r="L43" s="656" t="s">
        <v>315</v>
      </c>
      <c r="M43" s="657">
        <v>43586</v>
      </c>
      <c r="N43" s="657">
        <v>47118</v>
      </c>
      <c r="O43" s="659">
        <v>0.8</v>
      </c>
      <c r="P43" s="659">
        <v>0.81</v>
      </c>
      <c r="Q43" s="659">
        <v>0.82</v>
      </c>
      <c r="R43" s="659">
        <v>0.83</v>
      </c>
      <c r="S43" s="659">
        <v>0.84</v>
      </c>
      <c r="T43" s="659">
        <v>0.85</v>
      </c>
      <c r="U43" s="659">
        <v>0.86</v>
      </c>
      <c r="V43" s="659">
        <v>0.87</v>
      </c>
      <c r="W43" s="659">
        <v>0.88</v>
      </c>
      <c r="X43" s="659">
        <v>0.9</v>
      </c>
      <c r="Y43" s="659">
        <v>0.9</v>
      </c>
      <c r="Z43" s="664" t="s">
        <v>393</v>
      </c>
      <c r="AA43" s="658">
        <v>2.0833300000000001</v>
      </c>
      <c r="AB43" s="667" t="s">
        <v>394</v>
      </c>
      <c r="AC43" s="664" t="s">
        <v>395</v>
      </c>
      <c r="AD43" s="656" t="s">
        <v>1183</v>
      </c>
      <c r="AE43" s="656" t="s">
        <v>267</v>
      </c>
      <c r="AF43" s="656" t="s">
        <v>308</v>
      </c>
      <c r="AG43" s="664" t="s">
        <v>269</v>
      </c>
      <c r="AH43" s="664" t="s">
        <v>270</v>
      </c>
      <c r="AI43" s="656" t="s">
        <v>263</v>
      </c>
      <c r="AJ43" s="656" t="s">
        <v>263</v>
      </c>
      <c r="AK43" s="664">
        <v>4</v>
      </c>
      <c r="AL43" s="664">
        <v>2017</v>
      </c>
      <c r="AM43" s="657">
        <v>43586</v>
      </c>
      <c r="AN43" s="657">
        <v>47118</v>
      </c>
      <c r="AO43" s="692">
        <v>10</v>
      </c>
      <c r="AP43" s="692">
        <v>16</v>
      </c>
      <c r="AQ43" s="692">
        <v>24</v>
      </c>
      <c r="AR43" s="692">
        <v>35</v>
      </c>
      <c r="AS43" s="692">
        <v>37</v>
      </c>
      <c r="AT43" s="692">
        <v>39</v>
      </c>
      <c r="AU43" s="692">
        <v>41</v>
      </c>
      <c r="AV43" s="692">
        <v>43</v>
      </c>
      <c r="AW43" s="692">
        <v>44</v>
      </c>
      <c r="AX43" s="692">
        <v>45</v>
      </c>
      <c r="AY43" s="692">
        <v>45</v>
      </c>
      <c r="AZ43" s="660">
        <v>588</v>
      </c>
      <c r="BA43" s="660">
        <v>578</v>
      </c>
      <c r="BB43" s="661" t="s">
        <v>271</v>
      </c>
      <c r="BC43" s="660">
        <v>516</v>
      </c>
      <c r="BD43" s="660">
        <v>474</v>
      </c>
      <c r="BE43" s="661" t="s">
        <v>271</v>
      </c>
      <c r="BF43" s="660">
        <v>515</v>
      </c>
      <c r="BG43" s="660">
        <v>0</v>
      </c>
      <c r="BH43" s="661" t="s">
        <v>271</v>
      </c>
      <c r="BI43" s="660">
        <v>523</v>
      </c>
      <c r="BJ43" s="660">
        <v>0</v>
      </c>
      <c r="BK43" s="662" t="s">
        <v>271</v>
      </c>
      <c r="BL43" s="660">
        <v>532</v>
      </c>
      <c r="BM43" s="660">
        <v>0</v>
      </c>
      <c r="BN43" s="662" t="s">
        <v>271</v>
      </c>
      <c r="BO43" s="660">
        <v>541</v>
      </c>
      <c r="BP43" s="660">
        <v>0</v>
      </c>
      <c r="BQ43" s="662" t="s">
        <v>271</v>
      </c>
      <c r="BR43" s="660">
        <v>551</v>
      </c>
      <c r="BS43" s="660">
        <v>0</v>
      </c>
      <c r="BT43" s="662" t="s">
        <v>271</v>
      </c>
      <c r="BU43" s="660">
        <v>561</v>
      </c>
      <c r="BV43" s="660">
        <v>0</v>
      </c>
      <c r="BW43" s="662" t="s">
        <v>271</v>
      </c>
      <c r="BX43" s="660">
        <v>571</v>
      </c>
      <c r="BY43" s="660">
        <v>0</v>
      </c>
      <c r="BZ43" s="662" t="s">
        <v>271</v>
      </c>
      <c r="CA43" s="660">
        <v>581</v>
      </c>
      <c r="CB43" s="660">
        <v>0</v>
      </c>
      <c r="CC43" s="662" t="s">
        <v>271</v>
      </c>
      <c r="CD43" s="661">
        <f t="shared" si="0"/>
        <v>5479</v>
      </c>
      <c r="CE43" s="663" t="s">
        <v>116</v>
      </c>
      <c r="CF43" s="663" t="s">
        <v>272</v>
      </c>
      <c r="CG43" s="664" t="s">
        <v>317</v>
      </c>
      <c r="CH43" s="664" t="s">
        <v>318</v>
      </c>
      <c r="CI43" s="653" t="s">
        <v>275</v>
      </c>
      <c r="CJ43" s="665" t="s">
        <v>319</v>
      </c>
      <c r="CK43" s="669" t="s">
        <v>396</v>
      </c>
      <c r="CL43" s="669" t="s">
        <v>397</v>
      </c>
      <c r="CM43" s="669" t="s">
        <v>398</v>
      </c>
      <c r="CN43" s="669" t="s">
        <v>399</v>
      </c>
      <c r="CO43" s="669" t="s">
        <v>400</v>
      </c>
      <c r="CP43" s="669" t="s">
        <v>401</v>
      </c>
      <c r="CQ43" s="667" t="s">
        <v>540</v>
      </c>
      <c r="CR43" s="667" t="s">
        <v>540</v>
      </c>
    </row>
    <row r="44" spans="1:96" ht="150" customHeight="1">
      <c r="A44" s="654" t="s">
        <v>370</v>
      </c>
      <c r="B44" s="655"/>
      <c r="C44" s="656" t="s">
        <v>371</v>
      </c>
      <c r="D44" s="655"/>
      <c r="E44" s="656" t="s">
        <v>372</v>
      </c>
      <c r="F44" s="656" t="s">
        <v>373</v>
      </c>
      <c r="G44" s="656" t="s">
        <v>374</v>
      </c>
      <c r="H44" s="656" t="s">
        <v>270</v>
      </c>
      <c r="I44" s="656" t="s">
        <v>263</v>
      </c>
      <c r="J44" s="656"/>
      <c r="K44" s="655" t="s">
        <v>315</v>
      </c>
      <c r="L44" s="656" t="s">
        <v>315</v>
      </c>
      <c r="M44" s="657">
        <v>43586</v>
      </c>
      <c r="N44" s="657">
        <v>47118</v>
      </c>
      <c r="O44" s="659">
        <v>0.8</v>
      </c>
      <c r="P44" s="659">
        <v>0.81</v>
      </c>
      <c r="Q44" s="659">
        <v>0.82</v>
      </c>
      <c r="R44" s="659">
        <v>0.83</v>
      </c>
      <c r="S44" s="659">
        <v>0.84</v>
      </c>
      <c r="T44" s="659">
        <v>0.85</v>
      </c>
      <c r="U44" s="659">
        <v>0.86</v>
      </c>
      <c r="V44" s="659">
        <v>0.87</v>
      </c>
      <c r="W44" s="659">
        <v>0.88</v>
      </c>
      <c r="X44" s="659">
        <v>0.9</v>
      </c>
      <c r="Y44" s="659">
        <v>0.9</v>
      </c>
      <c r="Z44" s="664" t="s">
        <v>402</v>
      </c>
      <c r="AA44" s="658">
        <v>2.0833300000000001</v>
      </c>
      <c r="AB44" s="664" t="s">
        <v>403</v>
      </c>
      <c r="AC44" s="664" t="s">
        <v>404</v>
      </c>
      <c r="AD44" s="656" t="s">
        <v>1183</v>
      </c>
      <c r="AE44" s="664" t="s">
        <v>296</v>
      </c>
      <c r="AF44" s="664" t="s">
        <v>297</v>
      </c>
      <c r="AG44" s="664" t="s">
        <v>374</v>
      </c>
      <c r="AH44" s="664" t="s">
        <v>270</v>
      </c>
      <c r="AI44" s="656" t="s">
        <v>263</v>
      </c>
      <c r="AJ44" s="656" t="s">
        <v>263</v>
      </c>
      <c r="AK44" s="664">
        <v>0</v>
      </c>
      <c r="AL44" s="664">
        <v>2018</v>
      </c>
      <c r="AM44" s="657">
        <v>43586</v>
      </c>
      <c r="AN44" s="686">
        <v>44196</v>
      </c>
      <c r="AO44" s="664">
        <v>1</v>
      </c>
      <c r="AP44" s="664">
        <v>7</v>
      </c>
      <c r="AQ44" s="664"/>
      <c r="AR44" s="664"/>
      <c r="AS44" s="664"/>
      <c r="AT44" s="664"/>
      <c r="AU44" s="664"/>
      <c r="AV44" s="664"/>
      <c r="AW44" s="664"/>
      <c r="AX44" s="664"/>
      <c r="AY44" s="693">
        <v>7</v>
      </c>
      <c r="AZ44" s="661">
        <v>1.84</v>
      </c>
      <c r="BA44" s="672">
        <v>1.84</v>
      </c>
      <c r="BB44" s="656" t="s">
        <v>271</v>
      </c>
      <c r="BC44" s="661">
        <v>9.5679999999999996</v>
      </c>
      <c r="BD44" s="672">
        <v>9.5679999999999996</v>
      </c>
      <c r="BE44" s="656" t="s">
        <v>271</v>
      </c>
      <c r="BF44" s="661"/>
      <c r="BG44" s="672"/>
      <c r="BH44" s="656"/>
      <c r="BI44" s="694"/>
      <c r="BJ44" s="694"/>
      <c r="BK44" s="662"/>
      <c r="BL44" s="694"/>
      <c r="BM44" s="694"/>
      <c r="BN44" s="662"/>
      <c r="BO44" s="694"/>
      <c r="BP44" s="694"/>
      <c r="BQ44" s="662"/>
      <c r="BR44" s="694"/>
      <c r="BS44" s="694"/>
      <c r="BT44" s="662"/>
      <c r="BU44" s="694"/>
      <c r="BV44" s="694"/>
      <c r="BW44" s="662"/>
      <c r="BX44" s="694"/>
      <c r="BY44" s="694"/>
      <c r="BZ44" s="662"/>
      <c r="CA44" s="694"/>
      <c r="CB44" s="694"/>
      <c r="CC44" s="662"/>
      <c r="CD44" s="661">
        <f t="shared" si="0"/>
        <v>11.407999999999999</v>
      </c>
      <c r="CE44" s="663" t="s">
        <v>116</v>
      </c>
      <c r="CF44" s="663" t="s">
        <v>272</v>
      </c>
      <c r="CG44" s="664" t="s">
        <v>309</v>
      </c>
      <c r="CH44" s="664" t="s">
        <v>310</v>
      </c>
      <c r="CI44" s="653" t="s">
        <v>275</v>
      </c>
      <c r="CJ44" s="665" t="s">
        <v>311</v>
      </c>
      <c r="CK44" s="673"/>
      <c r="CL44" s="673"/>
      <c r="CM44" s="673"/>
      <c r="CN44" s="673"/>
      <c r="CO44" s="673"/>
      <c r="CP44" s="673"/>
      <c r="CQ44" s="667" t="s">
        <v>542</v>
      </c>
      <c r="CR44" s="667" t="s">
        <v>542</v>
      </c>
    </row>
    <row r="45" spans="1:96" ht="150" customHeight="1">
      <c r="A45" s="654" t="s">
        <v>370</v>
      </c>
      <c r="B45" s="655"/>
      <c r="C45" s="656" t="s">
        <v>371</v>
      </c>
      <c r="D45" s="655"/>
      <c r="E45" s="656" t="s">
        <v>372</v>
      </c>
      <c r="F45" s="656" t="s">
        <v>373</v>
      </c>
      <c r="G45" s="656" t="s">
        <v>374</v>
      </c>
      <c r="H45" s="656" t="s">
        <v>270</v>
      </c>
      <c r="I45" s="656" t="s">
        <v>263</v>
      </c>
      <c r="J45" s="656"/>
      <c r="K45" s="655" t="s">
        <v>315</v>
      </c>
      <c r="L45" s="656" t="s">
        <v>315</v>
      </c>
      <c r="M45" s="657">
        <v>43586</v>
      </c>
      <c r="N45" s="657">
        <v>47118</v>
      </c>
      <c r="O45" s="659">
        <v>0.8</v>
      </c>
      <c r="P45" s="659">
        <v>0.81</v>
      </c>
      <c r="Q45" s="659">
        <v>0.82</v>
      </c>
      <c r="R45" s="659">
        <v>0.83</v>
      </c>
      <c r="S45" s="659">
        <v>0.84</v>
      </c>
      <c r="T45" s="659">
        <v>0.85</v>
      </c>
      <c r="U45" s="659">
        <v>0.86</v>
      </c>
      <c r="V45" s="659">
        <v>0.87</v>
      </c>
      <c r="W45" s="659">
        <v>0.88</v>
      </c>
      <c r="X45" s="659">
        <v>0.9</v>
      </c>
      <c r="Y45" s="659">
        <v>0.9</v>
      </c>
      <c r="Z45" s="664" t="s">
        <v>406</v>
      </c>
      <c r="AA45" s="658">
        <v>2.0833300000000001</v>
      </c>
      <c r="AB45" s="664" t="s">
        <v>407</v>
      </c>
      <c r="AC45" s="664" t="s">
        <v>408</v>
      </c>
      <c r="AD45" s="656" t="s">
        <v>1183</v>
      </c>
      <c r="AE45" s="656" t="s">
        <v>267</v>
      </c>
      <c r="AF45" s="656" t="s">
        <v>308</v>
      </c>
      <c r="AG45" s="664" t="s">
        <v>269</v>
      </c>
      <c r="AH45" s="664" t="s">
        <v>329</v>
      </c>
      <c r="AI45" s="656" t="s">
        <v>263</v>
      </c>
      <c r="AJ45" s="656" t="s">
        <v>263</v>
      </c>
      <c r="AK45" s="664">
        <v>12</v>
      </c>
      <c r="AL45" s="664">
        <v>2018</v>
      </c>
      <c r="AM45" s="657">
        <v>43586</v>
      </c>
      <c r="AN45" s="657">
        <v>45657</v>
      </c>
      <c r="AO45" s="664">
        <v>17</v>
      </c>
      <c r="AP45" s="664">
        <v>17</v>
      </c>
      <c r="AQ45" s="664">
        <v>17</v>
      </c>
      <c r="AR45" s="664">
        <v>17</v>
      </c>
      <c r="AS45" s="664">
        <v>17</v>
      </c>
      <c r="AT45" s="664">
        <v>17</v>
      </c>
      <c r="AU45" s="664"/>
      <c r="AV45" s="664"/>
      <c r="AW45" s="664"/>
      <c r="AX45" s="664"/>
      <c r="AY45" s="664">
        <v>17</v>
      </c>
      <c r="AZ45" s="660">
        <v>2454</v>
      </c>
      <c r="BA45" s="660">
        <v>2454</v>
      </c>
      <c r="BB45" s="661" t="s">
        <v>271</v>
      </c>
      <c r="BC45" s="660">
        <v>1505</v>
      </c>
      <c r="BD45" s="660">
        <v>982</v>
      </c>
      <c r="BE45" s="661" t="s">
        <v>271</v>
      </c>
      <c r="BF45" s="660">
        <v>1496</v>
      </c>
      <c r="BG45" s="660">
        <v>0</v>
      </c>
      <c r="BH45" s="661" t="s">
        <v>271</v>
      </c>
      <c r="BI45" s="660">
        <v>1532</v>
      </c>
      <c r="BJ45" s="660">
        <v>0</v>
      </c>
      <c r="BK45" s="662" t="s">
        <v>271</v>
      </c>
      <c r="BL45" s="660">
        <v>1569</v>
      </c>
      <c r="BM45" s="660">
        <v>0</v>
      </c>
      <c r="BN45" s="662" t="s">
        <v>271</v>
      </c>
      <c r="BO45" s="660">
        <v>1607</v>
      </c>
      <c r="BP45" s="660">
        <v>0</v>
      </c>
      <c r="BQ45" s="662" t="s">
        <v>271</v>
      </c>
      <c r="BR45" s="660"/>
      <c r="BS45" s="660"/>
      <c r="BT45" s="662"/>
      <c r="BU45" s="660"/>
      <c r="BV45" s="660"/>
      <c r="BW45" s="662"/>
      <c r="BX45" s="660"/>
      <c r="BY45" s="660"/>
      <c r="BZ45" s="662"/>
      <c r="CA45" s="660"/>
      <c r="CB45" s="660"/>
      <c r="CC45" s="662"/>
      <c r="CD45" s="661">
        <f>SUM(AZ45,BC45,BF45,BI45,BL45,BO45,BR45,BU45,BX45,CA45)</f>
        <v>10163</v>
      </c>
      <c r="CE45" s="663" t="s">
        <v>116</v>
      </c>
      <c r="CF45" s="663" t="s">
        <v>272</v>
      </c>
      <c r="CG45" s="664" t="s">
        <v>273</v>
      </c>
      <c r="CH45" s="664" t="s">
        <v>274</v>
      </c>
      <c r="CI45" s="653" t="s">
        <v>275</v>
      </c>
      <c r="CJ45" s="665" t="s">
        <v>276</v>
      </c>
      <c r="CK45" s="666" t="s">
        <v>409</v>
      </c>
      <c r="CL45" s="666" t="s">
        <v>410</v>
      </c>
      <c r="CM45" s="666" t="s">
        <v>411</v>
      </c>
      <c r="CN45" s="666" t="s">
        <v>412</v>
      </c>
      <c r="CO45" s="666" t="s">
        <v>413</v>
      </c>
      <c r="CP45" s="666" t="s">
        <v>414</v>
      </c>
      <c r="CQ45" s="667" t="s">
        <v>561</v>
      </c>
      <c r="CR45" s="667" t="s">
        <v>562</v>
      </c>
    </row>
    <row r="46" spans="1:96" ht="150" customHeight="1">
      <c r="A46" s="654" t="s">
        <v>370</v>
      </c>
      <c r="B46" s="655"/>
      <c r="C46" s="656" t="s">
        <v>371</v>
      </c>
      <c r="D46" s="655"/>
      <c r="E46" s="656" t="s">
        <v>372</v>
      </c>
      <c r="F46" s="656" t="s">
        <v>373</v>
      </c>
      <c r="G46" s="656" t="s">
        <v>374</v>
      </c>
      <c r="H46" s="656" t="s">
        <v>270</v>
      </c>
      <c r="I46" s="656" t="s">
        <v>263</v>
      </c>
      <c r="J46" s="656"/>
      <c r="K46" s="655" t="s">
        <v>315</v>
      </c>
      <c r="L46" s="656" t="s">
        <v>315</v>
      </c>
      <c r="M46" s="657">
        <v>43586</v>
      </c>
      <c r="N46" s="657">
        <v>47118</v>
      </c>
      <c r="O46" s="659">
        <v>0.8</v>
      </c>
      <c r="P46" s="659">
        <v>0.81</v>
      </c>
      <c r="Q46" s="659">
        <v>0.82</v>
      </c>
      <c r="R46" s="659">
        <v>0.83</v>
      </c>
      <c r="S46" s="659">
        <v>0.84</v>
      </c>
      <c r="T46" s="659">
        <v>0.85</v>
      </c>
      <c r="U46" s="659">
        <v>0.86</v>
      </c>
      <c r="V46" s="659">
        <v>0.87</v>
      </c>
      <c r="W46" s="659">
        <v>0.88</v>
      </c>
      <c r="X46" s="659">
        <v>0.9</v>
      </c>
      <c r="Y46" s="659">
        <v>0.9</v>
      </c>
      <c r="Z46" s="664" t="s">
        <v>415</v>
      </c>
      <c r="AA46" s="658">
        <v>2.0833300000000001</v>
      </c>
      <c r="AB46" s="664" t="s">
        <v>416</v>
      </c>
      <c r="AC46" s="664" t="s">
        <v>417</v>
      </c>
      <c r="AD46" s="656" t="s">
        <v>1183</v>
      </c>
      <c r="AE46" s="664" t="s">
        <v>418</v>
      </c>
      <c r="AF46" s="664" t="s">
        <v>419</v>
      </c>
      <c r="AG46" s="664" t="s">
        <v>420</v>
      </c>
      <c r="AH46" s="664" t="s">
        <v>270</v>
      </c>
      <c r="AI46" s="656" t="s">
        <v>263</v>
      </c>
      <c r="AJ46" s="656" t="s">
        <v>263</v>
      </c>
      <c r="AK46" s="664">
        <v>4</v>
      </c>
      <c r="AL46" s="664">
        <v>2018</v>
      </c>
      <c r="AM46" s="657">
        <v>43586</v>
      </c>
      <c r="AN46" s="657">
        <v>45657</v>
      </c>
      <c r="AO46" s="664">
        <v>9</v>
      </c>
      <c r="AP46" s="664">
        <v>12</v>
      </c>
      <c r="AQ46" s="664">
        <v>15</v>
      </c>
      <c r="AR46" s="664">
        <v>16</v>
      </c>
      <c r="AS46" s="664">
        <v>16</v>
      </c>
      <c r="AT46" s="664">
        <v>16</v>
      </c>
      <c r="AU46" s="664"/>
      <c r="AV46" s="664"/>
      <c r="AW46" s="664"/>
      <c r="AX46" s="664"/>
      <c r="AY46" s="664">
        <v>16</v>
      </c>
      <c r="AZ46" s="660">
        <v>280</v>
      </c>
      <c r="BA46" s="660">
        <v>280</v>
      </c>
      <c r="BB46" s="662" t="s">
        <v>271</v>
      </c>
      <c r="BC46" s="660">
        <v>343</v>
      </c>
      <c r="BD46" s="660">
        <v>258</v>
      </c>
      <c r="BE46" s="662" t="s">
        <v>271</v>
      </c>
      <c r="BF46" s="660">
        <v>241</v>
      </c>
      <c r="BG46" s="660">
        <v>0</v>
      </c>
      <c r="BH46" s="662" t="s">
        <v>271</v>
      </c>
      <c r="BI46" s="660">
        <v>232</v>
      </c>
      <c r="BJ46" s="660">
        <v>0</v>
      </c>
      <c r="BK46" s="662" t="s">
        <v>271</v>
      </c>
      <c r="BL46" s="660">
        <v>246</v>
      </c>
      <c r="BM46" s="660">
        <v>0</v>
      </c>
      <c r="BN46" s="662" t="s">
        <v>271</v>
      </c>
      <c r="BO46" s="660">
        <v>235</v>
      </c>
      <c r="BP46" s="660">
        <v>0</v>
      </c>
      <c r="BQ46" s="662" t="s">
        <v>271</v>
      </c>
      <c r="BR46" s="660"/>
      <c r="BS46" s="660"/>
      <c r="BT46" s="662"/>
      <c r="BU46" s="660"/>
      <c r="BV46" s="660"/>
      <c r="BW46" s="662"/>
      <c r="BX46" s="660"/>
      <c r="BY46" s="660"/>
      <c r="BZ46" s="662"/>
      <c r="CA46" s="660"/>
      <c r="CB46" s="660"/>
      <c r="CC46" s="662"/>
      <c r="CD46" s="661">
        <f t="shared" si="0"/>
        <v>1577</v>
      </c>
      <c r="CE46" s="663" t="s">
        <v>116</v>
      </c>
      <c r="CF46" s="663" t="s">
        <v>272</v>
      </c>
      <c r="CG46" s="664" t="s">
        <v>273</v>
      </c>
      <c r="CH46" s="664" t="s">
        <v>274</v>
      </c>
      <c r="CI46" s="653" t="s">
        <v>275</v>
      </c>
      <c r="CJ46" s="665" t="s">
        <v>276</v>
      </c>
      <c r="CK46" s="666" t="s">
        <v>421</v>
      </c>
      <c r="CL46" s="666" t="s">
        <v>422</v>
      </c>
      <c r="CM46" s="666" t="s">
        <v>423</v>
      </c>
      <c r="CN46" s="666" t="s">
        <v>424</v>
      </c>
      <c r="CO46" s="666" t="s">
        <v>425</v>
      </c>
      <c r="CP46" s="666" t="s">
        <v>426</v>
      </c>
      <c r="CQ46" s="667" t="s">
        <v>563</v>
      </c>
      <c r="CR46" s="667" t="s">
        <v>562</v>
      </c>
    </row>
    <row r="47" spans="1:96" ht="150" customHeight="1">
      <c r="A47" s="654" t="s">
        <v>370</v>
      </c>
      <c r="B47" s="655"/>
      <c r="C47" s="656" t="s">
        <v>371</v>
      </c>
      <c r="D47" s="655"/>
      <c r="E47" s="656" t="s">
        <v>372</v>
      </c>
      <c r="F47" s="656" t="s">
        <v>373</v>
      </c>
      <c r="G47" s="656" t="s">
        <v>374</v>
      </c>
      <c r="H47" s="656" t="s">
        <v>270</v>
      </c>
      <c r="I47" s="656" t="s">
        <v>263</v>
      </c>
      <c r="J47" s="656"/>
      <c r="K47" s="655" t="s">
        <v>315</v>
      </c>
      <c r="L47" s="656" t="s">
        <v>315</v>
      </c>
      <c r="M47" s="657">
        <v>43586</v>
      </c>
      <c r="N47" s="657">
        <v>47118</v>
      </c>
      <c r="O47" s="659">
        <v>0.8</v>
      </c>
      <c r="P47" s="659">
        <v>0.81</v>
      </c>
      <c r="Q47" s="659">
        <v>0.82</v>
      </c>
      <c r="R47" s="659">
        <v>0.83</v>
      </c>
      <c r="S47" s="659">
        <v>0.84</v>
      </c>
      <c r="T47" s="659">
        <v>0.85</v>
      </c>
      <c r="U47" s="659">
        <v>0.86</v>
      </c>
      <c r="V47" s="659">
        <v>0.87</v>
      </c>
      <c r="W47" s="659">
        <v>0.88</v>
      </c>
      <c r="X47" s="659">
        <v>0.9</v>
      </c>
      <c r="Y47" s="659">
        <v>0.9</v>
      </c>
      <c r="Z47" s="664" t="s">
        <v>427</v>
      </c>
      <c r="AA47" s="658">
        <v>2.0833300000000001</v>
      </c>
      <c r="AB47" s="664" t="s">
        <v>428</v>
      </c>
      <c r="AC47" s="664" t="s">
        <v>429</v>
      </c>
      <c r="AD47" s="656" t="s">
        <v>1183</v>
      </c>
      <c r="AE47" s="664" t="s">
        <v>269</v>
      </c>
      <c r="AF47" s="664" t="s">
        <v>269</v>
      </c>
      <c r="AG47" s="664" t="s">
        <v>269</v>
      </c>
      <c r="AH47" s="664" t="s">
        <v>270</v>
      </c>
      <c r="AI47" s="656" t="s">
        <v>263</v>
      </c>
      <c r="AJ47" s="656" t="s">
        <v>263</v>
      </c>
      <c r="AK47" s="693">
        <v>30624689</v>
      </c>
      <c r="AL47" s="664">
        <v>2017</v>
      </c>
      <c r="AM47" s="657">
        <v>43586</v>
      </c>
      <c r="AN47" s="657">
        <v>47118</v>
      </c>
      <c r="AO47" s="695">
        <v>32666335</v>
      </c>
      <c r="AP47" s="695">
        <v>33687158</v>
      </c>
      <c r="AQ47" s="695">
        <v>33976263</v>
      </c>
      <c r="AR47" s="695">
        <v>34265368</v>
      </c>
      <c r="AS47" s="695">
        <v>222609075</v>
      </c>
      <c r="AT47" s="695">
        <v>247609075</v>
      </c>
      <c r="AU47" s="695">
        <v>272609075</v>
      </c>
      <c r="AV47" s="695">
        <v>297609075</v>
      </c>
      <c r="AW47" s="695">
        <v>322609075</v>
      </c>
      <c r="AX47" s="695">
        <v>347609078</v>
      </c>
      <c r="AY47" s="695">
        <v>347609078</v>
      </c>
      <c r="AZ47" s="661">
        <v>111.01691015999999</v>
      </c>
      <c r="BA47" s="672">
        <v>111.01691015999999</v>
      </c>
      <c r="BB47" s="656" t="s">
        <v>391</v>
      </c>
      <c r="BC47" s="661">
        <v>115.45758656640001</v>
      </c>
      <c r="BD47" s="672">
        <v>115.45758656640001</v>
      </c>
      <c r="BE47" s="656" t="s">
        <v>391</v>
      </c>
      <c r="BF47" s="660">
        <v>120</v>
      </c>
      <c r="BG47" s="671">
        <v>0</v>
      </c>
      <c r="BH47" s="656" t="s">
        <v>430</v>
      </c>
      <c r="BI47" s="660">
        <v>125</v>
      </c>
      <c r="BJ47" s="671">
        <v>0</v>
      </c>
      <c r="BK47" s="656" t="s">
        <v>430</v>
      </c>
      <c r="BL47" s="660">
        <v>130</v>
      </c>
      <c r="BM47" s="671">
        <v>0</v>
      </c>
      <c r="BN47" s="656" t="s">
        <v>430</v>
      </c>
      <c r="BO47" s="660">
        <v>135</v>
      </c>
      <c r="BP47" s="671">
        <v>0</v>
      </c>
      <c r="BQ47" s="656" t="s">
        <v>430</v>
      </c>
      <c r="BR47" s="660">
        <v>140</v>
      </c>
      <c r="BS47" s="671">
        <v>0</v>
      </c>
      <c r="BT47" s="656" t="s">
        <v>430</v>
      </c>
      <c r="BU47" s="660">
        <v>146</v>
      </c>
      <c r="BV47" s="671">
        <v>0</v>
      </c>
      <c r="BW47" s="656" t="s">
        <v>430</v>
      </c>
      <c r="BX47" s="660">
        <v>152</v>
      </c>
      <c r="BY47" s="671">
        <v>0</v>
      </c>
      <c r="BZ47" s="656" t="s">
        <v>430</v>
      </c>
      <c r="CA47" s="660">
        <v>158</v>
      </c>
      <c r="CB47" s="671">
        <v>0</v>
      </c>
      <c r="CC47" s="662" t="s">
        <v>271</v>
      </c>
      <c r="CD47" s="660">
        <v>1333</v>
      </c>
      <c r="CE47" s="663" t="s">
        <v>116</v>
      </c>
      <c r="CF47" s="663" t="s">
        <v>272</v>
      </c>
      <c r="CG47" s="664" t="s">
        <v>309</v>
      </c>
      <c r="CH47" s="664" t="s">
        <v>310</v>
      </c>
      <c r="CI47" s="653" t="s">
        <v>275</v>
      </c>
      <c r="CJ47" s="665" t="s">
        <v>311</v>
      </c>
      <c r="CK47" s="673"/>
      <c r="CL47" s="673"/>
      <c r="CM47" s="673"/>
      <c r="CN47" s="673"/>
      <c r="CO47" s="673"/>
      <c r="CP47" s="673"/>
      <c r="CQ47" s="667" t="s">
        <v>540</v>
      </c>
      <c r="CR47" s="667" t="s">
        <v>540</v>
      </c>
    </row>
    <row r="48" spans="1:96" ht="150" customHeight="1">
      <c r="A48" s="654" t="s">
        <v>370</v>
      </c>
      <c r="B48" s="655"/>
      <c r="C48" s="656" t="s">
        <v>371</v>
      </c>
      <c r="D48" s="655"/>
      <c r="E48" s="656" t="s">
        <v>372</v>
      </c>
      <c r="F48" s="656" t="s">
        <v>373</v>
      </c>
      <c r="G48" s="656" t="s">
        <v>374</v>
      </c>
      <c r="H48" s="656" t="s">
        <v>270</v>
      </c>
      <c r="I48" s="656" t="s">
        <v>263</v>
      </c>
      <c r="J48" s="656"/>
      <c r="K48" s="655" t="s">
        <v>315</v>
      </c>
      <c r="L48" s="656" t="s">
        <v>315</v>
      </c>
      <c r="M48" s="657">
        <v>43586</v>
      </c>
      <c r="N48" s="657">
        <v>47118</v>
      </c>
      <c r="O48" s="659">
        <v>0.8</v>
      </c>
      <c r="P48" s="659">
        <v>0.81</v>
      </c>
      <c r="Q48" s="659">
        <v>0.82</v>
      </c>
      <c r="R48" s="659">
        <v>0.83</v>
      </c>
      <c r="S48" s="659">
        <v>0.84</v>
      </c>
      <c r="T48" s="659">
        <v>0.85</v>
      </c>
      <c r="U48" s="659">
        <v>0.86</v>
      </c>
      <c r="V48" s="659">
        <v>0.87</v>
      </c>
      <c r="W48" s="659">
        <v>0.88</v>
      </c>
      <c r="X48" s="659">
        <v>0.9</v>
      </c>
      <c r="Y48" s="659">
        <v>0.9</v>
      </c>
      <c r="Z48" s="667" t="s">
        <v>431</v>
      </c>
      <c r="AA48" s="658">
        <v>2.0833300000000001</v>
      </c>
      <c r="AB48" s="696" t="s">
        <v>432</v>
      </c>
      <c r="AC48" s="696" t="s">
        <v>433</v>
      </c>
      <c r="AD48" s="656" t="s">
        <v>1183</v>
      </c>
      <c r="AE48" s="664" t="s">
        <v>269</v>
      </c>
      <c r="AF48" s="664" t="s">
        <v>269</v>
      </c>
      <c r="AG48" s="696" t="s">
        <v>269</v>
      </c>
      <c r="AH48" s="697" t="s">
        <v>347</v>
      </c>
      <c r="AI48" s="656" t="s">
        <v>263</v>
      </c>
      <c r="AJ48" s="656" t="s">
        <v>263</v>
      </c>
      <c r="AK48" s="697">
        <v>0</v>
      </c>
      <c r="AL48" s="697">
        <v>2017</v>
      </c>
      <c r="AM48" s="657">
        <v>43586</v>
      </c>
      <c r="AN48" s="686">
        <v>47118</v>
      </c>
      <c r="AO48" s="697">
        <v>1</v>
      </c>
      <c r="AP48" s="697">
        <v>4</v>
      </c>
      <c r="AQ48" s="697">
        <v>4</v>
      </c>
      <c r="AR48" s="697">
        <v>4</v>
      </c>
      <c r="AS48" s="697">
        <v>4</v>
      </c>
      <c r="AT48" s="697">
        <v>4</v>
      </c>
      <c r="AU48" s="697">
        <v>4</v>
      </c>
      <c r="AV48" s="697">
        <v>4</v>
      </c>
      <c r="AW48" s="697">
        <v>4</v>
      </c>
      <c r="AX48" s="697">
        <v>4</v>
      </c>
      <c r="AY48" s="697">
        <v>37</v>
      </c>
      <c r="AZ48" s="661">
        <v>23.655162960000002</v>
      </c>
      <c r="BA48" s="661">
        <v>23.655162960000002</v>
      </c>
      <c r="BB48" s="656" t="s">
        <v>434</v>
      </c>
      <c r="BC48" s="661">
        <v>24.601369478400002</v>
      </c>
      <c r="BD48" s="661">
        <v>24.601369478400002</v>
      </c>
      <c r="BE48" s="656" t="s">
        <v>434</v>
      </c>
      <c r="BF48" s="660">
        <v>26</v>
      </c>
      <c r="BG48" s="660">
        <v>0</v>
      </c>
      <c r="BH48" s="656" t="s">
        <v>434</v>
      </c>
      <c r="BI48" s="660">
        <v>27</v>
      </c>
      <c r="BJ48" s="660">
        <v>0</v>
      </c>
      <c r="BK48" s="656" t="s">
        <v>434</v>
      </c>
      <c r="BL48" s="660">
        <v>28</v>
      </c>
      <c r="BM48" s="660">
        <v>0</v>
      </c>
      <c r="BN48" s="656" t="s">
        <v>434</v>
      </c>
      <c r="BO48" s="660">
        <v>29</v>
      </c>
      <c r="BP48" s="660">
        <v>0</v>
      </c>
      <c r="BQ48" s="656" t="s">
        <v>434</v>
      </c>
      <c r="BR48" s="660">
        <v>30</v>
      </c>
      <c r="BS48" s="660">
        <v>0</v>
      </c>
      <c r="BT48" s="662" t="s">
        <v>435</v>
      </c>
      <c r="BU48" s="660">
        <v>31</v>
      </c>
      <c r="BV48" s="660">
        <v>0</v>
      </c>
      <c r="BW48" s="662" t="s">
        <v>435</v>
      </c>
      <c r="BX48" s="660">
        <v>32</v>
      </c>
      <c r="BY48" s="660">
        <v>0</v>
      </c>
      <c r="BZ48" s="662" t="s">
        <v>435</v>
      </c>
      <c r="CA48" s="660">
        <v>34</v>
      </c>
      <c r="CB48" s="660">
        <v>0</v>
      </c>
      <c r="CC48" s="662" t="s">
        <v>435</v>
      </c>
      <c r="CD48" s="660">
        <v>284</v>
      </c>
      <c r="CE48" s="653" t="s">
        <v>116</v>
      </c>
      <c r="CF48" s="653" t="s">
        <v>272</v>
      </c>
      <c r="CG48" s="664" t="s">
        <v>309</v>
      </c>
      <c r="CH48" s="696" t="s">
        <v>318</v>
      </c>
      <c r="CI48" s="653" t="s">
        <v>275</v>
      </c>
      <c r="CJ48" s="665" t="s">
        <v>319</v>
      </c>
      <c r="CK48" s="673"/>
      <c r="CL48" s="673"/>
      <c r="CM48" s="673"/>
      <c r="CN48" s="673"/>
      <c r="CO48" s="673"/>
      <c r="CP48" s="673"/>
      <c r="CQ48" s="667" t="s">
        <v>540</v>
      </c>
      <c r="CR48" s="667" t="s">
        <v>540</v>
      </c>
    </row>
    <row r="49" spans="1:96" ht="150" customHeight="1">
      <c r="A49" s="654" t="s">
        <v>370</v>
      </c>
      <c r="B49" s="655"/>
      <c r="C49" s="656" t="s">
        <v>371</v>
      </c>
      <c r="D49" s="655"/>
      <c r="E49" s="656" t="s">
        <v>372</v>
      </c>
      <c r="F49" s="656" t="s">
        <v>373</v>
      </c>
      <c r="G49" s="656" t="s">
        <v>374</v>
      </c>
      <c r="H49" s="656" t="s">
        <v>270</v>
      </c>
      <c r="I49" s="656" t="s">
        <v>263</v>
      </c>
      <c r="J49" s="656"/>
      <c r="K49" s="655" t="s">
        <v>315</v>
      </c>
      <c r="L49" s="656" t="s">
        <v>315</v>
      </c>
      <c r="M49" s="657">
        <v>43586</v>
      </c>
      <c r="N49" s="657">
        <v>47118</v>
      </c>
      <c r="O49" s="659">
        <v>0.8</v>
      </c>
      <c r="P49" s="659">
        <v>0.81</v>
      </c>
      <c r="Q49" s="659">
        <v>0.82</v>
      </c>
      <c r="R49" s="659">
        <v>0.83</v>
      </c>
      <c r="S49" s="659">
        <v>0.84</v>
      </c>
      <c r="T49" s="659">
        <v>0.85</v>
      </c>
      <c r="U49" s="659">
        <v>0.86</v>
      </c>
      <c r="V49" s="659">
        <v>0.87</v>
      </c>
      <c r="W49" s="659">
        <v>0.88</v>
      </c>
      <c r="X49" s="659">
        <v>0.9</v>
      </c>
      <c r="Y49" s="659">
        <v>0.9</v>
      </c>
      <c r="Z49" s="667" t="s">
        <v>436</v>
      </c>
      <c r="AA49" s="658">
        <v>2.0833300000000001</v>
      </c>
      <c r="AB49" s="696" t="s">
        <v>437</v>
      </c>
      <c r="AC49" s="696" t="s">
        <v>438</v>
      </c>
      <c r="AD49" s="656" t="s">
        <v>1183</v>
      </c>
      <c r="AE49" s="656" t="s">
        <v>269</v>
      </c>
      <c r="AF49" s="664" t="s">
        <v>269</v>
      </c>
      <c r="AG49" s="696" t="s">
        <v>269</v>
      </c>
      <c r="AH49" s="698" t="s">
        <v>270</v>
      </c>
      <c r="AI49" s="656" t="s">
        <v>263</v>
      </c>
      <c r="AJ49" s="656" t="s">
        <v>263</v>
      </c>
      <c r="AK49" s="697">
        <v>0</v>
      </c>
      <c r="AL49" s="697">
        <v>2018</v>
      </c>
      <c r="AM49" s="657">
        <v>43678</v>
      </c>
      <c r="AN49" s="686">
        <v>47118</v>
      </c>
      <c r="AO49" s="697">
        <v>8</v>
      </c>
      <c r="AP49" s="697">
        <v>10</v>
      </c>
      <c r="AQ49" s="697">
        <v>12</v>
      </c>
      <c r="AR49" s="697">
        <v>15</v>
      </c>
      <c r="AS49" s="697">
        <v>19</v>
      </c>
      <c r="AT49" s="697">
        <v>23</v>
      </c>
      <c r="AU49" s="697">
        <v>28</v>
      </c>
      <c r="AV49" s="697">
        <v>36</v>
      </c>
      <c r="AW49" s="697">
        <v>45</v>
      </c>
      <c r="AX49" s="697">
        <v>56</v>
      </c>
      <c r="AY49" s="697">
        <v>56</v>
      </c>
      <c r="AZ49" s="661">
        <v>5.1450209999999998</v>
      </c>
      <c r="BA49" s="661">
        <v>5.1450209999999998</v>
      </c>
      <c r="BB49" s="656" t="s">
        <v>271</v>
      </c>
      <c r="BC49" s="661">
        <v>5.3508218400000001</v>
      </c>
      <c r="BD49" s="661">
        <v>5.3508218400000001</v>
      </c>
      <c r="BE49" s="656" t="s">
        <v>271</v>
      </c>
      <c r="BF49" s="660">
        <v>6</v>
      </c>
      <c r="BG49" s="660">
        <v>0</v>
      </c>
      <c r="BH49" s="656" t="s">
        <v>271</v>
      </c>
      <c r="BI49" s="660">
        <v>6</v>
      </c>
      <c r="BJ49" s="660">
        <v>0</v>
      </c>
      <c r="BK49" s="656" t="s">
        <v>271</v>
      </c>
      <c r="BL49" s="660">
        <v>6</v>
      </c>
      <c r="BM49" s="660">
        <v>0</v>
      </c>
      <c r="BN49" s="656" t="s">
        <v>271</v>
      </c>
      <c r="BO49" s="660">
        <v>6</v>
      </c>
      <c r="BP49" s="660">
        <v>0</v>
      </c>
      <c r="BQ49" s="656" t="s">
        <v>271</v>
      </c>
      <c r="BR49" s="660">
        <v>7</v>
      </c>
      <c r="BS49" s="660">
        <v>0</v>
      </c>
      <c r="BT49" s="656" t="s">
        <v>271</v>
      </c>
      <c r="BU49" s="660">
        <v>7</v>
      </c>
      <c r="BV49" s="660">
        <v>0</v>
      </c>
      <c r="BW49" s="656" t="s">
        <v>271</v>
      </c>
      <c r="BX49" s="660">
        <v>7</v>
      </c>
      <c r="BY49" s="660">
        <v>0</v>
      </c>
      <c r="BZ49" s="656" t="s">
        <v>271</v>
      </c>
      <c r="CA49" s="660">
        <v>7</v>
      </c>
      <c r="CB49" s="660">
        <v>0</v>
      </c>
      <c r="CC49" s="691" t="s">
        <v>271</v>
      </c>
      <c r="CD49" s="660">
        <v>62</v>
      </c>
      <c r="CE49" s="653" t="s">
        <v>116</v>
      </c>
      <c r="CF49" s="663" t="s">
        <v>272</v>
      </c>
      <c r="CG49" s="664" t="s">
        <v>273</v>
      </c>
      <c r="CH49" s="664" t="s">
        <v>274</v>
      </c>
      <c r="CI49" s="653" t="s">
        <v>275</v>
      </c>
      <c r="CJ49" s="665" t="s">
        <v>276</v>
      </c>
      <c r="CK49" s="669" t="s">
        <v>439</v>
      </c>
      <c r="CL49" s="669" t="s">
        <v>440</v>
      </c>
      <c r="CM49" s="669" t="s">
        <v>441</v>
      </c>
      <c r="CN49" s="669" t="s">
        <v>442</v>
      </c>
      <c r="CO49" s="669" t="s">
        <v>443</v>
      </c>
      <c r="CP49" s="673"/>
      <c r="CQ49" s="667" t="s">
        <v>540</v>
      </c>
      <c r="CR49" s="667" t="s">
        <v>540</v>
      </c>
    </row>
    <row r="50" spans="1:96" ht="150" customHeight="1">
      <c r="A50" s="654" t="s">
        <v>370</v>
      </c>
      <c r="B50" s="655"/>
      <c r="C50" s="664" t="s">
        <v>371</v>
      </c>
      <c r="D50" s="655"/>
      <c r="E50" s="664" t="s">
        <v>372</v>
      </c>
      <c r="F50" s="664" t="s">
        <v>373</v>
      </c>
      <c r="G50" s="664" t="s">
        <v>374</v>
      </c>
      <c r="H50" s="664" t="s">
        <v>270</v>
      </c>
      <c r="I50" s="664" t="s">
        <v>548</v>
      </c>
      <c r="J50" s="664"/>
      <c r="K50" s="699" t="s">
        <v>315</v>
      </c>
      <c r="L50" s="664" t="s">
        <v>263</v>
      </c>
      <c r="M50" s="686">
        <v>43586</v>
      </c>
      <c r="N50" s="686">
        <v>47118</v>
      </c>
      <c r="O50" s="687">
        <v>0.8</v>
      </c>
      <c r="P50" s="687">
        <v>0.81</v>
      </c>
      <c r="Q50" s="687">
        <v>0.82</v>
      </c>
      <c r="R50" s="687">
        <v>0.83</v>
      </c>
      <c r="S50" s="687">
        <v>0.84</v>
      </c>
      <c r="T50" s="687">
        <v>0.85</v>
      </c>
      <c r="U50" s="687">
        <v>0.86</v>
      </c>
      <c r="V50" s="687">
        <v>0.87</v>
      </c>
      <c r="W50" s="687">
        <v>0.88</v>
      </c>
      <c r="X50" s="687">
        <v>0.9</v>
      </c>
      <c r="Y50" s="687">
        <v>0.9</v>
      </c>
      <c r="Z50" s="667" t="s">
        <v>564</v>
      </c>
      <c r="AA50" s="658">
        <v>2.0833300000000001</v>
      </c>
      <c r="AB50" s="677" t="s">
        <v>565</v>
      </c>
      <c r="AC50" s="645" t="s">
        <v>566</v>
      </c>
      <c r="AD50" s="656" t="s">
        <v>1183</v>
      </c>
      <c r="AE50" s="664" t="s">
        <v>267</v>
      </c>
      <c r="AF50" s="664" t="s">
        <v>268</v>
      </c>
      <c r="AG50" s="667" t="s">
        <v>269</v>
      </c>
      <c r="AH50" s="678" t="s">
        <v>329</v>
      </c>
      <c r="AI50" s="656" t="s">
        <v>263</v>
      </c>
      <c r="AJ50" s="656" t="s">
        <v>263</v>
      </c>
      <c r="AK50" s="678" t="s">
        <v>315</v>
      </c>
      <c r="AL50" s="678" t="s">
        <v>315</v>
      </c>
      <c r="AM50" s="686">
        <v>45658</v>
      </c>
      <c r="AN50" s="686">
        <v>47118</v>
      </c>
      <c r="AO50" s="678"/>
      <c r="AP50" s="678"/>
      <c r="AQ50" s="678"/>
      <c r="AR50" s="678"/>
      <c r="AS50" s="678"/>
      <c r="AT50" s="700"/>
      <c r="AU50" s="700">
        <v>4</v>
      </c>
      <c r="AV50" s="700">
        <v>4</v>
      </c>
      <c r="AW50" s="700">
        <v>4</v>
      </c>
      <c r="AX50" s="700">
        <v>4</v>
      </c>
      <c r="AY50" s="678">
        <v>4</v>
      </c>
      <c r="AZ50" s="672"/>
      <c r="BA50" s="672"/>
      <c r="BB50" s="672"/>
      <c r="BC50" s="672"/>
      <c r="BD50" s="672"/>
      <c r="BE50" s="672"/>
      <c r="BF50" s="672"/>
      <c r="BG50" s="672"/>
      <c r="BH50" s="672"/>
      <c r="BI50" s="672"/>
      <c r="BJ50" s="672"/>
      <c r="BK50" s="672"/>
      <c r="BL50" s="672"/>
      <c r="BM50" s="672"/>
      <c r="BN50" s="672"/>
      <c r="BO50" s="672"/>
      <c r="BP50" s="672"/>
      <c r="BQ50" s="672"/>
      <c r="BR50" s="672">
        <v>2042</v>
      </c>
      <c r="BS50" s="672">
        <v>0</v>
      </c>
      <c r="BT50" s="672" t="s">
        <v>271</v>
      </c>
      <c r="BU50" s="672">
        <v>2042</v>
      </c>
      <c r="BV50" s="672">
        <v>0</v>
      </c>
      <c r="BW50" s="672" t="s">
        <v>271</v>
      </c>
      <c r="BX50" s="672">
        <v>2042</v>
      </c>
      <c r="BY50" s="672">
        <v>0</v>
      </c>
      <c r="BZ50" s="672" t="s">
        <v>271</v>
      </c>
      <c r="CA50" s="672">
        <v>2042</v>
      </c>
      <c r="CB50" s="672">
        <v>0</v>
      </c>
      <c r="CC50" s="672" t="s">
        <v>271</v>
      </c>
      <c r="CD50" s="672">
        <f t="shared" ref="CD50:CD51" si="1">SUM(AZ50,BC50,BF50,BI50,BL50,BO50,BR50,BU50,BX50,CA50)</f>
        <v>8168</v>
      </c>
      <c r="CE50" s="664" t="s">
        <v>567</v>
      </c>
      <c r="CF50" s="664" t="s">
        <v>568</v>
      </c>
      <c r="CG50" s="667" t="s">
        <v>569</v>
      </c>
      <c r="CH50" s="667" t="s">
        <v>570</v>
      </c>
      <c r="CI50" s="667">
        <v>2347600</v>
      </c>
      <c r="CJ50" s="644" t="s">
        <v>571</v>
      </c>
      <c r="CK50" s="680"/>
      <c r="CL50" s="680"/>
      <c r="CM50" s="680"/>
      <c r="CN50" s="680"/>
      <c r="CO50" s="680"/>
      <c r="CP50" s="680"/>
      <c r="CQ50" s="667" t="s">
        <v>556</v>
      </c>
      <c r="CR50" s="667" t="s">
        <v>547</v>
      </c>
    </row>
    <row r="51" spans="1:96" ht="150" customHeight="1">
      <c r="A51" s="654" t="s">
        <v>370</v>
      </c>
      <c r="B51" s="655"/>
      <c r="C51" s="664" t="s">
        <v>371</v>
      </c>
      <c r="D51" s="655"/>
      <c r="E51" s="664" t="s">
        <v>372</v>
      </c>
      <c r="F51" s="664" t="s">
        <v>373</v>
      </c>
      <c r="G51" s="664" t="s">
        <v>374</v>
      </c>
      <c r="H51" s="664" t="s">
        <v>270</v>
      </c>
      <c r="I51" s="664" t="s">
        <v>548</v>
      </c>
      <c r="J51" s="664"/>
      <c r="K51" s="699" t="s">
        <v>315</v>
      </c>
      <c r="L51" s="664" t="s">
        <v>263</v>
      </c>
      <c r="M51" s="686">
        <v>43586</v>
      </c>
      <c r="N51" s="686">
        <v>47118</v>
      </c>
      <c r="O51" s="687">
        <v>0.8</v>
      </c>
      <c r="P51" s="687">
        <v>0.81</v>
      </c>
      <c r="Q51" s="687">
        <v>0.82</v>
      </c>
      <c r="R51" s="687">
        <v>0.83</v>
      </c>
      <c r="S51" s="687">
        <v>0.84</v>
      </c>
      <c r="T51" s="687">
        <v>0.85</v>
      </c>
      <c r="U51" s="687">
        <v>0.86</v>
      </c>
      <c r="V51" s="687">
        <v>0.87</v>
      </c>
      <c r="W51" s="687">
        <v>0.88</v>
      </c>
      <c r="X51" s="687">
        <v>0.9</v>
      </c>
      <c r="Y51" s="687">
        <v>0.9</v>
      </c>
      <c r="Z51" s="667" t="s">
        <v>572</v>
      </c>
      <c r="AA51" s="658">
        <v>2.0833300000000001</v>
      </c>
      <c r="AB51" s="677" t="s">
        <v>573</v>
      </c>
      <c r="AC51" s="645" t="s">
        <v>574</v>
      </c>
      <c r="AD51" s="656" t="s">
        <v>1183</v>
      </c>
      <c r="AE51" s="664" t="s">
        <v>267</v>
      </c>
      <c r="AF51" s="664" t="s">
        <v>268</v>
      </c>
      <c r="AG51" s="667" t="s">
        <v>269</v>
      </c>
      <c r="AH51" s="646" t="s">
        <v>329</v>
      </c>
      <c r="AI51" s="656" t="s">
        <v>263</v>
      </c>
      <c r="AJ51" s="656" t="s">
        <v>263</v>
      </c>
      <c r="AK51" s="678" t="s">
        <v>315</v>
      </c>
      <c r="AL51" s="678" t="s">
        <v>315</v>
      </c>
      <c r="AM51" s="701">
        <v>45658</v>
      </c>
      <c r="AN51" s="701">
        <v>46752</v>
      </c>
      <c r="AO51" s="678"/>
      <c r="AP51" s="678"/>
      <c r="AQ51" s="678"/>
      <c r="AR51" s="678"/>
      <c r="AS51" s="678"/>
      <c r="AT51" s="647"/>
      <c r="AU51" s="647">
        <v>1</v>
      </c>
      <c r="AV51" s="647">
        <v>1</v>
      </c>
      <c r="AW51" s="647">
        <v>1</v>
      </c>
      <c r="AX51" s="702"/>
      <c r="AY51" s="703">
        <v>1</v>
      </c>
      <c r="AZ51" s="672"/>
      <c r="BA51" s="672"/>
      <c r="BB51" s="672"/>
      <c r="BC51" s="672"/>
      <c r="BD51" s="672"/>
      <c r="BE51" s="672"/>
      <c r="BF51" s="672"/>
      <c r="BG51" s="672"/>
      <c r="BH51" s="672"/>
      <c r="BI51" s="672"/>
      <c r="BJ51" s="672"/>
      <c r="BK51" s="672"/>
      <c r="BL51" s="672"/>
      <c r="BM51" s="672"/>
      <c r="BN51" s="672"/>
      <c r="BO51" s="704"/>
      <c r="BP51" s="672"/>
      <c r="BQ51" s="672"/>
      <c r="BR51" s="704">
        <v>3.4</v>
      </c>
      <c r="BS51" s="672">
        <v>0</v>
      </c>
      <c r="BT51" s="672" t="s">
        <v>271</v>
      </c>
      <c r="BU51" s="704">
        <v>3.8</v>
      </c>
      <c r="BV51" s="672">
        <v>0</v>
      </c>
      <c r="BW51" s="672" t="s">
        <v>271</v>
      </c>
      <c r="BX51" s="704">
        <v>4.2</v>
      </c>
      <c r="BY51" s="672">
        <v>0</v>
      </c>
      <c r="BZ51" s="672" t="s">
        <v>271</v>
      </c>
      <c r="CA51" s="672"/>
      <c r="CB51" s="672"/>
      <c r="CC51" s="672"/>
      <c r="CD51" s="704">
        <f t="shared" si="1"/>
        <v>11.399999999999999</v>
      </c>
      <c r="CE51" s="664" t="s">
        <v>164</v>
      </c>
      <c r="CF51" s="664" t="s">
        <v>575</v>
      </c>
      <c r="CG51" s="667" t="s">
        <v>576</v>
      </c>
      <c r="CH51" s="667" t="s">
        <v>577</v>
      </c>
      <c r="CI51" s="667" t="s">
        <v>578</v>
      </c>
      <c r="CJ51" s="644" t="s">
        <v>579</v>
      </c>
      <c r="CK51" s="680"/>
      <c r="CL51" s="680"/>
      <c r="CM51" s="680"/>
      <c r="CN51" s="680"/>
      <c r="CO51" s="680"/>
      <c r="CP51" s="680"/>
      <c r="CQ51" s="667" t="s">
        <v>556</v>
      </c>
      <c r="CR51" s="667" t="s">
        <v>547</v>
      </c>
    </row>
    <row r="52" spans="1:96" ht="150" customHeight="1">
      <c r="A52" s="654" t="s">
        <v>370</v>
      </c>
      <c r="B52" s="655"/>
      <c r="C52" s="664" t="s">
        <v>371</v>
      </c>
      <c r="D52" s="655"/>
      <c r="E52" s="664" t="s">
        <v>372</v>
      </c>
      <c r="F52" s="664" t="s">
        <v>373</v>
      </c>
      <c r="G52" s="664" t="s">
        <v>374</v>
      </c>
      <c r="H52" s="664" t="s">
        <v>270</v>
      </c>
      <c r="I52" s="664" t="s">
        <v>548</v>
      </c>
      <c r="J52" s="664"/>
      <c r="K52" s="699" t="s">
        <v>315</v>
      </c>
      <c r="L52" s="664" t="s">
        <v>263</v>
      </c>
      <c r="M52" s="686">
        <v>43586</v>
      </c>
      <c r="N52" s="686">
        <v>47118</v>
      </c>
      <c r="O52" s="687">
        <v>0.8</v>
      </c>
      <c r="P52" s="687">
        <v>0.81</v>
      </c>
      <c r="Q52" s="687">
        <v>0.82</v>
      </c>
      <c r="R52" s="687">
        <v>0.83</v>
      </c>
      <c r="S52" s="687">
        <v>0.84</v>
      </c>
      <c r="T52" s="687">
        <v>0.85</v>
      </c>
      <c r="U52" s="687">
        <v>0.86</v>
      </c>
      <c r="V52" s="687">
        <v>0.87</v>
      </c>
      <c r="W52" s="687">
        <v>0.88</v>
      </c>
      <c r="X52" s="687">
        <v>0.9</v>
      </c>
      <c r="Y52" s="687">
        <v>0.9</v>
      </c>
      <c r="Z52" s="667" t="s">
        <v>580</v>
      </c>
      <c r="AA52" s="658">
        <v>2.0833300000000001</v>
      </c>
      <c r="AB52" s="705" t="s">
        <v>581</v>
      </c>
      <c r="AC52" s="654" t="s">
        <v>582</v>
      </c>
      <c r="AD52" s="656" t="s">
        <v>1183</v>
      </c>
      <c r="AE52" s="664" t="s">
        <v>267</v>
      </c>
      <c r="AF52" s="664" t="s">
        <v>308</v>
      </c>
      <c r="AG52" s="667" t="s">
        <v>583</v>
      </c>
      <c r="AH52" s="702" t="s">
        <v>347</v>
      </c>
      <c r="AI52" s="656" t="s">
        <v>263</v>
      </c>
      <c r="AJ52" s="656" t="s">
        <v>263</v>
      </c>
      <c r="AK52" s="678" t="s">
        <v>315</v>
      </c>
      <c r="AL52" s="678" t="s">
        <v>315</v>
      </c>
      <c r="AM52" s="686">
        <v>45292</v>
      </c>
      <c r="AN52" s="686">
        <v>47118</v>
      </c>
      <c r="AO52" s="678"/>
      <c r="AP52" s="678"/>
      <c r="AQ52" s="678"/>
      <c r="AR52" s="678"/>
      <c r="AS52" s="678"/>
      <c r="AT52" s="703">
        <v>0.2</v>
      </c>
      <c r="AU52" s="703">
        <v>0.15</v>
      </c>
      <c r="AV52" s="703">
        <v>0.15</v>
      </c>
      <c r="AW52" s="703">
        <v>0.15</v>
      </c>
      <c r="AX52" s="703">
        <v>0.35</v>
      </c>
      <c r="AY52" s="703">
        <v>1</v>
      </c>
      <c r="AZ52" s="672"/>
      <c r="BA52" s="672"/>
      <c r="BB52" s="672"/>
      <c r="BC52" s="672"/>
      <c r="BD52" s="672"/>
      <c r="BE52" s="672"/>
      <c r="BF52" s="672"/>
      <c r="BG52" s="672"/>
      <c r="BH52" s="672"/>
      <c r="BI52" s="672"/>
      <c r="BJ52" s="672"/>
      <c r="BK52" s="672"/>
      <c r="BL52" s="672"/>
      <c r="BM52" s="672"/>
      <c r="BN52" s="672"/>
      <c r="BO52" s="672">
        <v>100</v>
      </c>
      <c r="BP52" s="672">
        <v>0</v>
      </c>
      <c r="BQ52" s="672" t="s">
        <v>271</v>
      </c>
      <c r="BR52" s="672">
        <v>100</v>
      </c>
      <c r="BS52" s="672">
        <v>0</v>
      </c>
      <c r="BT52" s="672" t="s">
        <v>271</v>
      </c>
      <c r="BU52" s="672">
        <v>100</v>
      </c>
      <c r="BV52" s="672">
        <v>0</v>
      </c>
      <c r="BW52" s="672" t="s">
        <v>271</v>
      </c>
      <c r="BX52" s="672">
        <v>100</v>
      </c>
      <c r="BY52" s="672">
        <v>0</v>
      </c>
      <c r="BZ52" s="672" t="s">
        <v>271</v>
      </c>
      <c r="CA52" s="672">
        <v>100</v>
      </c>
      <c r="CB52" s="672">
        <v>0</v>
      </c>
      <c r="CC52" s="672" t="s">
        <v>271</v>
      </c>
      <c r="CD52" s="672">
        <f>SUM(AZ52,BC52,BF52,BI52,BL52,BO52,BR52,BU52,BX52,CA52)</f>
        <v>500</v>
      </c>
      <c r="CE52" s="664" t="s">
        <v>116</v>
      </c>
      <c r="CF52" s="664" t="s">
        <v>552</v>
      </c>
      <c r="CG52" s="664" t="s">
        <v>273</v>
      </c>
      <c r="CH52" s="664" t="s">
        <v>553</v>
      </c>
      <c r="CI52" s="664" t="s">
        <v>554</v>
      </c>
      <c r="CJ52" s="644" t="s">
        <v>555</v>
      </c>
      <c r="CK52" s="680"/>
      <c r="CL52" s="680"/>
      <c r="CM52" s="680"/>
      <c r="CN52" s="680"/>
      <c r="CO52" s="680"/>
      <c r="CP52" s="680"/>
      <c r="CQ52" s="667" t="s">
        <v>556</v>
      </c>
      <c r="CR52" s="667" t="s">
        <v>547</v>
      </c>
    </row>
    <row r="53" spans="1:96" ht="150" customHeight="1">
      <c r="A53" s="654" t="s">
        <v>444</v>
      </c>
      <c r="B53" s="655">
        <v>10.42</v>
      </c>
      <c r="C53" s="656" t="s">
        <v>445</v>
      </c>
      <c r="D53" s="655">
        <v>10.42</v>
      </c>
      <c r="E53" s="656" t="s">
        <v>446</v>
      </c>
      <c r="F53" s="656" t="s">
        <v>447</v>
      </c>
      <c r="G53" s="656" t="s">
        <v>448</v>
      </c>
      <c r="H53" s="656" t="s">
        <v>270</v>
      </c>
      <c r="I53" s="656" t="s">
        <v>263</v>
      </c>
      <c r="J53" s="656"/>
      <c r="K53" s="681">
        <v>0.129</v>
      </c>
      <c r="L53" s="656">
        <v>2018</v>
      </c>
      <c r="M53" s="657">
        <v>43586</v>
      </c>
      <c r="N53" s="657">
        <v>47118</v>
      </c>
      <c r="O53" s="682">
        <v>0.2</v>
      </c>
      <c r="P53" s="682">
        <v>0.26</v>
      </c>
      <c r="Q53" s="682">
        <v>0.26900000000000002</v>
      </c>
      <c r="R53" s="682">
        <v>0.27800000000000002</v>
      </c>
      <c r="S53" s="682">
        <v>0.28599999999999998</v>
      </c>
      <c r="T53" s="682">
        <v>0.29499999999999998</v>
      </c>
      <c r="U53" s="682">
        <v>0.30399999999999999</v>
      </c>
      <c r="V53" s="682">
        <v>0.313</v>
      </c>
      <c r="W53" s="682">
        <v>0.32100000000000001</v>
      </c>
      <c r="X53" s="682">
        <v>0.33</v>
      </c>
      <c r="Y53" s="682">
        <v>0.33</v>
      </c>
      <c r="Z53" s="667" t="s">
        <v>449</v>
      </c>
      <c r="AA53" s="658">
        <v>2.0833300000000001</v>
      </c>
      <c r="AB53" s="696" t="s">
        <v>450</v>
      </c>
      <c r="AC53" s="696" t="s">
        <v>451</v>
      </c>
      <c r="AD53" s="656" t="s">
        <v>1183</v>
      </c>
      <c r="AE53" s="656" t="s">
        <v>267</v>
      </c>
      <c r="AF53" s="656" t="s">
        <v>308</v>
      </c>
      <c r="AG53" s="664" t="s">
        <v>448</v>
      </c>
      <c r="AH53" s="697" t="s">
        <v>329</v>
      </c>
      <c r="AI53" s="656" t="s">
        <v>263</v>
      </c>
      <c r="AJ53" s="656" t="s">
        <v>263</v>
      </c>
      <c r="AK53" s="697">
        <v>0</v>
      </c>
      <c r="AL53" s="697">
        <v>2017</v>
      </c>
      <c r="AM53" s="657">
        <v>43586</v>
      </c>
      <c r="AN53" s="686">
        <v>47118</v>
      </c>
      <c r="AO53" s="678">
        <v>140</v>
      </c>
      <c r="AP53" s="678">
        <v>140</v>
      </c>
      <c r="AQ53" s="678">
        <v>140</v>
      </c>
      <c r="AR53" s="678">
        <v>140</v>
      </c>
      <c r="AS53" s="678">
        <v>140</v>
      </c>
      <c r="AT53" s="678">
        <v>140</v>
      </c>
      <c r="AU53" s="678">
        <v>140</v>
      </c>
      <c r="AV53" s="678">
        <v>140</v>
      </c>
      <c r="AW53" s="678">
        <v>140</v>
      </c>
      <c r="AX53" s="678">
        <v>140</v>
      </c>
      <c r="AY53" s="678">
        <v>140</v>
      </c>
      <c r="AZ53" s="661">
        <v>43.292863379999993</v>
      </c>
      <c r="BA53" s="661">
        <v>43.292863379999993</v>
      </c>
      <c r="BB53" s="656" t="s">
        <v>271</v>
      </c>
      <c r="BC53" s="661">
        <v>45.024577915200005</v>
      </c>
      <c r="BD53" s="661">
        <v>45.024577915200005</v>
      </c>
      <c r="BE53" s="656" t="s">
        <v>271</v>
      </c>
      <c r="BF53" s="660">
        <v>47</v>
      </c>
      <c r="BG53" s="660">
        <v>0</v>
      </c>
      <c r="BH53" s="656" t="s">
        <v>271</v>
      </c>
      <c r="BI53" s="660">
        <v>49</v>
      </c>
      <c r="BJ53" s="660">
        <v>0</v>
      </c>
      <c r="BK53" s="656" t="s">
        <v>271</v>
      </c>
      <c r="BL53" s="660">
        <v>51</v>
      </c>
      <c r="BM53" s="660">
        <v>0</v>
      </c>
      <c r="BN53" s="656" t="s">
        <v>271</v>
      </c>
      <c r="BO53" s="660">
        <v>53</v>
      </c>
      <c r="BP53" s="660">
        <v>0</v>
      </c>
      <c r="BQ53" s="656" t="s">
        <v>271</v>
      </c>
      <c r="BR53" s="660">
        <v>55</v>
      </c>
      <c r="BS53" s="660">
        <v>0</v>
      </c>
      <c r="BT53" s="656" t="s">
        <v>271</v>
      </c>
      <c r="BU53" s="660">
        <v>57</v>
      </c>
      <c r="BV53" s="660">
        <v>0</v>
      </c>
      <c r="BW53" s="656" t="s">
        <v>271</v>
      </c>
      <c r="BX53" s="660">
        <v>59</v>
      </c>
      <c r="BY53" s="660">
        <v>0</v>
      </c>
      <c r="BZ53" s="656" t="s">
        <v>271</v>
      </c>
      <c r="CA53" s="660">
        <v>62</v>
      </c>
      <c r="CB53" s="660">
        <v>0</v>
      </c>
      <c r="CC53" s="656" t="s">
        <v>271</v>
      </c>
      <c r="CD53" s="660">
        <v>520</v>
      </c>
      <c r="CE53" s="653" t="s">
        <v>116</v>
      </c>
      <c r="CF53" s="653" t="s">
        <v>272</v>
      </c>
      <c r="CG53" s="696" t="s">
        <v>317</v>
      </c>
      <c r="CH53" s="696" t="s">
        <v>318</v>
      </c>
      <c r="CI53" s="697" t="s">
        <v>275</v>
      </c>
      <c r="CJ53" s="665" t="s">
        <v>319</v>
      </c>
      <c r="CK53" s="673"/>
      <c r="CL53" s="673"/>
      <c r="CM53" s="673"/>
      <c r="CN53" s="673"/>
      <c r="CO53" s="673"/>
      <c r="CP53" s="673"/>
      <c r="CQ53" s="667" t="s">
        <v>584</v>
      </c>
      <c r="CR53" s="667" t="s">
        <v>540</v>
      </c>
    </row>
    <row r="54" spans="1:96" ht="150" customHeight="1">
      <c r="A54" s="654" t="s">
        <v>444</v>
      </c>
      <c r="B54" s="655"/>
      <c r="C54" s="656" t="s">
        <v>445</v>
      </c>
      <c r="D54" s="655"/>
      <c r="E54" s="656" t="s">
        <v>446</v>
      </c>
      <c r="F54" s="656" t="s">
        <v>447</v>
      </c>
      <c r="G54" s="656" t="s">
        <v>448</v>
      </c>
      <c r="H54" s="706" t="s">
        <v>270</v>
      </c>
      <c r="I54" s="656" t="s">
        <v>263</v>
      </c>
      <c r="J54" s="656"/>
      <c r="K54" s="681">
        <v>0.129</v>
      </c>
      <c r="L54" s="656">
        <v>2018</v>
      </c>
      <c r="M54" s="657">
        <v>43586</v>
      </c>
      <c r="N54" s="657">
        <v>47118</v>
      </c>
      <c r="O54" s="682">
        <v>0.2</v>
      </c>
      <c r="P54" s="682">
        <v>0.26</v>
      </c>
      <c r="Q54" s="682">
        <v>0.26900000000000002</v>
      </c>
      <c r="R54" s="682">
        <v>0.27800000000000002</v>
      </c>
      <c r="S54" s="682">
        <v>0.28599999999999998</v>
      </c>
      <c r="T54" s="682">
        <v>0.29499999999999998</v>
      </c>
      <c r="U54" s="682">
        <v>0.30399999999999999</v>
      </c>
      <c r="V54" s="682">
        <v>0.313</v>
      </c>
      <c r="W54" s="682">
        <v>0.32100000000000001</v>
      </c>
      <c r="X54" s="682">
        <v>0.33</v>
      </c>
      <c r="Y54" s="682">
        <v>0.33</v>
      </c>
      <c r="Z54" s="667" t="s">
        <v>452</v>
      </c>
      <c r="AA54" s="658">
        <v>2.0833300000000001</v>
      </c>
      <c r="AB54" s="696" t="s">
        <v>453</v>
      </c>
      <c r="AC54" s="696" t="s">
        <v>454</v>
      </c>
      <c r="AD54" s="656" t="s">
        <v>1183</v>
      </c>
      <c r="AE54" s="656" t="s">
        <v>267</v>
      </c>
      <c r="AF54" s="656" t="s">
        <v>308</v>
      </c>
      <c r="AG54" s="656" t="s">
        <v>269</v>
      </c>
      <c r="AH54" s="697" t="s">
        <v>347</v>
      </c>
      <c r="AI54" s="656" t="s">
        <v>263</v>
      </c>
      <c r="AJ54" s="656" t="s">
        <v>263</v>
      </c>
      <c r="AK54" s="697">
        <v>0</v>
      </c>
      <c r="AL54" s="697">
        <v>2017</v>
      </c>
      <c r="AM54" s="657">
        <v>43831</v>
      </c>
      <c r="AN54" s="686">
        <v>47118</v>
      </c>
      <c r="AO54" s="697"/>
      <c r="AP54" s="678">
        <v>140</v>
      </c>
      <c r="AQ54" s="678">
        <v>140</v>
      </c>
      <c r="AR54" s="678">
        <v>140</v>
      </c>
      <c r="AS54" s="678">
        <v>140</v>
      </c>
      <c r="AT54" s="678">
        <v>140</v>
      </c>
      <c r="AU54" s="678">
        <v>140</v>
      </c>
      <c r="AV54" s="678">
        <v>140</v>
      </c>
      <c r="AW54" s="678">
        <v>140</v>
      </c>
      <c r="AX54" s="678">
        <v>140</v>
      </c>
      <c r="AY54" s="678">
        <v>1260</v>
      </c>
      <c r="AZ54" s="661"/>
      <c r="BA54" s="661"/>
      <c r="BB54" s="697"/>
      <c r="BC54" s="661">
        <v>45.024577915200005</v>
      </c>
      <c r="BD54" s="661">
        <v>45.024577915200005</v>
      </c>
      <c r="BE54" s="697" t="s">
        <v>271</v>
      </c>
      <c r="BF54" s="660">
        <v>47</v>
      </c>
      <c r="BG54" s="660">
        <v>0</v>
      </c>
      <c r="BH54" s="696" t="s">
        <v>271</v>
      </c>
      <c r="BI54" s="660">
        <v>49</v>
      </c>
      <c r="BJ54" s="660">
        <v>0</v>
      </c>
      <c r="BK54" s="696" t="s">
        <v>271</v>
      </c>
      <c r="BL54" s="660">
        <v>51</v>
      </c>
      <c r="BM54" s="660">
        <v>0</v>
      </c>
      <c r="BN54" s="696" t="s">
        <v>271</v>
      </c>
      <c r="BO54" s="660">
        <v>53</v>
      </c>
      <c r="BP54" s="660">
        <v>0</v>
      </c>
      <c r="BQ54" s="696" t="s">
        <v>271</v>
      </c>
      <c r="BR54" s="660">
        <v>55</v>
      </c>
      <c r="BS54" s="660">
        <v>0</v>
      </c>
      <c r="BT54" s="696" t="s">
        <v>271</v>
      </c>
      <c r="BU54" s="660">
        <v>57</v>
      </c>
      <c r="BV54" s="660">
        <v>0</v>
      </c>
      <c r="BW54" s="696" t="s">
        <v>271</v>
      </c>
      <c r="BX54" s="660">
        <v>59</v>
      </c>
      <c r="BY54" s="660">
        <v>0</v>
      </c>
      <c r="BZ54" s="696" t="s">
        <v>271</v>
      </c>
      <c r="CA54" s="660">
        <v>62</v>
      </c>
      <c r="CB54" s="660">
        <v>0</v>
      </c>
      <c r="CC54" s="696" t="s">
        <v>271</v>
      </c>
      <c r="CD54" s="660">
        <v>476</v>
      </c>
      <c r="CE54" s="653" t="s">
        <v>116</v>
      </c>
      <c r="CF54" s="653" t="s">
        <v>272</v>
      </c>
      <c r="CG54" s="696" t="s">
        <v>317</v>
      </c>
      <c r="CH54" s="696" t="s">
        <v>318</v>
      </c>
      <c r="CI54" s="697" t="s">
        <v>275</v>
      </c>
      <c r="CJ54" s="665" t="s">
        <v>319</v>
      </c>
      <c r="CK54" s="673"/>
      <c r="CL54" s="673"/>
      <c r="CM54" s="673"/>
      <c r="CN54" s="673"/>
      <c r="CO54" s="673"/>
      <c r="CP54" s="673"/>
      <c r="CQ54" s="667" t="s">
        <v>540</v>
      </c>
      <c r="CR54" s="667" t="s">
        <v>540</v>
      </c>
    </row>
    <row r="55" spans="1:96" ht="150" customHeight="1">
      <c r="A55" s="654" t="s">
        <v>444</v>
      </c>
      <c r="B55" s="655"/>
      <c r="C55" s="656" t="s">
        <v>445</v>
      </c>
      <c r="D55" s="655"/>
      <c r="E55" s="656" t="s">
        <v>446</v>
      </c>
      <c r="F55" s="656" t="s">
        <v>447</v>
      </c>
      <c r="G55" s="656" t="s">
        <v>448</v>
      </c>
      <c r="H55" s="656" t="s">
        <v>270</v>
      </c>
      <c r="I55" s="656" t="s">
        <v>263</v>
      </c>
      <c r="J55" s="656"/>
      <c r="K55" s="681">
        <v>0.129</v>
      </c>
      <c r="L55" s="656">
        <v>2018</v>
      </c>
      <c r="M55" s="657">
        <v>43586</v>
      </c>
      <c r="N55" s="657">
        <v>47118</v>
      </c>
      <c r="O55" s="682">
        <v>0.2</v>
      </c>
      <c r="P55" s="682">
        <v>0.26</v>
      </c>
      <c r="Q55" s="682">
        <v>0.26900000000000002</v>
      </c>
      <c r="R55" s="682">
        <v>0.27800000000000002</v>
      </c>
      <c r="S55" s="682">
        <v>0.28599999999999998</v>
      </c>
      <c r="T55" s="682">
        <v>0.29499999999999998</v>
      </c>
      <c r="U55" s="682">
        <v>0.30399999999999999</v>
      </c>
      <c r="V55" s="682">
        <v>0.313</v>
      </c>
      <c r="W55" s="682">
        <v>0.32100000000000001</v>
      </c>
      <c r="X55" s="682">
        <v>0.33</v>
      </c>
      <c r="Y55" s="682">
        <v>0.33</v>
      </c>
      <c r="Z55" s="667" t="s">
        <v>455</v>
      </c>
      <c r="AA55" s="658">
        <v>2.0833300000000001</v>
      </c>
      <c r="AB55" s="696" t="s">
        <v>456</v>
      </c>
      <c r="AC55" s="696" t="s">
        <v>457</v>
      </c>
      <c r="AD55" s="656" t="s">
        <v>1183</v>
      </c>
      <c r="AE55" s="656" t="s">
        <v>267</v>
      </c>
      <c r="AF55" s="656" t="s">
        <v>308</v>
      </c>
      <c r="AG55" s="656" t="s">
        <v>448</v>
      </c>
      <c r="AH55" s="678" t="s">
        <v>270</v>
      </c>
      <c r="AI55" s="656" t="s">
        <v>263</v>
      </c>
      <c r="AJ55" s="656" t="s">
        <v>263</v>
      </c>
      <c r="AK55" s="697">
        <v>0</v>
      </c>
      <c r="AL55" s="697">
        <v>2017</v>
      </c>
      <c r="AM55" s="657">
        <v>43586</v>
      </c>
      <c r="AN55" s="686">
        <v>47118</v>
      </c>
      <c r="AO55" s="695">
        <v>800</v>
      </c>
      <c r="AP55" s="695">
        <v>2860</v>
      </c>
      <c r="AQ55" s="695">
        <v>2860</v>
      </c>
      <c r="AR55" s="695">
        <v>11000</v>
      </c>
      <c r="AS55" s="695">
        <v>11800</v>
      </c>
      <c r="AT55" s="695">
        <v>12600</v>
      </c>
      <c r="AU55" s="695">
        <v>13400</v>
      </c>
      <c r="AV55" s="695">
        <v>14200</v>
      </c>
      <c r="AW55" s="695">
        <v>15000</v>
      </c>
      <c r="AX55" s="695">
        <v>15800</v>
      </c>
      <c r="AY55" s="695">
        <v>15800</v>
      </c>
      <c r="AZ55" s="661">
        <v>43.292863379999993</v>
      </c>
      <c r="BA55" s="661">
        <v>43.292863379999993</v>
      </c>
      <c r="BB55" s="656" t="s">
        <v>271</v>
      </c>
      <c r="BC55" s="661">
        <v>45.024577915200005</v>
      </c>
      <c r="BD55" s="661">
        <v>45.024577915200005</v>
      </c>
      <c r="BE55" s="656" t="s">
        <v>271</v>
      </c>
      <c r="BF55" s="660">
        <v>47</v>
      </c>
      <c r="BG55" s="660">
        <v>0</v>
      </c>
      <c r="BH55" s="656" t="s">
        <v>271</v>
      </c>
      <c r="BI55" s="660">
        <v>49</v>
      </c>
      <c r="BJ55" s="660">
        <v>0</v>
      </c>
      <c r="BK55" s="656" t="s">
        <v>271</v>
      </c>
      <c r="BL55" s="660">
        <v>51</v>
      </c>
      <c r="BM55" s="660">
        <v>0</v>
      </c>
      <c r="BN55" s="656" t="s">
        <v>271</v>
      </c>
      <c r="BO55" s="660">
        <v>53</v>
      </c>
      <c r="BP55" s="660">
        <v>0</v>
      </c>
      <c r="BQ55" s="656" t="s">
        <v>271</v>
      </c>
      <c r="BR55" s="660">
        <v>55</v>
      </c>
      <c r="BS55" s="660">
        <v>0</v>
      </c>
      <c r="BT55" s="656" t="s">
        <v>271</v>
      </c>
      <c r="BU55" s="660">
        <v>57</v>
      </c>
      <c r="BV55" s="660">
        <v>0</v>
      </c>
      <c r="BW55" s="656" t="s">
        <v>271</v>
      </c>
      <c r="BX55" s="660">
        <v>59</v>
      </c>
      <c r="BY55" s="660">
        <v>0</v>
      </c>
      <c r="BZ55" s="656" t="s">
        <v>271</v>
      </c>
      <c r="CA55" s="660">
        <v>62</v>
      </c>
      <c r="CB55" s="660">
        <v>0</v>
      </c>
      <c r="CC55" s="656" t="s">
        <v>271</v>
      </c>
      <c r="CD55" s="660">
        <v>520</v>
      </c>
      <c r="CE55" s="653" t="s">
        <v>116</v>
      </c>
      <c r="CF55" s="653" t="s">
        <v>272</v>
      </c>
      <c r="CG55" s="696" t="s">
        <v>317</v>
      </c>
      <c r="CH55" s="696" t="s">
        <v>318</v>
      </c>
      <c r="CI55" s="697" t="s">
        <v>275</v>
      </c>
      <c r="CJ55" s="665" t="s">
        <v>319</v>
      </c>
      <c r="CK55" s="673"/>
      <c r="CL55" s="673"/>
      <c r="CM55" s="673"/>
      <c r="CN55" s="673"/>
      <c r="CO55" s="673"/>
      <c r="CP55" s="673"/>
      <c r="CQ55" s="667" t="s">
        <v>540</v>
      </c>
      <c r="CR55" s="667" t="s">
        <v>540</v>
      </c>
    </row>
    <row r="56" spans="1:96" ht="150" customHeight="1">
      <c r="A56" s="654" t="s">
        <v>444</v>
      </c>
      <c r="B56" s="655"/>
      <c r="C56" s="656" t="s">
        <v>445</v>
      </c>
      <c r="D56" s="655"/>
      <c r="E56" s="656" t="s">
        <v>446</v>
      </c>
      <c r="F56" s="656" t="s">
        <v>447</v>
      </c>
      <c r="G56" s="656" t="s">
        <v>448</v>
      </c>
      <c r="H56" s="706" t="s">
        <v>270</v>
      </c>
      <c r="I56" s="656" t="s">
        <v>263</v>
      </c>
      <c r="J56" s="656"/>
      <c r="K56" s="681">
        <v>0.129</v>
      </c>
      <c r="L56" s="656">
        <v>2018</v>
      </c>
      <c r="M56" s="657">
        <v>43586</v>
      </c>
      <c r="N56" s="657">
        <v>47118</v>
      </c>
      <c r="O56" s="682">
        <v>0.2</v>
      </c>
      <c r="P56" s="682">
        <v>0.26</v>
      </c>
      <c r="Q56" s="682">
        <v>0.26900000000000002</v>
      </c>
      <c r="R56" s="682">
        <v>0.27800000000000002</v>
      </c>
      <c r="S56" s="682">
        <v>0.28599999999999998</v>
      </c>
      <c r="T56" s="682">
        <v>0.29499999999999998</v>
      </c>
      <c r="U56" s="682">
        <v>0.30399999999999999</v>
      </c>
      <c r="V56" s="682">
        <v>0.313</v>
      </c>
      <c r="W56" s="682">
        <v>0.32100000000000001</v>
      </c>
      <c r="X56" s="682">
        <v>0.33</v>
      </c>
      <c r="Y56" s="682">
        <v>0.33</v>
      </c>
      <c r="Z56" s="667" t="s">
        <v>458</v>
      </c>
      <c r="AA56" s="658">
        <v>2.0833300000000001</v>
      </c>
      <c r="AB56" s="696" t="s">
        <v>459</v>
      </c>
      <c r="AC56" s="696" t="s">
        <v>460</v>
      </c>
      <c r="AD56" s="656" t="s">
        <v>1183</v>
      </c>
      <c r="AE56" s="656" t="s">
        <v>267</v>
      </c>
      <c r="AF56" s="656" t="s">
        <v>308</v>
      </c>
      <c r="AG56" s="696" t="s">
        <v>269</v>
      </c>
      <c r="AH56" s="678" t="s">
        <v>270</v>
      </c>
      <c r="AI56" s="656" t="s">
        <v>263</v>
      </c>
      <c r="AJ56" s="656" t="s">
        <v>263</v>
      </c>
      <c r="AK56" s="697">
        <v>0</v>
      </c>
      <c r="AL56" s="697">
        <v>2017</v>
      </c>
      <c r="AM56" s="657">
        <v>43831</v>
      </c>
      <c r="AN56" s="686">
        <v>47118</v>
      </c>
      <c r="AO56" s="697"/>
      <c r="AP56" s="678">
        <v>1000</v>
      </c>
      <c r="AQ56" s="678">
        <v>1500</v>
      </c>
      <c r="AR56" s="678">
        <v>2000</v>
      </c>
      <c r="AS56" s="678">
        <v>2500</v>
      </c>
      <c r="AT56" s="678">
        <v>2860</v>
      </c>
      <c r="AU56" s="678">
        <v>2860</v>
      </c>
      <c r="AV56" s="678">
        <v>2860</v>
      </c>
      <c r="AW56" s="678">
        <v>2860</v>
      </c>
      <c r="AX56" s="678">
        <v>2860</v>
      </c>
      <c r="AY56" s="678">
        <v>2860</v>
      </c>
      <c r="AZ56" s="661"/>
      <c r="BA56" s="661"/>
      <c r="BB56" s="656"/>
      <c r="BC56" s="661">
        <v>45.024577915200005</v>
      </c>
      <c r="BD56" s="661">
        <v>45.024577915200005</v>
      </c>
      <c r="BE56" s="656" t="s">
        <v>271</v>
      </c>
      <c r="BF56" s="660">
        <v>47</v>
      </c>
      <c r="BG56" s="660">
        <v>0</v>
      </c>
      <c r="BH56" s="656" t="s">
        <v>271</v>
      </c>
      <c r="BI56" s="660">
        <v>49</v>
      </c>
      <c r="BJ56" s="660">
        <v>0</v>
      </c>
      <c r="BK56" s="656" t="s">
        <v>271</v>
      </c>
      <c r="BL56" s="660">
        <v>51</v>
      </c>
      <c r="BM56" s="660">
        <v>0</v>
      </c>
      <c r="BN56" s="656" t="s">
        <v>271</v>
      </c>
      <c r="BO56" s="660">
        <v>53</v>
      </c>
      <c r="BP56" s="660">
        <v>0</v>
      </c>
      <c r="BQ56" s="656" t="s">
        <v>271</v>
      </c>
      <c r="BR56" s="660">
        <v>55</v>
      </c>
      <c r="BS56" s="660">
        <v>0</v>
      </c>
      <c r="BT56" s="656" t="s">
        <v>271</v>
      </c>
      <c r="BU56" s="660">
        <v>57</v>
      </c>
      <c r="BV56" s="660">
        <v>0</v>
      </c>
      <c r="BW56" s="656" t="s">
        <v>271</v>
      </c>
      <c r="BX56" s="660">
        <v>59</v>
      </c>
      <c r="BY56" s="660">
        <v>0</v>
      </c>
      <c r="BZ56" s="656" t="s">
        <v>271</v>
      </c>
      <c r="CA56" s="660">
        <v>62</v>
      </c>
      <c r="CB56" s="660">
        <v>0</v>
      </c>
      <c r="CC56" s="660">
        <v>0</v>
      </c>
      <c r="CD56" s="660">
        <v>476</v>
      </c>
      <c r="CE56" s="653" t="s">
        <v>116</v>
      </c>
      <c r="CF56" s="653" t="s">
        <v>272</v>
      </c>
      <c r="CG56" s="696" t="s">
        <v>317</v>
      </c>
      <c r="CH56" s="696" t="s">
        <v>318</v>
      </c>
      <c r="CI56" s="697" t="s">
        <v>275</v>
      </c>
      <c r="CJ56" s="665" t="s">
        <v>319</v>
      </c>
      <c r="CK56" s="673"/>
      <c r="CL56" s="673"/>
      <c r="CM56" s="673"/>
      <c r="CN56" s="673"/>
      <c r="CO56" s="673"/>
      <c r="CP56" s="673"/>
      <c r="CQ56" s="667" t="s">
        <v>540</v>
      </c>
      <c r="CR56" s="667" t="s">
        <v>540</v>
      </c>
    </row>
    <row r="57" spans="1:96" ht="150" customHeight="1">
      <c r="A57" s="654" t="s">
        <v>444</v>
      </c>
      <c r="B57" s="655"/>
      <c r="C57" s="664" t="s">
        <v>445</v>
      </c>
      <c r="D57" s="655"/>
      <c r="E57" s="664" t="s">
        <v>446</v>
      </c>
      <c r="F57" s="664" t="s">
        <v>447</v>
      </c>
      <c r="G57" s="664" t="s">
        <v>448</v>
      </c>
      <c r="H57" s="707" t="s">
        <v>270</v>
      </c>
      <c r="I57" s="664" t="s">
        <v>548</v>
      </c>
      <c r="J57" s="664"/>
      <c r="K57" s="685">
        <v>0.129</v>
      </c>
      <c r="L57" s="664">
        <v>2018</v>
      </c>
      <c r="M57" s="686">
        <v>43586</v>
      </c>
      <c r="N57" s="686">
        <v>47118</v>
      </c>
      <c r="O57" s="685">
        <v>0.2</v>
      </c>
      <c r="P57" s="685">
        <v>0.26</v>
      </c>
      <c r="Q57" s="685">
        <v>0.26900000000000002</v>
      </c>
      <c r="R57" s="685">
        <v>0.27800000000000002</v>
      </c>
      <c r="S57" s="685">
        <v>0.28599999999999998</v>
      </c>
      <c r="T57" s="685">
        <v>0.29499999999999998</v>
      </c>
      <c r="U57" s="685">
        <v>0.30399999999999999</v>
      </c>
      <c r="V57" s="685">
        <v>0.313</v>
      </c>
      <c r="W57" s="685">
        <v>0.32100000000000001</v>
      </c>
      <c r="X57" s="685">
        <v>0.33</v>
      </c>
      <c r="Y57" s="685">
        <v>0.33</v>
      </c>
      <c r="Z57" s="667" t="s">
        <v>585</v>
      </c>
      <c r="AA57" s="658">
        <v>2.0833300000000001</v>
      </c>
      <c r="AB57" s="677" t="s">
        <v>586</v>
      </c>
      <c r="AC57" s="677" t="s">
        <v>587</v>
      </c>
      <c r="AD57" s="656" t="s">
        <v>1183</v>
      </c>
      <c r="AE57" s="664" t="s">
        <v>267</v>
      </c>
      <c r="AF57" s="664" t="s">
        <v>308</v>
      </c>
      <c r="AG57" s="667" t="s">
        <v>588</v>
      </c>
      <c r="AH57" s="678" t="s">
        <v>347</v>
      </c>
      <c r="AI57" s="656" t="s">
        <v>263</v>
      </c>
      <c r="AJ57" s="656" t="s">
        <v>263</v>
      </c>
      <c r="AK57" s="678" t="s">
        <v>315</v>
      </c>
      <c r="AL57" s="678" t="s">
        <v>315</v>
      </c>
      <c r="AM57" s="679">
        <v>45658</v>
      </c>
      <c r="AN57" s="686">
        <v>47118</v>
      </c>
      <c r="AO57" s="678"/>
      <c r="AP57" s="678"/>
      <c r="AQ57" s="678"/>
      <c r="AR57" s="678"/>
      <c r="AS57" s="678"/>
      <c r="AT57" s="678"/>
      <c r="AU57" s="678">
        <v>1</v>
      </c>
      <c r="AV57" s="678">
        <v>1</v>
      </c>
      <c r="AW57" s="678">
        <v>1</v>
      </c>
      <c r="AX57" s="678">
        <v>1</v>
      </c>
      <c r="AY57" s="678">
        <v>4</v>
      </c>
      <c r="AZ57" s="672"/>
      <c r="BA57" s="672"/>
      <c r="BB57" s="672"/>
      <c r="BC57" s="672"/>
      <c r="BD57" s="672"/>
      <c r="BE57" s="672"/>
      <c r="BF57" s="672"/>
      <c r="BG57" s="672"/>
      <c r="BH57" s="672"/>
      <c r="BI57" s="672"/>
      <c r="BJ57" s="672"/>
      <c r="BK57" s="672"/>
      <c r="BL57" s="672"/>
      <c r="BM57" s="672"/>
      <c r="BN57" s="672"/>
      <c r="BO57" s="672"/>
      <c r="BP57" s="672"/>
      <c r="BQ57" s="672"/>
      <c r="BR57" s="672">
        <v>107</v>
      </c>
      <c r="BS57" s="672">
        <v>0</v>
      </c>
      <c r="BT57" s="672" t="s">
        <v>271</v>
      </c>
      <c r="BU57" s="672">
        <v>107</v>
      </c>
      <c r="BV57" s="672">
        <v>0</v>
      </c>
      <c r="BW57" s="672" t="s">
        <v>271</v>
      </c>
      <c r="BX57" s="672">
        <v>107</v>
      </c>
      <c r="BY57" s="672">
        <v>0</v>
      </c>
      <c r="BZ57" s="672" t="s">
        <v>271</v>
      </c>
      <c r="CA57" s="672">
        <v>107</v>
      </c>
      <c r="CB57" s="672">
        <v>0</v>
      </c>
      <c r="CC57" s="672" t="s">
        <v>271</v>
      </c>
      <c r="CD57" s="672">
        <f t="shared" ref="CD57:CD72" si="2">SUM(AZ57,BC57,BF57,BI57,BL57,BO57,BR57,BU57,BX57,CA57)</f>
        <v>428</v>
      </c>
      <c r="CE57" s="664" t="s">
        <v>589</v>
      </c>
      <c r="CF57" s="664" t="s">
        <v>590</v>
      </c>
      <c r="CG57" s="708" t="s">
        <v>591</v>
      </c>
      <c r="CH57" s="708" t="s">
        <v>592</v>
      </c>
      <c r="CI57" s="708"/>
      <c r="CJ57" s="644" t="s">
        <v>593</v>
      </c>
      <c r="CK57" s="680"/>
      <c r="CL57" s="680"/>
      <c r="CM57" s="680"/>
      <c r="CN57" s="680"/>
      <c r="CO57" s="680"/>
      <c r="CP57" s="680"/>
      <c r="CQ57" s="667" t="s">
        <v>556</v>
      </c>
      <c r="CR57" s="667" t="s">
        <v>547</v>
      </c>
    </row>
    <row r="58" spans="1:96" ht="150" customHeight="1">
      <c r="A58" s="654" t="s">
        <v>461</v>
      </c>
      <c r="B58" s="655">
        <v>6.25</v>
      </c>
      <c r="C58" s="656" t="s">
        <v>462</v>
      </c>
      <c r="D58" s="655">
        <v>6.25</v>
      </c>
      <c r="E58" s="656" t="s">
        <v>463</v>
      </c>
      <c r="F58" s="656" t="s">
        <v>464</v>
      </c>
      <c r="G58" s="656" t="s">
        <v>465</v>
      </c>
      <c r="H58" s="656" t="s">
        <v>270</v>
      </c>
      <c r="I58" s="656" t="s">
        <v>263</v>
      </c>
      <c r="J58" s="656"/>
      <c r="K58" s="709" t="s">
        <v>315</v>
      </c>
      <c r="L58" s="656" t="s">
        <v>315</v>
      </c>
      <c r="M58" s="657">
        <v>43586</v>
      </c>
      <c r="N58" s="657">
        <v>47118</v>
      </c>
      <c r="O58" s="659">
        <v>0.5</v>
      </c>
      <c r="P58" s="659">
        <v>0.52</v>
      </c>
      <c r="Q58" s="659">
        <v>0.54300000000000004</v>
      </c>
      <c r="R58" s="659">
        <v>0.56499999999999995</v>
      </c>
      <c r="S58" s="659">
        <v>0.58799999999999997</v>
      </c>
      <c r="T58" s="659">
        <v>0.61</v>
      </c>
      <c r="U58" s="659">
        <v>0.63300000000000001</v>
      </c>
      <c r="V58" s="659">
        <v>0.65500000000000003</v>
      </c>
      <c r="W58" s="659">
        <v>0.67800000000000005</v>
      </c>
      <c r="X58" s="659">
        <v>0.7</v>
      </c>
      <c r="Y58" s="659">
        <v>0.7</v>
      </c>
      <c r="Z58" s="664" t="s">
        <v>466</v>
      </c>
      <c r="AA58" s="658">
        <v>2.0833300000000001</v>
      </c>
      <c r="AB58" s="664" t="s">
        <v>467</v>
      </c>
      <c r="AC58" s="664" t="s">
        <v>468</v>
      </c>
      <c r="AD58" s="656" t="s">
        <v>1183</v>
      </c>
      <c r="AE58" s="696" t="s">
        <v>469</v>
      </c>
      <c r="AF58" s="696" t="s">
        <v>470</v>
      </c>
      <c r="AG58" s="696" t="s">
        <v>420</v>
      </c>
      <c r="AH58" s="697" t="s">
        <v>270</v>
      </c>
      <c r="AI58" s="656" t="s">
        <v>263</v>
      </c>
      <c r="AJ58" s="656" t="s">
        <v>263</v>
      </c>
      <c r="AK58" s="664" t="s">
        <v>315</v>
      </c>
      <c r="AL58" s="697" t="s">
        <v>315</v>
      </c>
      <c r="AM58" s="657">
        <v>43831</v>
      </c>
      <c r="AN58" s="686">
        <v>47118</v>
      </c>
      <c r="AO58" s="664"/>
      <c r="AP58" s="664">
        <v>7</v>
      </c>
      <c r="AQ58" s="664">
        <v>8</v>
      </c>
      <c r="AR58" s="664">
        <v>9</v>
      </c>
      <c r="AS58" s="664">
        <v>10</v>
      </c>
      <c r="AT58" s="664">
        <v>12</v>
      </c>
      <c r="AU58" s="664">
        <v>13</v>
      </c>
      <c r="AV58" s="664">
        <v>14</v>
      </c>
      <c r="AW58" s="664">
        <v>14</v>
      </c>
      <c r="AX58" s="664">
        <v>14</v>
      </c>
      <c r="AY58" s="664">
        <v>14</v>
      </c>
      <c r="AZ58" s="660">
        <v>530</v>
      </c>
      <c r="BA58" s="660">
        <v>530</v>
      </c>
      <c r="BB58" s="661" t="s">
        <v>271</v>
      </c>
      <c r="BC58" s="660">
        <v>479</v>
      </c>
      <c r="BD58" s="660">
        <v>432</v>
      </c>
      <c r="BE58" s="661" t="s">
        <v>271</v>
      </c>
      <c r="BF58" s="660">
        <v>457</v>
      </c>
      <c r="BG58" s="660">
        <v>0</v>
      </c>
      <c r="BH58" s="661" t="s">
        <v>271</v>
      </c>
      <c r="BI58" s="660">
        <v>249</v>
      </c>
      <c r="BJ58" s="660">
        <v>0</v>
      </c>
      <c r="BK58" s="661" t="s">
        <v>271</v>
      </c>
      <c r="BL58" s="660">
        <v>250</v>
      </c>
      <c r="BM58" s="660">
        <v>0</v>
      </c>
      <c r="BN58" s="661" t="s">
        <v>271</v>
      </c>
      <c r="BO58" s="660">
        <v>252</v>
      </c>
      <c r="BP58" s="660">
        <v>0</v>
      </c>
      <c r="BQ58" s="661" t="s">
        <v>271</v>
      </c>
      <c r="BR58" s="660">
        <v>244</v>
      </c>
      <c r="BS58" s="660">
        <v>0</v>
      </c>
      <c r="BT58" s="661" t="s">
        <v>271</v>
      </c>
      <c r="BU58" s="660">
        <v>245</v>
      </c>
      <c r="BV58" s="660">
        <v>0</v>
      </c>
      <c r="BW58" s="661" t="s">
        <v>271</v>
      </c>
      <c r="BX58" s="660">
        <v>264</v>
      </c>
      <c r="BY58" s="660">
        <v>0</v>
      </c>
      <c r="BZ58" s="661" t="s">
        <v>271</v>
      </c>
      <c r="CA58" s="660">
        <v>249</v>
      </c>
      <c r="CB58" s="660">
        <v>0</v>
      </c>
      <c r="CC58" s="661" t="s">
        <v>271</v>
      </c>
      <c r="CD58" s="672">
        <f t="shared" si="2"/>
        <v>3219</v>
      </c>
      <c r="CE58" s="653" t="s">
        <v>116</v>
      </c>
      <c r="CF58" s="653" t="s">
        <v>272</v>
      </c>
      <c r="CG58" s="664" t="s">
        <v>309</v>
      </c>
      <c r="CH58" s="664" t="s">
        <v>310</v>
      </c>
      <c r="CI58" s="653" t="s">
        <v>275</v>
      </c>
      <c r="CJ58" s="665" t="s">
        <v>311</v>
      </c>
      <c r="CK58" s="669" t="s">
        <v>471</v>
      </c>
      <c r="CL58" s="669" t="s">
        <v>472</v>
      </c>
      <c r="CM58" s="669" t="s">
        <v>473</v>
      </c>
      <c r="CN58" s="669" t="s">
        <v>474</v>
      </c>
      <c r="CO58" s="669" t="s">
        <v>475</v>
      </c>
      <c r="CP58" s="669" t="s">
        <v>476</v>
      </c>
      <c r="CQ58" s="667" t="s">
        <v>540</v>
      </c>
      <c r="CR58" s="667" t="s">
        <v>540</v>
      </c>
    </row>
    <row r="59" spans="1:96" ht="150" customHeight="1">
      <c r="A59" s="654" t="s">
        <v>461</v>
      </c>
      <c r="B59" s="655"/>
      <c r="C59" s="656" t="s">
        <v>462</v>
      </c>
      <c r="D59" s="655"/>
      <c r="E59" s="656" t="s">
        <v>463</v>
      </c>
      <c r="F59" s="656" t="s">
        <v>464</v>
      </c>
      <c r="G59" s="656" t="s">
        <v>465</v>
      </c>
      <c r="H59" s="656" t="s">
        <v>270</v>
      </c>
      <c r="I59" s="656" t="s">
        <v>263</v>
      </c>
      <c r="J59" s="656"/>
      <c r="K59" s="709" t="s">
        <v>315</v>
      </c>
      <c r="L59" s="656" t="s">
        <v>315</v>
      </c>
      <c r="M59" s="657">
        <v>43586</v>
      </c>
      <c r="N59" s="657">
        <v>47118</v>
      </c>
      <c r="O59" s="659">
        <v>0.5</v>
      </c>
      <c r="P59" s="659">
        <v>0.52</v>
      </c>
      <c r="Q59" s="659">
        <v>0.54300000000000004</v>
      </c>
      <c r="R59" s="659">
        <v>0.56499999999999995</v>
      </c>
      <c r="S59" s="659">
        <v>0.58799999999999997</v>
      </c>
      <c r="T59" s="659">
        <v>0.61</v>
      </c>
      <c r="U59" s="659">
        <v>0.63300000000000001</v>
      </c>
      <c r="V59" s="659">
        <v>0.65500000000000003</v>
      </c>
      <c r="W59" s="659">
        <v>0.67800000000000005</v>
      </c>
      <c r="X59" s="659">
        <v>0.7</v>
      </c>
      <c r="Y59" s="659">
        <v>0.7</v>
      </c>
      <c r="Z59" s="667" t="s">
        <v>477</v>
      </c>
      <c r="AA59" s="658">
        <v>2.0833300000000001</v>
      </c>
      <c r="AB59" s="696" t="s">
        <v>478</v>
      </c>
      <c r="AC59" s="696" t="s">
        <v>479</v>
      </c>
      <c r="AD59" s="656" t="s">
        <v>1183</v>
      </c>
      <c r="AE59" s="696" t="s">
        <v>480</v>
      </c>
      <c r="AF59" s="696" t="s">
        <v>481</v>
      </c>
      <c r="AG59" s="696" t="s">
        <v>482</v>
      </c>
      <c r="AH59" s="697" t="s">
        <v>270</v>
      </c>
      <c r="AI59" s="656" t="s">
        <v>263</v>
      </c>
      <c r="AJ59" s="656" t="s">
        <v>263</v>
      </c>
      <c r="AK59" s="697">
        <v>26</v>
      </c>
      <c r="AL59" s="697">
        <v>2018</v>
      </c>
      <c r="AM59" s="657">
        <v>43586</v>
      </c>
      <c r="AN59" s="686">
        <v>47118</v>
      </c>
      <c r="AO59" s="697">
        <v>27</v>
      </c>
      <c r="AP59" s="697">
        <v>27</v>
      </c>
      <c r="AQ59" s="697">
        <v>27</v>
      </c>
      <c r="AR59" s="697">
        <v>27</v>
      </c>
      <c r="AS59" s="697">
        <v>32</v>
      </c>
      <c r="AT59" s="697">
        <v>32</v>
      </c>
      <c r="AU59" s="697">
        <v>32</v>
      </c>
      <c r="AV59" s="697">
        <v>32</v>
      </c>
      <c r="AW59" s="697">
        <v>32</v>
      </c>
      <c r="AX59" s="697">
        <v>32</v>
      </c>
      <c r="AY59" s="697">
        <v>32</v>
      </c>
      <c r="AZ59" s="661">
        <v>6350.7080990000004</v>
      </c>
      <c r="BA59" s="661">
        <v>6350.7080990000004</v>
      </c>
      <c r="BB59" s="656" t="s">
        <v>391</v>
      </c>
      <c r="BC59" s="661">
        <v>426.73601567999998</v>
      </c>
      <c r="BD59" s="661">
        <v>426.73601567999998</v>
      </c>
      <c r="BE59" s="656" t="s">
        <v>391</v>
      </c>
      <c r="BF59" s="660">
        <v>444</v>
      </c>
      <c r="BG59" s="660">
        <v>0</v>
      </c>
      <c r="BH59" s="656" t="s">
        <v>391</v>
      </c>
      <c r="BI59" s="660">
        <v>462</v>
      </c>
      <c r="BJ59" s="660">
        <v>0</v>
      </c>
      <c r="BK59" s="662" t="s">
        <v>391</v>
      </c>
      <c r="BL59" s="660">
        <v>480</v>
      </c>
      <c r="BM59" s="660">
        <v>0</v>
      </c>
      <c r="BN59" s="662" t="s">
        <v>391</v>
      </c>
      <c r="BO59" s="660">
        <v>499</v>
      </c>
      <c r="BP59" s="660">
        <v>0</v>
      </c>
      <c r="BQ59" s="661" t="s">
        <v>271</v>
      </c>
      <c r="BR59" s="660">
        <v>519</v>
      </c>
      <c r="BS59" s="660">
        <v>0</v>
      </c>
      <c r="BT59" s="661" t="s">
        <v>271</v>
      </c>
      <c r="BU59" s="660">
        <v>540</v>
      </c>
      <c r="BV59" s="660">
        <v>0</v>
      </c>
      <c r="BW59" s="661" t="s">
        <v>271</v>
      </c>
      <c r="BX59" s="660">
        <v>562</v>
      </c>
      <c r="BY59" s="660">
        <v>0</v>
      </c>
      <c r="BZ59" s="661" t="s">
        <v>271</v>
      </c>
      <c r="CA59" s="660">
        <v>584</v>
      </c>
      <c r="CB59" s="660">
        <v>0</v>
      </c>
      <c r="CC59" s="661" t="s">
        <v>271</v>
      </c>
      <c r="CD59" s="672">
        <f t="shared" si="2"/>
        <v>10867.44411468</v>
      </c>
      <c r="CE59" s="653" t="s">
        <v>116</v>
      </c>
      <c r="CF59" s="653" t="s">
        <v>272</v>
      </c>
      <c r="CG59" s="664" t="s">
        <v>309</v>
      </c>
      <c r="CH59" s="664" t="s">
        <v>310</v>
      </c>
      <c r="CI59" s="653" t="s">
        <v>275</v>
      </c>
      <c r="CJ59" s="665" t="s">
        <v>311</v>
      </c>
      <c r="CK59" s="673"/>
      <c r="CL59" s="673"/>
      <c r="CM59" s="673"/>
      <c r="CN59" s="673"/>
      <c r="CO59" s="673"/>
      <c r="CP59" s="673"/>
      <c r="CQ59" s="667" t="s">
        <v>540</v>
      </c>
      <c r="CR59" s="667" t="s">
        <v>540</v>
      </c>
    </row>
    <row r="60" spans="1:96" ht="150" customHeight="1">
      <c r="A60" s="654" t="s">
        <v>461</v>
      </c>
      <c r="B60" s="655"/>
      <c r="C60" s="656" t="s">
        <v>462</v>
      </c>
      <c r="D60" s="655"/>
      <c r="E60" s="656" t="s">
        <v>463</v>
      </c>
      <c r="F60" s="656" t="s">
        <v>464</v>
      </c>
      <c r="G60" s="656" t="s">
        <v>465</v>
      </c>
      <c r="H60" s="656" t="s">
        <v>270</v>
      </c>
      <c r="I60" s="656" t="s">
        <v>263</v>
      </c>
      <c r="J60" s="656"/>
      <c r="K60" s="709" t="s">
        <v>315</v>
      </c>
      <c r="L60" s="656" t="s">
        <v>315</v>
      </c>
      <c r="M60" s="657">
        <v>43586</v>
      </c>
      <c r="N60" s="657">
        <v>47118</v>
      </c>
      <c r="O60" s="659">
        <v>0.5</v>
      </c>
      <c r="P60" s="659">
        <v>0.52</v>
      </c>
      <c r="Q60" s="659">
        <v>0.54300000000000004</v>
      </c>
      <c r="R60" s="659">
        <v>0.56499999999999995</v>
      </c>
      <c r="S60" s="659">
        <v>0.58799999999999997</v>
      </c>
      <c r="T60" s="659">
        <v>0.61</v>
      </c>
      <c r="U60" s="659">
        <v>0.63300000000000001</v>
      </c>
      <c r="V60" s="659">
        <v>0.65500000000000003</v>
      </c>
      <c r="W60" s="659">
        <v>0.67800000000000005</v>
      </c>
      <c r="X60" s="659">
        <v>0.7</v>
      </c>
      <c r="Y60" s="659">
        <v>0.7</v>
      </c>
      <c r="Z60" s="667" t="s">
        <v>483</v>
      </c>
      <c r="AA60" s="658">
        <v>2.0833300000000001</v>
      </c>
      <c r="AB60" s="696" t="s">
        <v>484</v>
      </c>
      <c r="AC60" s="696" t="s">
        <v>485</v>
      </c>
      <c r="AD60" s="656" t="s">
        <v>1183</v>
      </c>
      <c r="AE60" s="696" t="s">
        <v>486</v>
      </c>
      <c r="AF60" s="696" t="s">
        <v>487</v>
      </c>
      <c r="AG60" s="696" t="s">
        <v>488</v>
      </c>
      <c r="AH60" s="697" t="s">
        <v>270</v>
      </c>
      <c r="AI60" s="656" t="s">
        <v>263</v>
      </c>
      <c r="AJ60" s="656" t="s">
        <v>263</v>
      </c>
      <c r="AK60" s="697">
        <v>0</v>
      </c>
      <c r="AL60" s="697">
        <v>2018</v>
      </c>
      <c r="AM60" s="657">
        <v>43586</v>
      </c>
      <c r="AN60" s="686">
        <v>45657</v>
      </c>
      <c r="AO60" s="697">
        <v>2</v>
      </c>
      <c r="AP60" s="697">
        <v>4</v>
      </c>
      <c r="AQ60" s="697">
        <v>4</v>
      </c>
      <c r="AR60" s="697">
        <v>4</v>
      </c>
      <c r="AS60" s="697">
        <v>4</v>
      </c>
      <c r="AT60" s="697">
        <v>4</v>
      </c>
      <c r="AU60" s="697"/>
      <c r="AV60" s="697"/>
      <c r="AW60" s="697"/>
      <c r="AX60" s="697"/>
      <c r="AY60" s="697">
        <v>4</v>
      </c>
      <c r="AZ60" s="661">
        <v>279</v>
      </c>
      <c r="BA60" s="661">
        <v>279</v>
      </c>
      <c r="BB60" s="656" t="s">
        <v>434</v>
      </c>
      <c r="BC60" s="661">
        <v>57.403195449600005</v>
      </c>
      <c r="BD60" s="661">
        <v>57.403195449600005</v>
      </c>
      <c r="BE60" s="656" t="s">
        <v>434</v>
      </c>
      <c r="BF60" s="660">
        <v>60</v>
      </c>
      <c r="BG60" s="660">
        <v>0</v>
      </c>
      <c r="BH60" s="656" t="s">
        <v>434</v>
      </c>
      <c r="BI60" s="660">
        <v>62</v>
      </c>
      <c r="BJ60" s="660">
        <v>0</v>
      </c>
      <c r="BK60" s="656" t="s">
        <v>434</v>
      </c>
      <c r="BL60" s="660">
        <v>65</v>
      </c>
      <c r="BM60" s="660">
        <v>0</v>
      </c>
      <c r="BN60" s="656" t="s">
        <v>434</v>
      </c>
      <c r="BO60" s="660">
        <v>67.150000000000006</v>
      </c>
      <c r="BP60" s="660">
        <v>0</v>
      </c>
      <c r="BQ60" s="661" t="s">
        <v>271</v>
      </c>
      <c r="BR60" s="660"/>
      <c r="BS60" s="660"/>
      <c r="BT60" s="661"/>
      <c r="BU60" s="660"/>
      <c r="BV60" s="660"/>
      <c r="BW60" s="661"/>
      <c r="BX60" s="660"/>
      <c r="BY60" s="660"/>
      <c r="BZ60" s="661"/>
      <c r="CA60" s="660"/>
      <c r="CB60" s="660"/>
      <c r="CC60" s="661"/>
      <c r="CD60" s="672">
        <f t="shared" si="2"/>
        <v>590.55319544959991</v>
      </c>
      <c r="CE60" s="653" t="s">
        <v>116</v>
      </c>
      <c r="CF60" s="653" t="s">
        <v>272</v>
      </c>
      <c r="CG60" s="664" t="s">
        <v>273</v>
      </c>
      <c r="CH60" s="664" t="s">
        <v>274</v>
      </c>
      <c r="CI60" s="653" t="s">
        <v>275</v>
      </c>
      <c r="CJ60" s="665" t="s">
        <v>276</v>
      </c>
      <c r="CK60" s="673"/>
      <c r="CL60" s="673"/>
      <c r="CM60" s="673"/>
      <c r="CN60" s="673"/>
      <c r="CO60" s="673"/>
      <c r="CP60" s="673"/>
      <c r="CQ60" s="667" t="s">
        <v>594</v>
      </c>
      <c r="CR60" s="667" t="s">
        <v>562</v>
      </c>
    </row>
    <row r="61" spans="1:96" ht="150" customHeight="1">
      <c r="A61" s="654" t="s">
        <v>489</v>
      </c>
      <c r="B61" s="655">
        <v>14.58</v>
      </c>
      <c r="C61" s="664" t="s">
        <v>490</v>
      </c>
      <c r="D61" s="655">
        <v>14.58</v>
      </c>
      <c r="E61" s="656" t="s">
        <v>491</v>
      </c>
      <c r="F61" s="656" t="s">
        <v>492</v>
      </c>
      <c r="G61" s="656" t="s">
        <v>493</v>
      </c>
      <c r="H61" s="656" t="s">
        <v>270</v>
      </c>
      <c r="I61" s="656" t="s">
        <v>263</v>
      </c>
      <c r="J61" s="656"/>
      <c r="K61" s="709">
        <v>0</v>
      </c>
      <c r="L61" s="656">
        <v>2018</v>
      </c>
      <c r="M61" s="657">
        <v>43586</v>
      </c>
      <c r="N61" s="657">
        <v>47118</v>
      </c>
      <c r="O61" s="710">
        <v>3000</v>
      </c>
      <c r="P61" s="710">
        <v>5000</v>
      </c>
      <c r="Q61" s="710">
        <v>8339</v>
      </c>
      <c r="R61" s="710">
        <v>13912</v>
      </c>
      <c r="S61" s="710">
        <v>23208</v>
      </c>
      <c r="T61" s="710">
        <v>38716</v>
      </c>
      <c r="U61" s="710">
        <v>64586</v>
      </c>
      <c r="V61" s="710">
        <v>107743</v>
      </c>
      <c r="W61" s="710">
        <v>179737</v>
      </c>
      <c r="X61" s="710">
        <v>300000</v>
      </c>
      <c r="Y61" s="710">
        <v>300000</v>
      </c>
      <c r="Z61" s="667" t="s">
        <v>494</v>
      </c>
      <c r="AA61" s="658">
        <v>2.0833300000000001</v>
      </c>
      <c r="AB61" s="696" t="s">
        <v>495</v>
      </c>
      <c r="AC61" s="696" t="s">
        <v>496</v>
      </c>
      <c r="AD61" s="656" t="s">
        <v>1183</v>
      </c>
      <c r="AE61" s="656" t="s">
        <v>267</v>
      </c>
      <c r="AF61" s="696" t="s">
        <v>308</v>
      </c>
      <c r="AG61" s="696" t="s">
        <v>269</v>
      </c>
      <c r="AH61" s="698" t="s">
        <v>329</v>
      </c>
      <c r="AI61" s="656" t="s">
        <v>263</v>
      </c>
      <c r="AJ61" s="656" t="s">
        <v>263</v>
      </c>
      <c r="AK61" s="697">
        <v>0</v>
      </c>
      <c r="AL61" s="697">
        <v>2018</v>
      </c>
      <c r="AM61" s="657">
        <v>43952</v>
      </c>
      <c r="AN61" s="686">
        <v>45657</v>
      </c>
      <c r="AO61" s="697"/>
      <c r="AP61" s="697">
        <v>51</v>
      </c>
      <c r="AQ61" s="697">
        <v>51</v>
      </c>
      <c r="AR61" s="697">
        <v>51</v>
      </c>
      <c r="AS61" s="697">
        <v>51</v>
      </c>
      <c r="AT61" s="697">
        <v>51</v>
      </c>
      <c r="AU61" s="697"/>
      <c r="AV61" s="697"/>
      <c r="AW61" s="697"/>
      <c r="AX61" s="697"/>
      <c r="AY61" s="697">
        <v>51</v>
      </c>
      <c r="AZ61" s="661"/>
      <c r="BA61" s="661"/>
      <c r="BB61" s="661"/>
      <c r="BC61" s="661">
        <v>80.17113624000001</v>
      </c>
      <c r="BD61" s="661">
        <v>80.17113624000001</v>
      </c>
      <c r="BE61" s="661" t="s">
        <v>271</v>
      </c>
      <c r="BF61" s="660">
        <v>83</v>
      </c>
      <c r="BG61" s="660">
        <v>0</v>
      </c>
      <c r="BH61" s="661" t="s">
        <v>271</v>
      </c>
      <c r="BI61" s="660">
        <v>87</v>
      </c>
      <c r="BJ61" s="660">
        <v>0</v>
      </c>
      <c r="BK61" s="661" t="s">
        <v>271</v>
      </c>
      <c r="BL61" s="660">
        <v>90</v>
      </c>
      <c r="BM61" s="660">
        <v>0</v>
      </c>
      <c r="BN61" s="661" t="s">
        <v>271</v>
      </c>
      <c r="BO61" s="660">
        <v>93.79</v>
      </c>
      <c r="BP61" s="660">
        <v>0</v>
      </c>
      <c r="BQ61" s="661" t="s">
        <v>271</v>
      </c>
      <c r="BR61" s="660"/>
      <c r="BS61" s="660"/>
      <c r="BT61" s="661"/>
      <c r="BU61" s="660"/>
      <c r="BV61" s="660"/>
      <c r="BW61" s="661"/>
      <c r="BX61" s="660"/>
      <c r="BY61" s="660"/>
      <c r="BZ61" s="661"/>
      <c r="CA61" s="660"/>
      <c r="CB61" s="660"/>
      <c r="CC61" s="662"/>
      <c r="CD61" s="672">
        <f>SUM(AZ61,BC61,BF61,BI61,BL61,BO61,BR61,BU61,BX61,CA61)</f>
        <v>433.96113624000003</v>
      </c>
      <c r="CE61" s="653" t="s">
        <v>116</v>
      </c>
      <c r="CF61" s="653" t="s">
        <v>272</v>
      </c>
      <c r="CG61" s="696" t="s">
        <v>317</v>
      </c>
      <c r="CH61" s="696" t="s">
        <v>318</v>
      </c>
      <c r="CI61" s="653" t="s">
        <v>275</v>
      </c>
      <c r="CJ61" s="665" t="s">
        <v>319</v>
      </c>
      <c r="CK61" s="673"/>
      <c r="CL61" s="673"/>
      <c r="CM61" s="673"/>
      <c r="CN61" s="673"/>
      <c r="CO61" s="673"/>
      <c r="CP61" s="673"/>
      <c r="CQ61" s="667" t="s">
        <v>595</v>
      </c>
      <c r="CR61" s="667" t="s">
        <v>562</v>
      </c>
    </row>
    <row r="62" spans="1:96" ht="150" customHeight="1">
      <c r="A62" s="654" t="s">
        <v>489</v>
      </c>
      <c r="B62" s="655"/>
      <c r="C62" s="664" t="s">
        <v>490</v>
      </c>
      <c r="D62" s="655"/>
      <c r="E62" s="656" t="s">
        <v>491</v>
      </c>
      <c r="F62" s="656" t="s">
        <v>492</v>
      </c>
      <c r="G62" s="656" t="s">
        <v>493</v>
      </c>
      <c r="H62" s="656" t="s">
        <v>270</v>
      </c>
      <c r="I62" s="656" t="s">
        <v>263</v>
      </c>
      <c r="J62" s="656"/>
      <c r="K62" s="709">
        <v>0</v>
      </c>
      <c r="L62" s="656">
        <v>2018</v>
      </c>
      <c r="M62" s="657">
        <v>43586</v>
      </c>
      <c r="N62" s="657">
        <v>47118</v>
      </c>
      <c r="O62" s="710">
        <v>3000</v>
      </c>
      <c r="P62" s="710">
        <v>5000</v>
      </c>
      <c r="Q62" s="710">
        <v>8339</v>
      </c>
      <c r="R62" s="710">
        <v>13912</v>
      </c>
      <c r="S62" s="710">
        <v>23208</v>
      </c>
      <c r="T62" s="710">
        <v>38716</v>
      </c>
      <c r="U62" s="710">
        <v>64586</v>
      </c>
      <c r="V62" s="710">
        <v>107743</v>
      </c>
      <c r="W62" s="710">
        <v>179737</v>
      </c>
      <c r="X62" s="710">
        <v>300000</v>
      </c>
      <c r="Y62" s="710">
        <v>300000</v>
      </c>
      <c r="Z62" s="667" t="s">
        <v>497</v>
      </c>
      <c r="AA62" s="658">
        <v>2.0833300000000001</v>
      </c>
      <c r="AB62" s="667" t="s">
        <v>498</v>
      </c>
      <c r="AC62" s="684" t="s">
        <v>499</v>
      </c>
      <c r="AD62" s="656" t="s">
        <v>1183</v>
      </c>
      <c r="AE62" s="656" t="s">
        <v>267</v>
      </c>
      <c r="AF62" s="684" t="s">
        <v>308</v>
      </c>
      <c r="AG62" s="656" t="s">
        <v>500</v>
      </c>
      <c r="AH62" s="697" t="s">
        <v>329</v>
      </c>
      <c r="AI62" s="656" t="s">
        <v>263</v>
      </c>
      <c r="AJ62" s="656" t="s">
        <v>263</v>
      </c>
      <c r="AK62" s="697">
        <v>1</v>
      </c>
      <c r="AL62" s="697">
        <v>2018</v>
      </c>
      <c r="AM62" s="657">
        <v>43586</v>
      </c>
      <c r="AN62" s="686">
        <v>45657</v>
      </c>
      <c r="AO62" s="697">
        <v>1</v>
      </c>
      <c r="AP62" s="697">
        <v>1</v>
      </c>
      <c r="AQ62" s="697">
        <v>1</v>
      </c>
      <c r="AR62" s="697">
        <v>1</v>
      </c>
      <c r="AS62" s="697">
        <v>1</v>
      </c>
      <c r="AT62" s="697">
        <v>1</v>
      </c>
      <c r="AU62" s="697"/>
      <c r="AV62" s="697"/>
      <c r="AW62" s="697"/>
      <c r="AX62" s="697"/>
      <c r="AY62" s="697">
        <v>1</v>
      </c>
      <c r="AZ62" s="661">
        <v>76.529191439999991</v>
      </c>
      <c r="BA62" s="661">
        <v>76.529191439999991</v>
      </c>
      <c r="BB62" s="656" t="s">
        <v>391</v>
      </c>
      <c r="BC62" s="661">
        <v>79.590359097600015</v>
      </c>
      <c r="BD62" s="661">
        <v>79.590359097600015</v>
      </c>
      <c r="BE62" s="656" t="s">
        <v>391</v>
      </c>
      <c r="BF62" s="660">
        <v>83</v>
      </c>
      <c r="BG62" s="660">
        <v>0</v>
      </c>
      <c r="BH62" s="656" t="s">
        <v>391</v>
      </c>
      <c r="BI62" s="660">
        <v>86</v>
      </c>
      <c r="BJ62" s="660">
        <v>0</v>
      </c>
      <c r="BK62" s="660" t="s">
        <v>391</v>
      </c>
      <c r="BL62" s="660">
        <v>90</v>
      </c>
      <c r="BM62" s="660">
        <v>0</v>
      </c>
      <c r="BN62" s="660" t="s">
        <v>391</v>
      </c>
      <c r="BO62" s="660"/>
      <c r="BP62" s="660"/>
      <c r="BQ62" s="661"/>
      <c r="BR62" s="660"/>
      <c r="BS62" s="660"/>
      <c r="BT62" s="661"/>
      <c r="BU62" s="660"/>
      <c r="BV62" s="660"/>
      <c r="BW62" s="661"/>
      <c r="BX62" s="660"/>
      <c r="BY62" s="660"/>
      <c r="BZ62" s="661"/>
      <c r="CA62" s="660"/>
      <c r="CB62" s="660"/>
      <c r="CC62" s="661"/>
      <c r="CD62" s="672">
        <f>SUM(AZ62,BC62,BF62,BI62,BL62,BO62,BR62,BU62,BX62,CA62)</f>
        <v>415.11955053759999</v>
      </c>
      <c r="CE62" s="653" t="s">
        <v>116</v>
      </c>
      <c r="CF62" s="653" t="s">
        <v>272</v>
      </c>
      <c r="CG62" s="696" t="s">
        <v>317</v>
      </c>
      <c r="CH62" s="696" t="s">
        <v>318</v>
      </c>
      <c r="CI62" s="697" t="s">
        <v>275</v>
      </c>
      <c r="CJ62" s="665" t="s">
        <v>319</v>
      </c>
      <c r="CK62" s="673"/>
      <c r="CL62" s="673"/>
      <c r="CM62" s="673"/>
      <c r="CN62" s="673"/>
      <c r="CO62" s="673"/>
      <c r="CP62" s="673"/>
      <c r="CQ62" s="667" t="s">
        <v>596</v>
      </c>
      <c r="CR62" s="667" t="s">
        <v>562</v>
      </c>
    </row>
    <row r="63" spans="1:96" ht="150" customHeight="1">
      <c r="A63" s="654" t="s">
        <v>489</v>
      </c>
      <c r="B63" s="655"/>
      <c r="C63" s="664" t="s">
        <v>490</v>
      </c>
      <c r="D63" s="655"/>
      <c r="E63" s="656" t="s">
        <v>491</v>
      </c>
      <c r="F63" s="656" t="s">
        <v>492</v>
      </c>
      <c r="G63" s="656" t="s">
        <v>493</v>
      </c>
      <c r="H63" s="656" t="s">
        <v>270</v>
      </c>
      <c r="I63" s="656" t="s">
        <v>263</v>
      </c>
      <c r="J63" s="656"/>
      <c r="K63" s="709">
        <v>0</v>
      </c>
      <c r="L63" s="656">
        <v>2018</v>
      </c>
      <c r="M63" s="657">
        <v>43586</v>
      </c>
      <c r="N63" s="657">
        <v>47118</v>
      </c>
      <c r="O63" s="710">
        <v>3000</v>
      </c>
      <c r="P63" s="710">
        <v>5000</v>
      </c>
      <c r="Q63" s="710">
        <v>8339</v>
      </c>
      <c r="R63" s="710">
        <v>13912</v>
      </c>
      <c r="S63" s="710">
        <v>23208</v>
      </c>
      <c r="T63" s="710">
        <v>38716</v>
      </c>
      <c r="U63" s="710">
        <v>64586</v>
      </c>
      <c r="V63" s="710">
        <v>107743</v>
      </c>
      <c r="W63" s="710">
        <v>179737</v>
      </c>
      <c r="X63" s="710">
        <v>300000</v>
      </c>
      <c r="Y63" s="710">
        <v>300000</v>
      </c>
      <c r="Z63" s="667" t="s">
        <v>501</v>
      </c>
      <c r="AA63" s="658">
        <v>2.0833300000000001</v>
      </c>
      <c r="AB63" s="696" t="s">
        <v>502</v>
      </c>
      <c r="AC63" s="696" t="s">
        <v>503</v>
      </c>
      <c r="AD63" s="656" t="s">
        <v>1183</v>
      </c>
      <c r="AE63" s="656" t="s">
        <v>267</v>
      </c>
      <c r="AF63" s="656" t="s">
        <v>308</v>
      </c>
      <c r="AG63" s="664" t="s">
        <v>342</v>
      </c>
      <c r="AH63" s="697" t="s">
        <v>347</v>
      </c>
      <c r="AI63" s="656" t="s">
        <v>263</v>
      </c>
      <c r="AJ63" s="656" t="s">
        <v>263</v>
      </c>
      <c r="AK63" s="697">
        <v>0</v>
      </c>
      <c r="AL63" s="697">
        <v>2018</v>
      </c>
      <c r="AM63" s="657">
        <v>43831</v>
      </c>
      <c r="AN63" s="686">
        <v>44196</v>
      </c>
      <c r="AO63" s="697"/>
      <c r="AP63" s="711">
        <v>1</v>
      </c>
      <c r="AQ63" s="697"/>
      <c r="AR63" s="697"/>
      <c r="AS63" s="697"/>
      <c r="AT63" s="697"/>
      <c r="AU63" s="697"/>
      <c r="AV63" s="697"/>
      <c r="AW63" s="697"/>
      <c r="AX63" s="697"/>
      <c r="AY63" s="711">
        <v>1</v>
      </c>
      <c r="AZ63" s="661"/>
      <c r="BA63" s="661"/>
      <c r="BB63" s="656"/>
      <c r="BC63" s="661">
        <v>123</v>
      </c>
      <c r="BD63" s="661">
        <v>123</v>
      </c>
      <c r="BE63" s="656" t="s">
        <v>434</v>
      </c>
      <c r="BF63" s="660">
        <v>0</v>
      </c>
      <c r="BG63" s="660">
        <v>0</v>
      </c>
      <c r="BH63" s="656" t="s">
        <v>434</v>
      </c>
      <c r="BI63" s="660">
        <v>0</v>
      </c>
      <c r="BJ63" s="660">
        <v>0</v>
      </c>
      <c r="BK63" s="656" t="s">
        <v>434</v>
      </c>
      <c r="BL63" s="660">
        <v>0</v>
      </c>
      <c r="BM63" s="660">
        <v>0</v>
      </c>
      <c r="BN63" s="656" t="s">
        <v>434</v>
      </c>
      <c r="BO63" s="660">
        <v>0</v>
      </c>
      <c r="BP63" s="660">
        <v>0</v>
      </c>
      <c r="BQ63" s="656" t="s">
        <v>434</v>
      </c>
      <c r="BR63" s="660">
        <v>0</v>
      </c>
      <c r="BS63" s="660">
        <v>0</v>
      </c>
      <c r="BT63" s="661" t="s">
        <v>271</v>
      </c>
      <c r="BU63" s="660">
        <v>0</v>
      </c>
      <c r="BV63" s="660">
        <v>0</v>
      </c>
      <c r="BW63" s="661" t="s">
        <v>271</v>
      </c>
      <c r="BX63" s="660">
        <v>0</v>
      </c>
      <c r="BY63" s="660">
        <v>0</v>
      </c>
      <c r="BZ63" s="661" t="s">
        <v>271</v>
      </c>
      <c r="CA63" s="660">
        <v>0</v>
      </c>
      <c r="CB63" s="660">
        <v>0</v>
      </c>
      <c r="CC63" s="661" t="s">
        <v>271</v>
      </c>
      <c r="CD63" s="672">
        <f t="shared" si="2"/>
        <v>123</v>
      </c>
      <c r="CE63" s="653" t="s">
        <v>116</v>
      </c>
      <c r="CF63" s="653" t="s">
        <v>272</v>
      </c>
      <c r="CG63" s="664" t="s">
        <v>273</v>
      </c>
      <c r="CH63" s="664" t="s">
        <v>274</v>
      </c>
      <c r="CI63" s="653" t="s">
        <v>275</v>
      </c>
      <c r="CJ63" s="665" t="s">
        <v>276</v>
      </c>
      <c r="CK63" s="673"/>
      <c r="CL63" s="673"/>
      <c r="CM63" s="673"/>
      <c r="CN63" s="673"/>
      <c r="CO63" s="673"/>
      <c r="CP63" s="673"/>
      <c r="CQ63" s="667" t="s">
        <v>542</v>
      </c>
      <c r="CR63" s="667" t="s">
        <v>542</v>
      </c>
    </row>
    <row r="64" spans="1:96" ht="150" customHeight="1">
      <c r="A64" s="654" t="s">
        <v>489</v>
      </c>
      <c r="B64" s="655"/>
      <c r="C64" s="664" t="s">
        <v>490</v>
      </c>
      <c r="D64" s="655"/>
      <c r="E64" s="656" t="s">
        <v>491</v>
      </c>
      <c r="F64" s="656" t="s">
        <v>492</v>
      </c>
      <c r="G64" s="656" t="s">
        <v>493</v>
      </c>
      <c r="H64" s="656" t="s">
        <v>270</v>
      </c>
      <c r="I64" s="656" t="s">
        <v>263</v>
      </c>
      <c r="J64" s="656"/>
      <c r="K64" s="709">
        <v>0</v>
      </c>
      <c r="L64" s="656">
        <v>2018</v>
      </c>
      <c r="M64" s="657">
        <v>43586</v>
      </c>
      <c r="N64" s="657">
        <v>47118</v>
      </c>
      <c r="O64" s="710">
        <v>3000</v>
      </c>
      <c r="P64" s="710">
        <v>5000</v>
      </c>
      <c r="Q64" s="710">
        <v>8339</v>
      </c>
      <c r="R64" s="710">
        <v>13912</v>
      </c>
      <c r="S64" s="710">
        <v>23208</v>
      </c>
      <c r="T64" s="710">
        <v>38716</v>
      </c>
      <c r="U64" s="710">
        <v>64586</v>
      </c>
      <c r="V64" s="710">
        <v>107743</v>
      </c>
      <c r="W64" s="710">
        <v>179737</v>
      </c>
      <c r="X64" s="710">
        <v>300000</v>
      </c>
      <c r="Y64" s="710">
        <v>300000</v>
      </c>
      <c r="Z64" s="667" t="s">
        <v>504</v>
      </c>
      <c r="AA64" s="658">
        <v>2.0833300000000001</v>
      </c>
      <c r="AB64" s="696" t="s">
        <v>505</v>
      </c>
      <c r="AC64" s="696" t="s">
        <v>506</v>
      </c>
      <c r="AD64" s="656" t="s">
        <v>1183</v>
      </c>
      <c r="AE64" s="656" t="s">
        <v>267</v>
      </c>
      <c r="AF64" s="696" t="s">
        <v>507</v>
      </c>
      <c r="AG64" s="664" t="s">
        <v>269</v>
      </c>
      <c r="AH64" s="696" t="s">
        <v>347</v>
      </c>
      <c r="AI64" s="656" t="s">
        <v>263</v>
      </c>
      <c r="AJ64" s="656" t="s">
        <v>263</v>
      </c>
      <c r="AK64" s="696">
        <v>12</v>
      </c>
      <c r="AL64" s="696">
        <v>2018</v>
      </c>
      <c r="AM64" s="657">
        <v>43586</v>
      </c>
      <c r="AN64" s="657">
        <v>47118</v>
      </c>
      <c r="AO64" s="696">
        <v>12</v>
      </c>
      <c r="AP64" s="696">
        <v>12</v>
      </c>
      <c r="AQ64" s="696">
        <v>12</v>
      </c>
      <c r="AR64" s="696">
        <v>12</v>
      </c>
      <c r="AS64" s="696">
        <v>12</v>
      </c>
      <c r="AT64" s="696">
        <v>12</v>
      </c>
      <c r="AU64" s="696">
        <v>12</v>
      </c>
      <c r="AV64" s="696">
        <v>12</v>
      </c>
      <c r="AW64" s="696">
        <v>12</v>
      </c>
      <c r="AX64" s="696">
        <v>12</v>
      </c>
      <c r="AY64" s="696">
        <v>120</v>
      </c>
      <c r="AZ64" s="661">
        <v>202</v>
      </c>
      <c r="BA64" s="661">
        <v>202</v>
      </c>
      <c r="BB64" s="661" t="s">
        <v>360</v>
      </c>
      <c r="BC64" s="661">
        <v>211</v>
      </c>
      <c r="BD64" s="661">
        <v>211</v>
      </c>
      <c r="BE64" s="661" t="s">
        <v>360</v>
      </c>
      <c r="BF64" s="660">
        <v>219</v>
      </c>
      <c r="BG64" s="660">
        <v>0</v>
      </c>
      <c r="BH64" s="661" t="s">
        <v>360</v>
      </c>
      <c r="BI64" s="660">
        <v>228</v>
      </c>
      <c r="BJ64" s="660">
        <v>0</v>
      </c>
      <c r="BK64" s="661" t="s">
        <v>360</v>
      </c>
      <c r="BL64" s="660">
        <v>237</v>
      </c>
      <c r="BM64" s="660">
        <v>0</v>
      </c>
      <c r="BN64" s="661" t="s">
        <v>360</v>
      </c>
      <c r="BO64" s="660">
        <v>246</v>
      </c>
      <c r="BP64" s="660">
        <v>0</v>
      </c>
      <c r="BQ64" s="661" t="s">
        <v>360</v>
      </c>
      <c r="BR64" s="660">
        <v>256</v>
      </c>
      <c r="BS64" s="660">
        <v>0</v>
      </c>
      <c r="BT64" s="661" t="s">
        <v>360</v>
      </c>
      <c r="BU64" s="660">
        <v>266</v>
      </c>
      <c r="BV64" s="660">
        <v>0</v>
      </c>
      <c r="BW64" s="661" t="s">
        <v>360</v>
      </c>
      <c r="BX64" s="660">
        <v>277</v>
      </c>
      <c r="BY64" s="660">
        <v>0</v>
      </c>
      <c r="BZ64" s="661" t="s">
        <v>360</v>
      </c>
      <c r="CA64" s="660">
        <v>288</v>
      </c>
      <c r="CB64" s="660">
        <v>0</v>
      </c>
      <c r="CC64" s="661" t="s">
        <v>360</v>
      </c>
      <c r="CD64" s="672">
        <f t="shared" si="2"/>
        <v>2430</v>
      </c>
      <c r="CE64" s="696" t="s">
        <v>361</v>
      </c>
      <c r="CF64" s="696" t="s">
        <v>362</v>
      </c>
      <c r="CG64" s="696" t="s">
        <v>363</v>
      </c>
      <c r="CH64" s="696" t="s">
        <v>364</v>
      </c>
      <c r="CI64" s="696" t="s">
        <v>365</v>
      </c>
      <c r="CJ64" s="665" t="s">
        <v>366</v>
      </c>
      <c r="CK64" s="673"/>
      <c r="CL64" s="673"/>
      <c r="CM64" s="673"/>
      <c r="CN64" s="673"/>
      <c r="CO64" s="673"/>
      <c r="CP64" s="673"/>
      <c r="CQ64" s="667" t="s">
        <v>540</v>
      </c>
      <c r="CR64" s="667" t="s">
        <v>540</v>
      </c>
    </row>
    <row r="65" spans="1:96" ht="150" customHeight="1">
      <c r="A65" s="654" t="s">
        <v>489</v>
      </c>
      <c r="B65" s="655"/>
      <c r="C65" s="664" t="s">
        <v>490</v>
      </c>
      <c r="D65" s="655"/>
      <c r="E65" s="656" t="s">
        <v>491</v>
      </c>
      <c r="F65" s="656" t="s">
        <v>492</v>
      </c>
      <c r="G65" s="656" t="s">
        <v>493</v>
      </c>
      <c r="H65" s="656" t="s">
        <v>270</v>
      </c>
      <c r="I65" s="656" t="s">
        <v>263</v>
      </c>
      <c r="J65" s="656"/>
      <c r="K65" s="709">
        <v>0</v>
      </c>
      <c r="L65" s="656">
        <v>2018</v>
      </c>
      <c r="M65" s="657">
        <v>43586</v>
      </c>
      <c r="N65" s="657">
        <v>47118</v>
      </c>
      <c r="O65" s="710">
        <v>3000</v>
      </c>
      <c r="P65" s="710">
        <v>5000</v>
      </c>
      <c r="Q65" s="710">
        <v>8339</v>
      </c>
      <c r="R65" s="710">
        <v>13912</v>
      </c>
      <c r="S65" s="710">
        <v>23208</v>
      </c>
      <c r="T65" s="710">
        <v>38716</v>
      </c>
      <c r="U65" s="710">
        <v>64586</v>
      </c>
      <c r="V65" s="710">
        <v>107743</v>
      </c>
      <c r="W65" s="710">
        <v>179737</v>
      </c>
      <c r="X65" s="710">
        <v>300000</v>
      </c>
      <c r="Y65" s="710">
        <v>300000</v>
      </c>
      <c r="Z65" s="667" t="s">
        <v>508</v>
      </c>
      <c r="AA65" s="658">
        <v>2.0833300000000001</v>
      </c>
      <c r="AB65" s="696" t="s">
        <v>509</v>
      </c>
      <c r="AC65" s="712" t="s">
        <v>510</v>
      </c>
      <c r="AD65" s="656" t="s">
        <v>1183</v>
      </c>
      <c r="AE65" s="656" t="s">
        <v>267</v>
      </c>
      <c r="AF65" s="696" t="s">
        <v>507</v>
      </c>
      <c r="AG65" s="664" t="s">
        <v>511</v>
      </c>
      <c r="AH65" s="696" t="s">
        <v>329</v>
      </c>
      <c r="AI65" s="656" t="s">
        <v>263</v>
      </c>
      <c r="AJ65" s="656" t="s">
        <v>263</v>
      </c>
      <c r="AK65" s="696">
        <v>0</v>
      </c>
      <c r="AL65" s="696">
        <v>2018</v>
      </c>
      <c r="AM65" s="657">
        <v>43831</v>
      </c>
      <c r="AN65" s="657">
        <v>45657</v>
      </c>
      <c r="AO65" s="696"/>
      <c r="AP65" s="696">
        <v>1</v>
      </c>
      <c r="AQ65" s="696">
        <v>1</v>
      </c>
      <c r="AR65" s="696">
        <v>1</v>
      </c>
      <c r="AS65" s="696">
        <v>1</v>
      </c>
      <c r="AT65" s="696">
        <v>1</v>
      </c>
      <c r="AU65" s="696"/>
      <c r="AV65" s="696"/>
      <c r="AW65" s="696"/>
      <c r="AX65" s="696"/>
      <c r="AY65" s="696">
        <v>1</v>
      </c>
      <c r="AZ65" s="661"/>
      <c r="BA65" s="661"/>
      <c r="BB65" s="661"/>
      <c r="BC65" s="661">
        <v>4000</v>
      </c>
      <c r="BD65" s="661">
        <v>4000</v>
      </c>
      <c r="BE65" s="661" t="s">
        <v>434</v>
      </c>
      <c r="BF65" s="660">
        <v>4160</v>
      </c>
      <c r="BG65" s="660">
        <v>0</v>
      </c>
      <c r="BH65" s="661" t="s">
        <v>434</v>
      </c>
      <c r="BI65" s="660">
        <v>4326</v>
      </c>
      <c r="BJ65" s="660">
        <v>0</v>
      </c>
      <c r="BK65" s="661" t="s">
        <v>434</v>
      </c>
      <c r="BL65" s="660">
        <v>4499</v>
      </c>
      <c r="BM65" s="660">
        <v>0</v>
      </c>
      <c r="BN65" s="661" t="s">
        <v>434</v>
      </c>
      <c r="BO65" s="660">
        <v>4679.3999999999996</v>
      </c>
      <c r="BP65" s="660">
        <v>0</v>
      </c>
      <c r="BQ65" s="661" t="s">
        <v>271</v>
      </c>
      <c r="BR65" s="660"/>
      <c r="BS65" s="660"/>
      <c r="BT65" s="661"/>
      <c r="BU65" s="660"/>
      <c r="BV65" s="660"/>
      <c r="BW65" s="661"/>
      <c r="BX65" s="660"/>
      <c r="BY65" s="660"/>
      <c r="BZ65" s="661"/>
      <c r="CA65" s="660"/>
      <c r="CB65" s="660"/>
      <c r="CC65" s="661"/>
      <c r="CD65" s="672">
        <f>SUM(AZ65,BC65,BF65,BI65,BL65,BO65,BR65,BU65,BX65,CA65)</f>
        <v>21664.400000000001</v>
      </c>
      <c r="CE65" s="653" t="s">
        <v>116</v>
      </c>
      <c r="CF65" s="653" t="s">
        <v>272</v>
      </c>
      <c r="CG65" s="664" t="s">
        <v>273</v>
      </c>
      <c r="CH65" s="664" t="s">
        <v>274</v>
      </c>
      <c r="CI65" s="653" t="s">
        <v>275</v>
      </c>
      <c r="CJ65" s="665" t="s">
        <v>276</v>
      </c>
      <c r="CK65" s="673"/>
      <c r="CL65" s="673"/>
      <c r="CM65" s="673"/>
      <c r="CN65" s="673"/>
      <c r="CO65" s="673"/>
      <c r="CP65" s="673"/>
      <c r="CQ65" s="667" t="s">
        <v>596</v>
      </c>
      <c r="CR65" s="667" t="s">
        <v>562</v>
      </c>
    </row>
    <row r="66" spans="1:96" ht="150" customHeight="1">
      <c r="A66" s="654" t="s">
        <v>489</v>
      </c>
      <c r="B66" s="655"/>
      <c r="C66" s="664" t="s">
        <v>490</v>
      </c>
      <c r="D66" s="655"/>
      <c r="E66" s="664" t="s">
        <v>491</v>
      </c>
      <c r="F66" s="664" t="s">
        <v>492</v>
      </c>
      <c r="G66" s="664" t="s">
        <v>493</v>
      </c>
      <c r="H66" s="664" t="s">
        <v>270</v>
      </c>
      <c r="I66" s="664" t="s">
        <v>548</v>
      </c>
      <c r="J66" s="664"/>
      <c r="K66" s="709">
        <v>0</v>
      </c>
      <c r="L66" s="664">
        <v>2018</v>
      </c>
      <c r="M66" s="686">
        <v>43586</v>
      </c>
      <c r="N66" s="686">
        <v>47118</v>
      </c>
      <c r="O66" s="693">
        <v>3000</v>
      </c>
      <c r="P66" s="693">
        <v>5000</v>
      </c>
      <c r="Q66" s="693">
        <v>8339.4287683212806</v>
      </c>
      <c r="R66" s="693">
        <v>13911.90183679963</v>
      </c>
      <c r="S66" s="693">
        <v>23207.946022867531</v>
      </c>
      <c r="T66" s="693">
        <v>38715.68135821732</v>
      </c>
      <c r="U66" s="693">
        <v>64585.80959961292</v>
      </c>
      <c r="V66" s="693">
        <v>107742.56464821579</v>
      </c>
      <c r="W66" s="693">
        <v>179737.00893337614</v>
      </c>
      <c r="X66" s="693">
        <v>300000</v>
      </c>
      <c r="Y66" s="693">
        <v>300000</v>
      </c>
      <c r="Z66" s="667" t="s">
        <v>597</v>
      </c>
      <c r="AA66" s="658">
        <v>2.0833300000000001</v>
      </c>
      <c r="AB66" s="667" t="s">
        <v>1010</v>
      </c>
      <c r="AC66" s="667" t="s">
        <v>1174</v>
      </c>
      <c r="AD66" s="656" t="s">
        <v>1183</v>
      </c>
      <c r="AE66" s="664" t="s">
        <v>267</v>
      </c>
      <c r="AF66" s="667" t="s">
        <v>507</v>
      </c>
      <c r="AG66" s="664" t="s">
        <v>598</v>
      </c>
      <c r="AH66" s="667" t="s">
        <v>329</v>
      </c>
      <c r="AI66" s="656" t="s">
        <v>263</v>
      </c>
      <c r="AJ66" s="656" t="s">
        <v>263</v>
      </c>
      <c r="AK66" s="667">
        <v>1</v>
      </c>
      <c r="AL66" s="667">
        <v>2018</v>
      </c>
      <c r="AM66" s="686">
        <v>45658</v>
      </c>
      <c r="AN66" s="686">
        <v>47118</v>
      </c>
      <c r="AO66" s="667"/>
      <c r="AP66" s="667"/>
      <c r="AQ66" s="667"/>
      <c r="AR66" s="667"/>
      <c r="AS66" s="667"/>
      <c r="AT66" s="667"/>
      <c r="AU66" s="667">
        <v>1</v>
      </c>
      <c r="AV66" s="667">
        <v>1</v>
      </c>
      <c r="AW66" s="667">
        <v>1</v>
      </c>
      <c r="AX66" s="667">
        <v>1</v>
      </c>
      <c r="AY66" s="667">
        <v>1</v>
      </c>
      <c r="AZ66" s="672"/>
      <c r="BA66" s="672"/>
      <c r="BB66" s="672"/>
      <c r="BC66" s="672"/>
      <c r="BD66" s="672"/>
      <c r="BE66" s="672"/>
      <c r="BF66" s="672"/>
      <c r="BG66" s="672"/>
      <c r="BH66" s="672"/>
      <c r="BI66" s="672"/>
      <c r="BJ66" s="672"/>
      <c r="BK66" s="672"/>
      <c r="BL66" s="672"/>
      <c r="BM66" s="672"/>
      <c r="BN66" s="672"/>
      <c r="BO66" s="672"/>
      <c r="BP66" s="672"/>
      <c r="BQ66" s="672"/>
      <c r="BR66" s="672">
        <v>200</v>
      </c>
      <c r="BS66" s="672">
        <v>0</v>
      </c>
      <c r="BT66" s="672" t="s">
        <v>434</v>
      </c>
      <c r="BU66" s="672">
        <v>200</v>
      </c>
      <c r="BV66" s="672">
        <v>0</v>
      </c>
      <c r="BW66" s="672" t="s">
        <v>434</v>
      </c>
      <c r="BX66" s="672">
        <v>200</v>
      </c>
      <c r="BY66" s="672">
        <v>0</v>
      </c>
      <c r="BZ66" s="672" t="s">
        <v>434</v>
      </c>
      <c r="CA66" s="672">
        <v>200</v>
      </c>
      <c r="CB66" s="672">
        <v>0</v>
      </c>
      <c r="CC66" s="672" t="s">
        <v>434</v>
      </c>
      <c r="CD66" s="672">
        <f t="shared" si="2"/>
        <v>800</v>
      </c>
      <c r="CE66" s="664" t="s">
        <v>116</v>
      </c>
      <c r="CF66" s="664" t="s">
        <v>552</v>
      </c>
      <c r="CG66" s="664" t="s">
        <v>273</v>
      </c>
      <c r="CH66" s="664" t="s">
        <v>553</v>
      </c>
      <c r="CI66" s="664" t="s">
        <v>554</v>
      </c>
      <c r="CJ66" s="644" t="s">
        <v>555</v>
      </c>
      <c r="CK66" s="680"/>
      <c r="CL66" s="680"/>
      <c r="CM66" s="680"/>
      <c r="CN66" s="680"/>
      <c r="CO66" s="680"/>
      <c r="CP66" s="680"/>
      <c r="CQ66" s="667" t="s">
        <v>599</v>
      </c>
      <c r="CR66" s="667" t="s">
        <v>547</v>
      </c>
    </row>
    <row r="67" spans="1:96" ht="150" customHeight="1">
      <c r="A67" s="654" t="s">
        <v>489</v>
      </c>
      <c r="B67" s="655"/>
      <c r="C67" s="664" t="s">
        <v>490</v>
      </c>
      <c r="D67" s="655"/>
      <c r="E67" s="664" t="s">
        <v>491</v>
      </c>
      <c r="F67" s="664" t="s">
        <v>492</v>
      </c>
      <c r="G67" s="664" t="s">
        <v>493</v>
      </c>
      <c r="H67" s="664" t="s">
        <v>270</v>
      </c>
      <c r="I67" s="664" t="s">
        <v>548</v>
      </c>
      <c r="J67" s="664"/>
      <c r="K67" s="709">
        <v>0</v>
      </c>
      <c r="L67" s="664">
        <v>2018</v>
      </c>
      <c r="M67" s="686">
        <v>43586</v>
      </c>
      <c r="N67" s="686">
        <v>47118</v>
      </c>
      <c r="O67" s="693">
        <v>3000</v>
      </c>
      <c r="P67" s="693">
        <v>5000</v>
      </c>
      <c r="Q67" s="693">
        <v>8339.4287683212806</v>
      </c>
      <c r="R67" s="693">
        <v>13911.90183679963</v>
      </c>
      <c r="S67" s="693">
        <v>23207.946022867531</v>
      </c>
      <c r="T67" s="693">
        <v>38715.68135821732</v>
      </c>
      <c r="U67" s="693">
        <v>64585.80959961292</v>
      </c>
      <c r="V67" s="693">
        <v>107742.56464821579</v>
      </c>
      <c r="W67" s="693">
        <v>179737.00893337614</v>
      </c>
      <c r="X67" s="693">
        <v>300000</v>
      </c>
      <c r="Y67" s="693">
        <v>300000</v>
      </c>
      <c r="Z67" s="667" t="s">
        <v>600</v>
      </c>
      <c r="AA67" s="658">
        <v>2.0833300000000001</v>
      </c>
      <c r="AB67" s="667" t="s">
        <v>601</v>
      </c>
      <c r="AC67" s="667" t="s">
        <v>602</v>
      </c>
      <c r="AD67" s="656" t="s">
        <v>1183</v>
      </c>
      <c r="AE67" s="664" t="s">
        <v>267</v>
      </c>
      <c r="AF67" s="667" t="s">
        <v>308</v>
      </c>
      <c r="AG67" s="667" t="s">
        <v>269</v>
      </c>
      <c r="AH67" s="678" t="s">
        <v>329</v>
      </c>
      <c r="AI67" s="656" t="s">
        <v>263</v>
      </c>
      <c r="AJ67" s="656" t="s">
        <v>263</v>
      </c>
      <c r="AK67" s="678">
        <v>0</v>
      </c>
      <c r="AL67" s="678">
        <v>2023</v>
      </c>
      <c r="AM67" s="686">
        <v>45658</v>
      </c>
      <c r="AN67" s="686">
        <v>47118</v>
      </c>
      <c r="AO67" s="678"/>
      <c r="AP67" s="678"/>
      <c r="AQ67" s="678"/>
      <c r="AR67" s="678"/>
      <c r="AS67" s="678"/>
      <c r="AT67" s="688"/>
      <c r="AU67" s="688">
        <v>1</v>
      </c>
      <c r="AV67" s="688">
        <v>1</v>
      </c>
      <c r="AW67" s="688">
        <v>1</v>
      </c>
      <c r="AX67" s="688">
        <v>1</v>
      </c>
      <c r="AY67" s="688">
        <v>1</v>
      </c>
      <c r="AZ67" s="672"/>
      <c r="BA67" s="672"/>
      <c r="BB67" s="672"/>
      <c r="BC67" s="713"/>
      <c r="BD67" s="713"/>
      <c r="BE67" s="713"/>
      <c r="BF67" s="713"/>
      <c r="BG67" s="713"/>
      <c r="BH67" s="713"/>
      <c r="BI67" s="713"/>
      <c r="BJ67" s="713"/>
      <c r="BK67" s="713"/>
      <c r="BL67" s="713"/>
      <c r="BM67" s="713"/>
      <c r="BN67" s="713"/>
      <c r="BO67" s="661"/>
      <c r="BP67" s="661"/>
      <c r="BQ67" s="661"/>
      <c r="BR67" s="661">
        <v>97.540445595101843</v>
      </c>
      <c r="BS67" s="661">
        <v>0</v>
      </c>
      <c r="BT67" s="661" t="s">
        <v>271</v>
      </c>
      <c r="BU67" s="661">
        <v>101.44206341890593</v>
      </c>
      <c r="BV67" s="661">
        <v>0</v>
      </c>
      <c r="BW67" s="661" t="s">
        <v>271</v>
      </c>
      <c r="BX67" s="661">
        <v>105.49974595566218</v>
      </c>
      <c r="BY67" s="661">
        <v>0</v>
      </c>
      <c r="BZ67" s="661" t="s">
        <v>271</v>
      </c>
      <c r="CA67" s="661">
        <v>109.71973579388866</v>
      </c>
      <c r="CB67" s="661">
        <v>0</v>
      </c>
      <c r="CC67" s="661"/>
      <c r="CD67" s="672">
        <f>SUM(AZ67,BC67,BF67,BI67,BL67,BO67,BR67,BU67,BX67,CA67)</f>
        <v>414.20199076355863</v>
      </c>
      <c r="CE67" s="664" t="s">
        <v>116</v>
      </c>
      <c r="CF67" s="664" t="s">
        <v>552</v>
      </c>
      <c r="CG67" s="664" t="s">
        <v>273</v>
      </c>
      <c r="CH67" s="664" t="s">
        <v>553</v>
      </c>
      <c r="CI67" s="664" t="s">
        <v>554</v>
      </c>
      <c r="CJ67" s="644" t="s">
        <v>555</v>
      </c>
      <c r="CK67" s="680"/>
      <c r="CL67" s="680"/>
      <c r="CM67" s="680"/>
      <c r="CN67" s="680"/>
      <c r="CO67" s="680"/>
      <c r="CP67" s="680"/>
      <c r="CQ67" s="667" t="s">
        <v>595</v>
      </c>
      <c r="CR67" s="667" t="s">
        <v>547</v>
      </c>
    </row>
    <row r="68" spans="1:96" ht="150" customHeight="1">
      <c r="A68" s="654" t="s">
        <v>512</v>
      </c>
      <c r="B68" s="655">
        <v>14.58</v>
      </c>
      <c r="C68" s="664" t="s">
        <v>513</v>
      </c>
      <c r="D68" s="655">
        <v>14.58</v>
      </c>
      <c r="E68" s="664" t="s">
        <v>514</v>
      </c>
      <c r="F68" s="656" t="s">
        <v>515</v>
      </c>
      <c r="G68" s="656" t="s">
        <v>516</v>
      </c>
      <c r="H68" s="656" t="s">
        <v>270</v>
      </c>
      <c r="I68" s="656" t="s">
        <v>263</v>
      </c>
      <c r="J68" s="656"/>
      <c r="K68" s="682">
        <v>0.125</v>
      </c>
      <c r="L68" s="656">
        <v>2018</v>
      </c>
      <c r="M68" s="657">
        <v>43586</v>
      </c>
      <c r="N68" s="657">
        <v>47118</v>
      </c>
      <c r="O68" s="682">
        <v>0.13</v>
      </c>
      <c r="P68" s="682">
        <v>0.13500000000000001</v>
      </c>
      <c r="Q68" s="682">
        <v>0.14899999999999999</v>
      </c>
      <c r="R68" s="682">
        <v>0.16400000000000001</v>
      </c>
      <c r="S68" s="682">
        <v>0.17799999999999999</v>
      </c>
      <c r="T68" s="682">
        <v>0.193</v>
      </c>
      <c r="U68" s="682">
        <v>0.20699999999999999</v>
      </c>
      <c r="V68" s="682">
        <v>0.221</v>
      </c>
      <c r="W68" s="682">
        <v>0.23599999999999999</v>
      </c>
      <c r="X68" s="682">
        <v>0.25</v>
      </c>
      <c r="Y68" s="659">
        <v>0.25</v>
      </c>
      <c r="Z68" s="684" t="s">
        <v>517</v>
      </c>
      <c r="AA68" s="658">
        <v>2.0833300000000001</v>
      </c>
      <c r="AB68" s="696" t="s">
        <v>518</v>
      </c>
      <c r="AC68" s="712" t="s">
        <v>519</v>
      </c>
      <c r="AD68" s="656" t="s">
        <v>1183</v>
      </c>
      <c r="AE68" s="656" t="s">
        <v>520</v>
      </c>
      <c r="AF68" s="656" t="s">
        <v>521</v>
      </c>
      <c r="AG68" s="664" t="s">
        <v>516</v>
      </c>
      <c r="AH68" s="664" t="s">
        <v>270</v>
      </c>
      <c r="AI68" s="656" t="s">
        <v>263</v>
      </c>
      <c r="AJ68" s="656" t="s">
        <v>263</v>
      </c>
      <c r="AK68" s="697">
        <v>44</v>
      </c>
      <c r="AL68" s="697">
        <v>2018</v>
      </c>
      <c r="AM68" s="657">
        <v>43586</v>
      </c>
      <c r="AN68" s="686">
        <v>45657</v>
      </c>
      <c r="AO68" s="697">
        <v>97</v>
      </c>
      <c r="AP68" s="697">
        <v>107</v>
      </c>
      <c r="AQ68" s="697">
        <v>119</v>
      </c>
      <c r="AR68" s="697">
        <v>131</v>
      </c>
      <c r="AS68" s="697">
        <v>143</v>
      </c>
      <c r="AT68" s="678">
        <v>143</v>
      </c>
      <c r="AU68" s="697"/>
      <c r="AV68" s="697"/>
      <c r="AW68" s="697"/>
      <c r="AX68" s="697"/>
      <c r="AY68" s="697">
        <v>143</v>
      </c>
      <c r="AZ68" s="661">
        <v>110.39076048</v>
      </c>
      <c r="BA68" s="661">
        <v>110.39076048</v>
      </c>
      <c r="BB68" s="656" t="s">
        <v>434</v>
      </c>
      <c r="BC68" s="661">
        <v>114.80639089920001</v>
      </c>
      <c r="BD68" s="661">
        <v>114.80639089920001</v>
      </c>
      <c r="BE68" s="656" t="s">
        <v>434</v>
      </c>
      <c r="BF68" s="660">
        <v>119</v>
      </c>
      <c r="BG68" s="660">
        <v>0</v>
      </c>
      <c r="BH68" s="656" t="s">
        <v>434</v>
      </c>
      <c r="BI68" s="660">
        <v>124</v>
      </c>
      <c r="BJ68" s="660">
        <v>0</v>
      </c>
      <c r="BK68" s="656" t="s">
        <v>434</v>
      </c>
      <c r="BL68" s="660">
        <v>129</v>
      </c>
      <c r="BM68" s="660">
        <v>0</v>
      </c>
      <c r="BN68" s="656" t="s">
        <v>434</v>
      </c>
      <c r="BO68" s="660">
        <v>134.31</v>
      </c>
      <c r="BP68" s="660"/>
      <c r="BQ68" s="661" t="s">
        <v>271</v>
      </c>
      <c r="BR68" s="660"/>
      <c r="BS68" s="660"/>
      <c r="BT68" s="661"/>
      <c r="BU68" s="660"/>
      <c r="BV68" s="660"/>
      <c r="BW68" s="661"/>
      <c r="BX68" s="660"/>
      <c r="BY68" s="660"/>
      <c r="BZ68" s="661"/>
      <c r="CA68" s="660"/>
      <c r="CB68" s="660"/>
      <c r="CC68" s="661"/>
      <c r="CD68" s="672">
        <f t="shared" si="2"/>
        <v>731.50715137919997</v>
      </c>
      <c r="CE68" s="653" t="s">
        <v>116</v>
      </c>
      <c r="CF68" s="653" t="s">
        <v>272</v>
      </c>
      <c r="CG68" s="664" t="s">
        <v>273</v>
      </c>
      <c r="CH68" s="664" t="s">
        <v>274</v>
      </c>
      <c r="CI68" s="653" t="s">
        <v>275</v>
      </c>
      <c r="CJ68" s="665" t="s">
        <v>276</v>
      </c>
      <c r="CK68" s="673"/>
      <c r="CL68" s="673"/>
      <c r="CM68" s="673"/>
      <c r="CN68" s="673"/>
      <c r="CO68" s="673"/>
      <c r="CP68" s="673"/>
      <c r="CQ68" s="667" t="s">
        <v>603</v>
      </c>
      <c r="CR68" s="667" t="s">
        <v>562</v>
      </c>
    </row>
    <row r="69" spans="1:96" ht="150" customHeight="1">
      <c r="A69" s="654" t="s">
        <v>512</v>
      </c>
      <c r="B69" s="655"/>
      <c r="C69" s="664" t="s">
        <v>513</v>
      </c>
      <c r="D69" s="655"/>
      <c r="E69" s="664" t="s">
        <v>514</v>
      </c>
      <c r="F69" s="656" t="s">
        <v>515</v>
      </c>
      <c r="G69" s="656" t="s">
        <v>516</v>
      </c>
      <c r="H69" s="656" t="s">
        <v>270</v>
      </c>
      <c r="I69" s="656" t="s">
        <v>263</v>
      </c>
      <c r="J69" s="656"/>
      <c r="K69" s="682">
        <v>0.125</v>
      </c>
      <c r="L69" s="656">
        <v>2018</v>
      </c>
      <c r="M69" s="657">
        <v>43586</v>
      </c>
      <c r="N69" s="657">
        <v>47118</v>
      </c>
      <c r="O69" s="682">
        <v>0.13</v>
      </c>
      <c r="P69" s="682">
        <v>0.13500000000000001</v>
      </c>
      <c r="Q69" s="682">
        <v>0.14899999999999999</v>
      </c>
      <c r="R69" s="682">
        <v>0.16400000000000001</v>
      </c>
      <c r="S69" s="682">
        <v>0.17799999999999999</v>
      </c>
      <c r="T69" s="682">
        <v>0.193</v>
      </c>
      <c r="U69" s="682">
        <v>0.20699999999999999</v>
      </c>
      <c r="V69" s="682">
        <v>0.221</v>
      </c>
      <c r="W69" s="682">
        <v>0.23599999999999999</v>
      </c>
      <c r="X69" s="682">
        <v>0.25</v>
      </c>
      <c r="Y69" s="659">
        <v>0.25</v>
      </c>
      <c r="Z69" s="667" t="s">
        <v>522</v>
      </c>
      <c r="AA69" s="658">
        <v>2.0833300000000001</v>
      </c>
      <c r="AB69" s="696" t="s">
        <v>523</v>
      </c>
      <c r="AC69" s="696" t="s">
        <v>524</v>
      </c>
      <c r="AD69" s="656" t="s">
        <v>1183</v>
      </c>
      <c r="AE69" s="656" t="s">
        <v>267</v>
      </c>
      <c r="AF69" s="656" t="s">
        <v>507</v>
      </c>
      <c r="AG69" s="664" t="s">
        <v>269</v>
      </c>
      <c r="AH69" s="697" t="s">
        <v>347</v>
      </c>
      <c r="AI69" s="656" t="s">
        <v>263</v>
      </c>
      <c r="AJ69" s="656" t="s">
        <v>263</v>
      </c>
      <c r="AK69" s="697">
        <v>0</v>
      </c>
      <c r="AL69" s="697">
        <v>2017</v>
      </c>
      <c r="AM69" s="657">
        <v>43831</v>
      </c>
      <c r="AN69" s="657">
        <v>44196</v>
      </c>
      <c r="AO69" s="711"/>
      <c r="AP69" s="711">
        <v>1</v>
      </c>
      <c r="AQ69" s="697"/>
      <c r="AR69" s="697"/>
      <c r="AS69" s="697"/>
      <c r="AT69" s="697"/>
      <c r="AU69" s="697"/>
      <c r="AV69" s="697"/>
      <c r="AW69" s="697"/>
      <c r="AX69" s="697"/>
      <c r="AY69" s="711">
        <v>1</v>
      </c>
      <c r="AZ69" s="661"/>
      <c r="BA69" s="661"/>
      <c r="BB69" s="656"/>
      <c r="BC69" s="661">
        <v>28</v>
      </c>
      <c r="BD69" s="661">
        <v>28</v>
      </c>
      <c r="BE69" s="656" t="s">
        <v>271</v>
      </c>
      <c r="BF69" s="662"/>
      <c r="BG69" s="662"/>
      <c r="BH69" s="656"/>
      <c r="BI69" s="662"/>
      <c r="BJ69" s="662"/>
      <c r="BK69" s="662"/>
      <c r="BL69" s="662"/>
      <c r="BM69" s="662"/>
      <c r="BN69" s="662"/>
      <c r="BO69" s="662"/>
      <c r="BP69" s="662"/>
      <c r="BQ69" s="662"/>
      <c r="BR69" s="662"/>
      <c r="BS69" s="662"/>
      <c r="BT69" s="662"/>
      <c r="BU69" s="662"/>
      <c r="BV69" s="662"/>
      <c r="BW69" s="662"/>
      <c r="BX69" s="662"/>
      <c r="BY69" s="662"/>
      <c r="BZ69" s="662"/>
      <c r="CA69" s="662"/>
      <c r="CB69" s="662"/>
      <c r="CC69" s="662" t="s">
        <v>360</v>
      </c>
      <c r="CD69" s="672">
        <f t="shared" si="2"/>
        <v>28</v>
      </c>
      <c r="CE69" s="653" t="s">
        <v>116</v>
      </c>
      <c r="CF69" s="653" t="s">
        <v>272</v>
      </c>
      <c r="CG69" s="664" t="s">
        <v>273</v>
      </c>
      <c r="CH69" s="664" t="s">
        <v>274</v>
      </c>
      <c r="CI69" s="653" t="s">
        <v>275</v>
      </c>
      <c r="CJ69" s="665" t="s">
        <v>276</v>
      </c>
      <c r="CK69" s="673"/>
      <c r="CL69" s="673"/>
      <c r="CM69" s="673"/>
      <c r="CN69" s="673"/>
      <c r="CO69" s="673"/>
      <c r="CP69" s="673"/>
      <c r="CQ69" s="667" t="s">
        <v>542</v>
      </c>
      <c r="CR69" s="667" t="s">
        <v>542</v>
      </c>
    </row>
    <row r="70" spans="1:96" ht="150" customHeight="1">
      <c r="A70" s="654" t="s">
        <v>512</v>
      </c>
      <c r="B70" s="655"/>
      <c r="C70" s="664" t="s">
        <v>513</v>
      </c>
      <c r="D70" s="655"/>
      <c r="E70" s="664" t="s">
        <v>514</v>
      </c>
      <c r="F70" s="656" t="s">
        <v>515</v>
      </c>
      <c r="G70" s="656" t="s">
        <v>516</v>
      </c>
      <c r="H70" s="656" t="s">
        <v>270</v>
      </c>
      <c r="I70" s="656" t="s">
        <v>263</v>
      </c>
      <c r="J70" s="656"/>
      <c r="K70" s="682">
        <v>0.125</v>
      </c>
      <c r="L70" s="656">
        <v>2018</v>
      </c>
      <c r="M70" s="657">
        <v>43586</v>
      </c>
      <c r="N70" s="657">
        <v>47118</v>
      </c>
      <c r="O70" s="682">
        <v>0.13</v>
      </c>
      <c r="P70" s="682">
        <v>0.13500000000000001</v>
      </c>
      <c r="Q70" s="682">
        <v>0.14899999999999999</v>
      </c>
      <c r="R70" s="682">
        <v>0.16400000000000001</v>
      </c>
      <c r="S70" s="682">
        <v>0.17799999999999999</v>
      </c>
      <c r="T70" s="682">
        <v>0.193</v>
      </c>
      <c r="U70" s="682">
        <v>0.20699999999999999</v>
      </c>
      <c r="V70" s="682">
        <v>0.221</v>
      </c>
      <c r="W70" s="682">
        <v>0.23599999999999999</v>
      </c>
      <c r="X70" s="682">
        <v>0.25</v>
      </c>
      <c r="Y70" s="659">
        <v>0.25</v>
      </c>
      <c r="Z70" s="667" t="s">
        <v>525</v>
      </c>
      <c r="AA70" s="658">
        <v>2.0833300000000001</v>
      </c>
      <c r="AB70" s="714" t="s">
        <v>526</v>
      </c>
      <c r="AC70" s="714" t="s">
        <v>527</v>
      </c>
      <c r="AD70" s="656" t="s">
        <v>1183</v>
      </c>
      <c r="AE70" s="656" t="s">
        <v>267</v>
      </c>
      <c r="AF70" s="714" t="s">
        <v>308</v>
      </c>
      <c r="AG70" s="664" t="s">
        <v>269</v>
      </c>
      <c r="AH70" s="697" t="s">
        <v>270</v>
      </c>
      <c r="AI70" s="656" t="s">
        <v>263</v>
      </c>
      <c r="AJ70" s="656" t="s">
        <v>263</v>
      </c>
      <c r="AK70" s="697">
        <v>0</v>
      </c>
      <c r="AL70" s="697">
        <v>2018</v>
      </c>
      <c r="AM70" s="657">
        <v>43831</v>
      </c>
      <c r="AN70" s="657">
        <v>47118</v>
      </c>
      <c r="AO70" s="697"/>
      <c r="AP70" s="697">
        <v>15</v>
      </c>
      <c r="AQ70" s="697">
        <v>20</v>
      </c>
      <c r="AR70" s="697">
        <v>25</v>
      </c>
      <c r="AS70" s="697">
        <v>30</v>
      </c>
      <c r="AT70" s="697">
        <v>34</v>
      </c>
      <c r="AU70" s="697">
        <v>35</v>
      </c>
      <c r="AV70" s="697">
        <v>36</v>
      </c>
      <c r="AW70" s="697">
        <v>37</v>
      </c>
      <c r="AX70" s="697">
        <v>38</v>
      </c>
      <c r="AY70" s="697">
        <v>38</v>
      </c>
      <c r="AZ70" s="661"/>
      <c r="BA70" s="661"/>
      <c r="BB70" s="656"/>
      <c r="BC70" s="661">
        <v>55.847675520000003</v>
      </c>
      <c r="BD70" s="661">
        <v>55.847675520000003</v>
      </c>
      <c r="BE70" s="656" t="s">
        <v>271</v>
      </c>
      <c r="BF70" s="660">
        <v>58</v>
      </c>
      <c r="BG70" s="660">
        <v>0</v>
      </c>
      <c r="BH70" s="656" t="s">
        <v>271</v>
      </c>
      <c r="BI70" s="660">
        <v>60</v>
      </c>
      <c r="BJ70" s="660">
        <v>0</v>
      </c>
      <c r="BK70" s="656" t="s">
        <v>271</v>
      </c>
      <c r="BL70" s="660">
        <v>63</v>
      </c>
      <c r="BM70" s="660">
        <v>0</v>
      </c>
      <c r="BN70" s="656" t="s">
        <v>271</v>
      </c>
      <c r="BO70" s="660">
        <v>65</v>
      </c>
      <c r="BP70" s="660">
        <v>0</v>
      </c>
      <c r="BQ70" s="656" t="s">
        <v>271</v>
      </c>
      <c r="BR70" s="660">
        <v>68</v>
      </c>
      <c r="BS70" s="660">
        <v>0</v>
      </c>
      <c r="BT70" s="656" t="s">
        <v>271</v>
      </c>
      <c r="BU70" s="660">
        <v>71</v>
      </c>
      <c r="BV70" s="660">
        <v>0</v>
      </c>
      <c r="BW70" s="656" t="s">
        <v>271</v>
      </c>
      <c r="BX70" s="660">
        <v>73</v>
      </c>
      <c r="BY70" s="660">
        <v>0</v>
      </c>
      <c r="BZ70" s="656" t="s">
        <v>271</v>
      </c>
      <c r="CA70" s="660">
        <v>76</v>
      </c>
      <c r="CB70" s="660">
        <v>0</v>
      </c>
      <c r="CC70" s="656" t="s">
        <v>271</v>
      </c>
      <c r="CD70" s="672">
        <f t="shared" si="2"/>
        <v>589.84767551999994</v>
      </c>
      <c r="CE70" s="653" t="s">
        <v>116</v>
      </c>
      <c r="CF70" s="653" t="s">
        <v>272</v>
      </c>
      <c r="CG70" s="664" t="s">
        <v>273</v>
      </c>
      <c r="CH70" s="664" t="s">
        <v>274</v>
      </c>
      <c r="CI70" s="653" t="s">
        <v>275</v>
      </c>
      <c r="CJ70" s="665" t="s">
        <v>276</v>
      </c>
      <c r="CK70" s="673"/>
      <c r="CL70" s="673"/>
      <c r="CM70" s="673"/>
      <c r="CN70" s="673"/>
      <c r="CO70" s="673"/>
      <c r="CP70" s="673"/>
      <c r="CQ70" s="667" t="s">
        <v>540</v>
      </c>
      <c r="CR70" s="667" t="s">
        <v>540</v>
      </c>
    </row>
    <row r="71" spans="1:96" ht="150" customHeight="1">
      <c r="A71" s="654" t="s">
        <v>512</v>
      </c>
      <c r="B71" s="655"/>
      <c r="C71" s="664" t="s">
        <v>513</v>
      </c>
      <c r="D71" s="655"/>
      <c r="E71" s="664" t="s">
        <v>514</v>
      </c>
      <c r="F71" s="656" t="s">
        <v>515</v>
      </c>
      <c r="G71" s="656" t="s">
        <v>516</v>
      </c>
      <c r="H71" s="656" t="s">
        <v>270</v>
      </c>
      <c r="I71" s="656" t="s">
        <v>263</v>
      </c>
      <c r="J71" s="656"/>
      <c r="K71" s="682">
        <v>0.125</v>
      </c>
      <c r="L71" s="656">
        <v>2018</v>
      </c>
      <c r="M71" s="657">
        <v>43586</v>
      </c>
      <c r="N71" s="657">
        <v>47118</v>
      </c>
      <c r="O71" s="682">
        <v>0.13</v>
      </c>
      <c r="P71" s="682">
        <v>0.13500000000000001</v>
      </c>
      <c r="Q71" s="682">
        <v>0.14899999999999999</v>
      </c>
      <c r="R71" s="682">
        <v>0.16400000000000001</v>
      </c>
      <c r="S71" s="682">
        <v>0.17799999999999999</v>
      </c>
      <c r="T71" s="682">
        <v>0.193</v>
      </c>
      <c r="U71" s="682">
        <v>0.20699999999999999</v>
      </c>
      <c r="V71" s="682">
        <v>0.221</v>
      </c>
      <c r="W71" s="682">
        <v>0.23599999999999999</v>
      </c>
      <c r="X71" s="682">
        <v>0.25</v>
      </c>
      <c r="Y71" s="659">
        <v>0.25</v>
      </c>
      <c r="Z71" s="667" t="s">
        <v>528</v>
      </c>
      <c r="AA71" s="658">
        <v>2.0833300000000001</v>
      </c>
      <c r="AB71" s="714" t="s">
        <v>529</v>
      </c>
      <c r="AC71" s="714" t="s">
        <v>530</v>
      </c>
      <c r="AD71" s="656" t="s">
        <v>1183</v>
      </c>
      <c r="AE71" s="656" t="s">
        <v>267</v>
      </c>
      <c r="AF71" s="714" t="s">
        <v>308</v>
      </c>
      <c r="AG71" s="656" t="s">
        <v>269</v>
      </c>
      <c r="AH71" s="697" t="s">
        <v>329</v>
      </c>
      <c r="AI71" s="656" t="s">
        <v>263</v>
      </c>
      <c r="AJ71" s="656" t="s">
        <v>263</v>
      </c>
      <c r="AK71" s="697">
        <v>0</v>
      </c>
      <c r="AL71" s="697">
        <v>2017</v>
      </c>
      <c r="AM71" s="657">
        <v>43586</v>
      </c>
      <c r="AN71" s="686">
        <v>47118</v>
      </c>
      <c r="AO71" s="697">
        <v>4</v>
      </c>
      <c r="AP71" s="697">
        <v>4</v>
      </c>
      <c r="AQ71" s="697">
        <v>4</v>
      </c>
      <c r="AR71" s="697">
        <v>4</v>
      </c>
      <c r="AS71" s="697">
        <v>4</v>
      </c>
      <c r="AT71" s="697">
        <v>4</v>
      </c>
      <c r="AU71" s="697">
        <v>4</v>
      </c>
      <c r="AV71" s="697">
        <v>4</v>
      </c>
      <c r="AW71" s="697">
        <v>4</v>
      </c>
      <c r="AX71" s="697">
        <v>4</v>
      </c>
      <c r="AY71" s="697">
        <v>4</v>
      </c>
      <c r="AZ71" s="661">
        <v>15.483379392000002</v>
      </c>
      <c r="BA71" s="661">
        <v>15.483379392000002</v>
      </c>
      <c r="BB71" s="656" t="s">
        <v>271</v>
      </c>
      <c r="BC71" s="661">
        <v>16.10271456768</v>
      </c>
      <c r="BD71" s="661">
        <v>16.10271456768</v>
      </c>
      <c r="BE71" s="656" t="s">
        <v>271</v>
      </c>
      <c r="BF71" s="660">
        <v>17</v>
      </c>
      <c r="BG71" s="660">
        <v>0</v>
      </c>
      <c r="BH71" s="656" t="s">
        <v>271</v>
      </c>
      <c r="BI71" s="660">
        <v>17</v>
      </c>
      <c r="BJ71" s="660">
        <v>0</v>
      </c>
      <c r="BK71" s="656" t="s">
        <v>271</v>
      </c>
      <c r="BL71" s="660">
        <v>18</v>
      </c>
      <c r="BM71" s="660">
        <v>0</v>
      </c>
      <c r="BN71" s="656" t="s">
        <v>271</v>
      </c>
      <c r="BO71" s="660">
        <v>19</v>
      </c>
      <c r="BP71" s="660">
        <v>0</v>
      </c>
      <c r="BQ71" s="656" t="s">
        <v>271</v>
      </c>
      <c r="BR71" s="660">
        <v>20</v>
      </c>
      <c r="BS71" s="660">
        <v>0</v>
      </c>
      <c r="BT71" s="656" t="s">
        <v>271</v>
      </c>
      <c r="BU71" s="660">
        <v>20</v>
      </c>
      <c r="BV71" s="660">
        <v>0</v>
      </c>
      <c r="BW71" s="656" t="s">
        <v>271</v>
      </c>
      <c r="BX71" s="660">
        <v>21</v>
      </c>
      <c r="BY71" s="660">
        <v>0</v>
      </c>
      <c r="BZ71" s="656" t="s">
        <v>271</v>
      </c>
      <c r="CA71" s="660">
        <v>22</v>
      </c>
      <c r="CB71" s="660">
        <v>0</v>
      </c>
      <c r="CC71" s="662"/>
      <c r="CD71" s="672">
        <f t="shared" si="2"/>
        <v>185.58609395968</v>
      </c>
      <c r="CE71" s="653" t="s">
        <v>116</v>
      </c>
      <c r="CF71" s="653" t="s">
        <v>272</v>
      </c>
      <c r="CG71" s="664" t="s">
        <v>273</v>
      </c>
      <c r="CH71" s="664" t="s">
        <v>274</v>
      </c>
      <c r="CI71" s="653" t="s">
        <v>275</v>
      </c>
      <c r="CJ71" s="665" t="s">
        <v>276</v>
      </c>
      <c r="CK71" s="673"/>
      <c r="CL71" s="673"/>
      <c r="CM71" s="673"/>
      <c r="CN71" s="673"/>
      <c r="CO71" s="673"/>
      <c r="CP71" s="673"/>
      <c r="CQ71" s="667" t="s">
        <v>540</v>
      </c>
      <c r="CR71" s="667" t="s">
        <v>540</v>
      </c>
    </row>
    <row r="72" spans="1:96" ht="150" customHeight="1">
      <c r="A72" s="654" t="s">
        <v>512</v>
      </c>
      <c r="B72" s="655"/>
      <c r="C72" s="664" t="s">
        <v>513</v>
      </c>
      <c r="D72" s="655"/>
      <c r="E72" s="664" t="s">
        <v>514</v>
      </c>
      <c r="F72" s="656" t="s">
        <v>515</v>
      </c>
      <c r="G72" s="656" t="s">
        <v>516</v>
      </c>
      <c r="H72" s="656" t="s">
        <v>270</v>
      </c>
      <c r="I72" s="656" t="s">
        <v>263</v>
      </c>
      <c r="J72" s="656"/>
      <c r="K72" s="682">
        <v>0.125</v>
      </c>
      <c r="L72" s="656">
        <v>2018</v>
      </c>
      <c r="M72" s="657">
        <v>43586</v>
      </c>
      <c r="N72" s="657">
        <v>47118</v>
      </c>
      <c r="O72" s="682">
        <v>0.13</v>
      </c>
      <c r="P72" s="682">
        <v>0.13500000000000001</v>
      </c>
      <c r="Q72" s="682">
        <v>0.14899999999999999</v>
      </c>
      <c r="R72" s="682">
        <v>0.16400000000000001</v>
      </c>
      <c r="S72" s="682">
        <v>0.17799999999999999</v>
      </c>
      <c r="T72" s="682">
        <v>0.193</v>
      </c>
      <c r="U72" s="682">
        <v>0.20699999999999999</v>
      </c>
      <c r="V72" s="682">
        <v>0.221</v>
      </c>
      <c r="W72" s="682">
        <v>0.23599999999999999</v>
      </c>
      <c r="X72" s="682">
        <v>0.25</v>
      </c>
      <c r="Y72" s="659">
        <v>0.25</v>
      </c>
      <c r="Z72" s="667" t="s">
        <v>531</v>
      </c>
      <c r="AA72" s="658">
        <v>2.0833300000000001</v>
      </c>
      <c r="AB72" s="714" t="s">
        <v>532</v>
      </c>
      <c r="AC72" s="714" t="s">
        <v>533</v>
      </c>
      <c r="AD72" s="656" t="s">
        <v>1183</v>
      </c>
      <c r="AE72" s="656" t="s">
        <v>267</v>
      </c>
      <c r="AF72" s="714" t="s">
        <v>308</v>
      </c>
      <c r="AG72" s="656" t="s">
        <v>269</v>
      </c>
      <c r="AH72" s="697" t="s">
        <v>347</v>
      </c>
      <c r="AI72" s="656" t="s">
        <v>263</v>
      </c>
      <c r="AJ72" s="656" t="s">
        <v>263</v>
      </c>
      <c r="AK72" s="697">
        <v>4</v>
      </c>
      <c r="AL72" s="697">
        <v>2018</v>
      </c>
      <c r="AM72" s="657">
        <v>43678</v>
      </c>
      <c r="AN72" s="686">
        <v>45657</v>
      </c>
      <c r="AO72" s="697">
        <v>1</v>
      </c>
      <c r="AP72" s="697">
        <v>1</v>
      </c>
      <c r="AQ72" s="697">
        <v>1</v>
      </c>
      <c r="AR72" s="697">
        <v>1</v>
      </c>
      <c r="AS72" s="697">
        <v>1</v>
      </c>
      <c r="AT72" s="697">
        <v>1</v>
      </c>
      <c r="AU72" s="697"/>
      <c r="AV72" s="697"/>
      <c r="AW72" s="697"/>
      <c r="AX72" s="697"/>
      <c r="AY72" s="678">
        <v>6</v>
      </c>
      <c r="AZ72" s="660">
        <v>165</v>
      </c>
      <c r="BA72" s="660">
        <v>165</v>
      </c>
      <c r="BB72" s="656" t="s">
        <v>271</v>
      </c>
      <c r="BC72" s="660">
        <v>170</v>
      </c>
      <c r="BD72" s="660">
        <v>170</v>
      </c>
      <c r="BE72" s="656" t="s">
        <v>271</v>
      </c>
      <c r="BF72" s="660">
        <v>176</v>
      </c>
      <c r="BG72" s="660">
        <v>0</v>
      </c>
      <c r="BH72" s="656" t="s">
        <v>271</v>
      </c>
      <c r="BI72" s="660">
        <v>182</v>
      </c>
      <c r="BJ72" s="660">
        <v>0</v>
      </c>
      <c r="BK72" s="656" t="s">
        <v>271</v>
      </c>
      <c r="BL72" s="660">
        <v>187</v>
      </c>
      <c r="BM72" s="660">
        <v>0</v>
      </c>
      <c r="BN72" s="656" t="s">
        <v>271</v>
      </c>
      <c r="BO72" s="660">
        <v>193</v>
      </c>
      <c r="BP72" s="660">
        <v>0</v>
      </c>
      <c r="BQ72" s="656" t="s">
        <v>271</v>
      </c>
      <c r="BR72" s="660"/>
      <c r="BS72" s="660"/>
      <c r="BT72" s="656"/>
      <c r="BU72" s="660"/>
      <c r="BV72" s="660"/>
      <c r="BW72" s="656"/>
      <c r="BX72" s="660"/>
      <c r="BY72" s="660"/>
      <c r="BZ72" s="656"/>
      <c r="CA72" s="660"/>
      <c r="CB72" s="660"/>
      <c r="CC72" s="656"/>
      <c r="CD72" s="672">
        <f t="shared" si="2"/>
        <v>1073</v>
      </c>
      <c r="CE72" s="653" t="s">
        <v>124</v>
      </c>
      <c r="CF72" s="653" t="s">
        <v>126</v>
      </c>
      <c r="CG72" s="664" t="s">
        <v>534</v>
      </c>
      <c r="CH72" s="664" t="s">
        <v>535</v>
      </c>
      <c r="CI72" s="664" t="s">
        <v>536</v>
      </c>
      <c r="CJ72" s="665" t="s">
        <v>537</v>
      </c>
      <c r="CK72" s="673"/>
      <c r="CL72" s="673"/>
      <c r="CM72" s="673"/>
      <c r="CN72" s="673"/>
      <c r="CO72" s="673"/>
      <c r="CP72" s="673"/>
      <c r="CQ72" s="667" t="s">
        <v>562</v>
      </c>
      <c r="CR72" s="667" t="s">
        <v>562</v>
      </c>
    </row>
    <row r="73" spans="1:96" ht="150" customHeight="1">
      <c r="A73" s="654" t="s">
        <v>512</v>
      </c>
      <c r="B73" s="655"/>
      <c r="C73" s="664" t="s">
        <v>513</v>
      </c>
      <c r="D73" s="655"/>
      <c r="E73" s="664" t="s">
        <v>514</v>
      </c>
      <c r="F73" s="656" t="s">
        <v>515</v>
      </c>
      <c r="G73" s="656" t="s">
        <v>516</v>
      </c>
      <c r="H73" s="656" t="s">
        <v>270</v>
      </c>
      <c r="I73" s="656" t="s">
        <v>263</v>
      </c>
      <c r="J73" s="656"/>
      <c r="K73" s="682">
        <v>0.125</v>
      </c>
      <c r="L73" s="656">
        <v>2018</v>
      </c>
      <c r="M73" s="657">
        <v>43586</v>
      </c>
      <c r="N73" s="657">
        <v>47118</v>
      </c>
      <c r="O73" s="682">
        <v>0.13</v>
      </c>
      <c r="P73" s="682">
        <v>0.13500000000000001</v>
      </c>
      <c r="Q73" s="682">
        <v>0.14899999999999999</v>
      </c>
      <c r="R73" s="682">
        <v>0.16400000000000001</v>
      </c>
      <c r="S73" s="682">
        <v>0.17799999999999999</v>
      </c>
      <c r="T73" s="682">
        <v>0.193</v>
      </c>
      <c r="U73" s="682">
        <v>0.20699999999999999</v>
      </c>
      <c r="V73" s="682">
        <v>0.221</v>
      </c>
      <c r="W73" s="682">
        <v>0.23599999999999999</v>
      </c>
      <c r="X73" s="682">
        <v>0.25</v>
      </c>
      <c r="Y73" s="659">
        <v>0.25</v>
      </c>
      <c r="Z73" s="667" t="s">
        <v>604</v>
      </c>
      <c r="AA73" s="658">
        <v>2.0833300000000001</v>
      </c>
      <c r="AB73" s="667" t="s">
        <v>605</v>
      </c>
      <c r="AC73" s="667" t="s">
        <v>606</v>
      </c>
      <c r="AD73" s="656" t="s">
        <v>1183</v>
      </c>
      <c r="AE73" s="667" t="s">
        <v>267</v>
      </c>
      <c r="AF73" s="667" t="s">
        <v>308</v>
      </c>
      <c r="AG73" s="678" t="s">
        <v>269</v>
      </c>
      <c r="AH73" s="678" t="s">
        <v>329</v>
      </c>
      <c r="AI73" s="678" t="s">
        <v>263</v>
      </c>
      <c r="AJ73" s="678" t="s">
        <v>263</v>
      </c>
      <c r="AK73" s="678" t="s">
        <v>315</v>
      </c>
      <c r="AL73" s="678" t="s">
        <v>315</v>
      </c>
      <c r="AM73" s="686">
        <v>45778</v>
      </c>
      <c r="AN73" s="686">
        <v>47118</v>
      </c>
      <c r="AO73" s="715"/>
      <c r="AP73" s="715"/>
      <c r="AQ73" s="715"/>
      <c r="AR73" s="715"/>
      <c r="AS73" s="715"/>
      <c r="AT73" s="678"/>
      <c r="AU73" s="678">
        <v>40</v>
      </c>
      <c r="AV73" s="678">
        <v>40</v>
      </c>
      <c r="AW73" s="678">
        <v>40</v>
      </c>
      <c r="AX73" s="678">
        <v>40</v>
      </c>
      <c r="AY73" s="678">
        <v>40</v>
      </c>
      <c r="AZ73" s="672"/>
      <c r="BA73" s="672"/>
      <c r="BB73" s="672"/>
      <c r="BC73" s="672"/>
      <c r="BD73" s="672"/>
      <c r="BE73" s="672"/>
      <c r="BF73" s="672"/>
      <c r="BG73" s="672"/>
      <c r="BH73" s="672"/>
      <c r="BI73" s="672"/>
      <c r="BJ73" s="672"/>
      <c r="BK73" s="672"/>
      <c r="BL73" s="672"/>
      <c r="BM73" s="672"/>
      <c r="BN73" s="672"/>
      <c r="BO73" s="672"/>
      <c r="BP73" s="672"/>
      <c r="BQ73" s="672"/>
      <c r="BR73" s="672">
        <v>243</v>
      </c>
      <c r="BS73" s="672">
        <v>243</v>
      </c>
      <c r="BT73" s="672" t="s">
        <v>271</v>
      </c>
      <c r="BU73" s="672">
        <v>243</v>
      </c>
      <c r="BV73" s="672">
        <v>243</v>
      </c>
      <c r="BW73" s="672" t="s">
        <v>271</v>
      </c>
      <c r="BX73" s="672">
        <v>243</v>
      </c>
      <c r="BY73" s="672">
        <v>243</v>
      </c>
      <c r="BZ73" s="672" t="s">
        <v>271</v>
      </c>
      <c r="CA73" s="672">
        <v>243</v>
      </c>
      <c r="CB73" s="672">
        <v>243</v>
      </c>
      <c r="CC73" s="672" t="s">
        <v>271</v>
      </c>
      <c r="CD73" s="672">
        <f>SUM(AZ73,BC73,BF73,BI73,BL73,BO73,BR73,BU73,BX73,CA73)</f>
        <v>972</v>
      </c>
      <c r="CE73" s="664" t="s">
        <v>567</v>
      </c>
      <c r="CF73" s="667" t="s">
        <v>132</v>
      </c>
      <c r="CG73" s="667" t="s">
        <v>607</v>
      </c>
      <c r="CH73" s="667" t="s">
        <v>608</v>
      </c>
      <c r="CI73" s="667" t="s">
        <v>609</v>
      </c>
      <c r="CJ73" s="644" t="s">
        <v>610</v>
      </c>
      <c r="CK73" s="708"/>
      <c r="CL73" s="708"/>
      <c r="CM73" s="708"/>
      <c r="CN73" s="708"/>
      <c r="CO73" s="708"/>
      <c r="CP73" s="708"/>
      <c r="CQ73" s="667" t="s">
        <v>556</v>
      </c>
      <c r="CR73" s="667" t="s">
        <v>547</v>
      </c>
    </row>
    <row r="74" spans="1:96" ht="150" customHeight="1">
      <c r="A74" s="654" t="s">
        <v>512</v>
      </c>
      <c r="B74" s="655"/>
      <c r="C74" s="664" t="s">
        <v>513</v>
      </c>
      <c r="D74" s="655"/>
      <c r="E74" s="664" t="s">
        <v>514</v>
      </c>
      <c r="F74" s="656" t="s">
        <v>515</v>
      </c>
      <c r="G74" s="656" t="s">
        <v>516</v>
      </c>
      <c r="H74" s="656" t="s">
        <v>270</v>
      </c>
      <c r="I74" s="656" t="s">
        <v>263</v>
      </c>
      <c r="J74" s="656"/>
      <c r="K74" s="682">
        <v>0.125</v>
      </c>
      <c r="L74" s="656">
        <v>2018</v>
      </c>
      <c r="M74" s="657">
        <v>43586</v>
      </c>
      <c r="N74" s="657">
        <v>47118</v>
      </c>
      <c r="O74" s="682">
        <v>0.13</v>
      </c>
      <c r="P74" s="682">
        <v>0.13500000000000001</v>
      </c>
      <c r="Q74" s="682">
        <v>0.14899999999999999</v>
      </c>
      <c r="R74" s="682">
        <v>0.16400000000000001</v>
      </c>
      <c r="S74" s="682">
        <v>0.17799999999999999</v>
      </c>
      <c r="T74" s="682">
        <v>0.193</v>
      </c>
      <c r="U74" s="682">
        <v>0.20699999999999999</v>
      </c>
      <c r="V74" s="682">
        <v>0.221</v>
      </c>
      <c r="W74" s="682">
        <v>0.23599999999999999</v>
      </c>
      <c r="X74" s="682">
        <v>0.25</v>
      </c>
      <c r="Y74" s="659">
        <v>0.25</v>
      </c>
      <c r="Z74" s="708" t="s">
        <v>611</v>
      </c>
      <c r="AA74" s="658">
        <v>2.0833300000000001</v>
      </c>
      <c r="AB74" s="667" t="s">
        <v>1176</v>
      </c>
      <c r="AC74" s="667" t="s">
        <v>1175</v>
      </c>
      <c r="AD74" s="656" t="s">
        <v>1183</v>
      </c>
      <c r="AE74" s="667" t="s">
        <v>267</v>
      </c>
      <c r="AF74" s="667" t="s">
        <v>308</v>
      </c>
      <c r="AG74" s="678" t="s">
        <v>269</v>
      </c>
      <c r="AH74" s="678" t="s">
        <v>329</v>
      </c>
      <c r="AI74" s="678" t="s">
        <v>263</v>
      </c>
      <c r="AJ74" s="678" t="s">
        <v>263</v>
      </c>
      <c r="AK74" s="678" t="s">
        <v>315</v>
      </c>
      <c r="AL74" s="678" t="s">
        <v>315</v>
      </c>
      <c r="AM74" s="686">
        <v>45778</v>
      </c>
      <c r="AN74" s="686">
        <v>47118</v>
      </c>
      <c r="AO74" s="715"/>
      <c r="AP74" s="715"/>
      <c r="AQ74" s="715"/>
      <c r="AR74" s="715"/>
      <c r="AS74" s="715"/>
      <c r="AT74" s="678"/>
      <c r="AU74" s="678">
        <v>50</v>
      </c>
      <c r="AV74" s="678">
        <v>50</v>
      </c>
      <c r="AW74" s="678">
        <v>50</v>
      </c>
      <c r="AX74" s="678">
        <v>50</v>
      </c>
      <c r="AY74" s="678">
        <v>50</v>
      </c>
      <c r="AZ74" s="715"/>
      <c r="BA74" s="715"/>
      <c r="BB74" s="715"/>
      <c r="BC74" s="715"/>
      <c r="BD74" s="715"/>
      <c r="BE74" s="715"/>
      <c r="BF74" s="715"/>
      <c r="BG74" s="715"/>
      <c r="BH74" s="715"/>
      <c r="BI74" s="715"/>
      <c r="BJ74" s="715"/>
      <c r="BK74" s="715"/>
      <c r="BL74" s="661"/>
      <c r="BM74" s="661"/>
      <c r="BN74" s="656"/>
      <c r="BO74" s="661"/>
      <c r="BP74" s="661"/>
      <c r="BQ74" s="672"/>
      <c r="BR74" s="661">
        <v>256</v>
      </c>
      <c r="BS74" s="661">
        <v>256</v>
      </c>
      <c r="BT74" s="672" t="s">
        <v>271</v>
      </c>
      <c r="BU74" s="661">
        <v>256</v>
      </c>
      <c r="BV74" s="661">
        <v>256</v>
      </c>
      <c r="BW74" s="672" t="s">
        <v>271</v>
      </c>
      <c r="BX74" s="661">
        <v>256</v>
      </c>
      <c r="BY74" s="661">
        <v>256</v>
      </c>
      <c r="BZ74" s="672" t="s">
        <v>271</v>
      </c>
      <c r="CA74" s="661">
        <v>256</v>
      </c>
      <c r="CB74" s="661">
        <v>256</v>
      </c>
      <c r="CC74" s="672" t="s">
        <v>271</v>
      </c>
      <c r="CD74" s="672">
        <f>SUM(AZ74,BC74,BF74,BI74,BL74,BO74,BR74,BU74,BX74,CA74)</f>
        <v>1024</v>
      </c>
      <c r="CE74" s="664" t="s">
        <v>116</v>
      </c>
      <c r="CF74" s="664" t="s">
        <v>552</v>
      </c>
      <c r="CG74" s="664" t="s">
        <v>273</v>
      </c>
      <c r="CH74" s="664" t="s">
        <v>553</v>
      </c>
      <c r="CI74" s="664" t="s">
        <v>554</v>
      </c>
      <c r="CJ74" s="644" t="s">
        <v>555</v>
      </c>
      <c r="CK74" s="680"/>
      <c r="CL74" s="680"/>
      <c r="CM74" s="680"/>
      <c r="CN74" s="680"/>
      <c r="CO74" s="680"/>
      <c r="CP74" s="680"/>
      <c r="CQ74" s="667" t="s">
        <v>556</v>
      </c>
      <c r="CR74" s="667" t="s">
        <v>547</v>
      </c>
    </row>
    <row r="75" spans="1:96">
      <c r="B75" s="648"/>
      <c r="D75" s="648">
        <f>+SUM(D27:D74)</f>
        <v>99.99</v>
      </c>
      <c r="BO75" s="649"/>
    </row>
  </sheetData>
  <autoFilter ref="A1:CR75" xr:uid="{8F7DCA07-F603-4B81-B992-1EB6030BF46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autoFilter>
  <mergeCells count="158">
    <mergeCell ref="A1:CJ1"/>
    <mergeCell ref="D3:CJ3"/>
    <mergeCell ref="D4:CJ4"/>
    <mergeCell ref="D5:CJ5"/>
    <mergeCell ref="D6:CJ6"/>
    <mergeCell ref="B7:E7"/>
    <mergeCell ref="G7:CJ7"/>
    <mergeCell ref="BA8:CJ8"/>
    <mergeCell ref="B9:D9"/>
    <mergeCell ref="F9:L9"/>
    <mergeCell ref="N9:R9"/>
    <mergeCell ref="T9:Y9"/>
    <mergeCell ref="AA9:AI9"/>
    <mergeCell ref="AL9:AP9"/>
    <mergeCell ref="B8:D8"/>
    <mergeCell ref="F8:L8"/>
    <mergeCell ref="N8:R8"/>
    <mergeCell ref="T8:Y8"/>
    <mergeCell ref="AA8:AI8"/>
    <mergeCell ref="AL8:AP8"/>
    <mergeCell ref="AL11:AP11"/>
    <mergeCell ref="B12:D12"/>
    <mergeCell ref="F12:L12"/>
    <mergeCell ref="N12:R12"/>
    <mergeCell ref="T12:Y12"/>
    <mergeCell ref="AA12:AI12"/>
    <mergeCell ref="AL12:AP12"/>
    <mergeCell ref="F10:L10"/>
    <mergeCell ref="N10:R10"/>
    <mergeCell ref="T10:Y10"/>
    <mergeCell ref="AA10:AI10"/>
    <mergeCell ref="AL10:AP10"/>
    <mergeCell ref="B11:D11"/>
    <mergeCell ref="F11:L11"/>
    <mergeCell ref="N11:R11"/>
    <mergeCell ref="T11:Y11"/>
    <mergeCell ref="AA11:AI11"/>
    <mergeCell ref="B14:D14"/>
    <mergeCell ref="F14:L14"/>
    <mergeCell ref="N14:R14"/>
    <mergeCell ref="T14:Y14"/>
    <mergeCell ref="AA14:AI14"/>
    <mergeCell ref="AL14:AP14"/>
    <mergeCell ref="B13:D13"/>
    <mergeCell ref="F13:L13"/>
    <mergeCell ref="N13:R13"/>
    <mergeCell ref="T13:Y13"/>
    <mergeCell ref="AA13:AI13"/>
    <mergeCell ref="AL13:AP13"/>
    <mergeCell ref="B16:D16"/>
    <mergeCell ref="F16:L16"/>
    <mergeCell ref="N16:R16"/>
    <mergeCell ref="T16:Y16"/>
    <mergeCell ref="AA16:AI16"/>
    <mergeCell ref="AL16:AP16"/>
    <mergeCell ref="B15:D15"/>
    <mergeCell ref="F15:L15"/>
    <mergeCell ref="N15:R15"/>
    <mergeCell ref="T15:Y15"/>
    <mergeCell ref="AA15:AI15"/>
    <mergeCell ref="AL15:AP15"/>
    <mergeCell ref="B18:D18"/>
    <mergeCell ref="F18:L18"/>
    <mergeCell ref="N18:R18"/>
    <mergeCell ref="T18:Y18"/>
    <mergeCell ref="AA18:AI18"/>
    <mergeCell ref="AL18:AP18"/>
    <mergeCell ref="B17:D17"/>
    <mergeCell ref="F17:L17"/>
    <mergeCell ref="N17:R17"/>
    <mergeCell ref="T17:Y17"/>
    <mergeCell ref="AA17:AI17"/>
    <mergeCell ref="AL17:AP17"/>
    <mergeCell ref="B20:D20"/>
    <mergeCell ref="F20:L20"/>
    <mergeCell ref="N20:R20"/>
    <mergeCell ref="T20:Y20"/>
    <mergeCell ref="AA20:AI20"/>
    <mergeCell ref="AL20:AP20"/>
    <mergeCell ref="B19:D19"/>
    <mergeCell ref="F19:L19"/>
    <mergeCell ref="N19:R19"/>
    <mergeCell ref="T19:Y19"/>
    <mergeCell ref="AA19:AI19"/>
    <mergeCell ref="AL19:AP19"/>
    <mergeCell ref="B22:D22"/>
    <mergeCell ref="F22:L22"/>
    <mergeCell ref="N22:R22"/>
    <mergeCell ref="T22:Y22"/>
    <mergeCell ref="AA22:AI22"/>
    <mergeCell ref="AL22:AP22"/>
    <mergeCell ref="B21:D21"/>
    <mergeCell ref="F21:L21"/>
    <mergeCell ref="N21:R21"/>
    <mergeCell ref="T21:Y21"/>
    <mergeCell ref="AA21:AI21"/>
    <mergeCell ref="AL21:AP21"/>
    <mergeCell ref="C25:C26"/>
    <mergeCell ref="D25:D26"/>
    <mergeCell ref="E25:E26"/>
    <mergeCell ref="F25:F26"/>
    <mergeCell ref="G25:G26"/>
    <mergeCell ref="H25:H26"/>
    <mergeCell ref="A24:A26"/>
    <mergeCell ref="B24:B26"/>
    <mergeCell ref="C24:Y24"/>
    <mergeCell ref="I25:I26"/>
    <mergeCell ref="J25:J26"/>
    <mergeCell ref="K25:L25"/>
    <mergeCell ref="M25:N25"/>
    <mergeCell ref="O25:X25"/>
    <mergeCell ref="Y25:Y26"/>
    <mergeCell ref="Z25:Z26"/>
    <mergeCell ref="AA25:AA26"/>
    <mergeCell ref="AB25:AB26"/>
    <mergeCell ref="AC25:AC26"/>
    <mergeCell ref="AY24:AY26"/>
    <mergeCell ref="AZ24:CD24"/>
    <mergeCell ref="CF24:CJ24"/>
    <mergeCell ref="Z24:AL24"/>
    <mergeCell ref="AM24:AN24"/>
    <mergeCell ref="AO24:AX25"/>
    <mergeCell ref="AK25:AL25"/>
    <mergeCell ref="AM25:AM26"/>
    <mergeCell ref="AN25:AN26"/>
    <mergeCell ref="AZ25:BB25"/>
    <mergeCell ref="BC25:BE25"/>
    <mergeCell ref="BF25:BH25"/>
    <mergeCell ref="AE25:AE26"/>
    <mergeCell ref="AF25:AF26"/>
    <mergeCell ref="AG25:AG26"/>
    <mergeCell ref="AH25:AH26"/>
    <mergeCell ref="AI25:AI26"/>
    <mergeCell ref="AJ25:AJ26"/>
    <mergeCell ref="CA25:CC25"/>
    <mergeCell ref="CD25:CD26"/>
    <mergeCell ref="CE25:CE26"/>
    <mergeCell ref="CF25:CF26"/>
    <mergeCell ref="CG25:CG26"/>
    <mergeCell ref="CH25:CH26"/>
    <mergeCell ref="BI25:BK25"/>
    <mergeCell ref="BL25:BN25"/>
    <mergeCell ref="BO25:BQ25"/>
    <mergeCell ref="BR25:BT25"/>
    <mergeCell ref="BU25:BW25"/>
    <mergeCell ref="BX25:BZ25"/>
    <mergeCell ref="CQ25:CQ26"/>
    <mergeCell ref="CR25:CR26"/>
    <mergeCell ref="CQ24:CR24"/>
    <mergeCell ref="CO25:CO26"/>
    <mergeCell ref="CP25:CP26"/>
    <mergeCell ref="CI25:CI26"/>
    <mergeCell ref="CJ25:CJ26"/>
    <mergeCell ref="CK25:CK26"/>
    <mergeCell ref="CL25:CL26"/>
    <mergeCell ref="CM25:CM26"/>
    <mergeCell ref="CN25:CN26"/>
    <mergeCell ref="CK24:CP24"/>
  </mergeCells>
  <conditionalFormatting sqref="AT57:AX57">
    <cfRule type="expression" priority="15" stopIfTrue="1">
      <formula>#REF!="Sí"</formula>
    </cfRule>
    <cfRule type="expression" priority="16">
      <formula>#REF!="Sí"</formula>
    </cfRule>
    <cfRule type="expression" priority="17">
      <formula>#REF!=Sí</formula>
    </cfRule>
  </conditionalFormatting>
  <conditionalFormatting sqref="CG50:CJ50">
    <cfRule type="expression" priority="22" stopIfTrue="1">
      <formula>#REF!="Sí"</formula>
    </cfRule>
    <cfRule type="expression" priority="23">
      <formula>#REF!="Sí"</formula>
    </cfRule>
    <cfRule type="expression" priority="24">
      <formula>#REF!=Sí</formula>
    </cfRule>
  </conditionalFormatting>
  <conditionalFormatting sqref="CJ38:CJ39">
    <cfRule type="expression" priority="25" stopIfTrue="1">
      <formula>#REF!="Sí"</formula>
    </cfRule>
    <cfRule type="expression" priority="26">
      <formula>#REF!="Sí"</formula>
    </cfRule>
    <cfRule type="expression" priority="27">
      <formula>#REF!=Sí</formula>
    </cfRule>
  </conditionalFormatting>
  <conditionalFormatting sqref="CJ50:CJ52">
    <cfRule type="expression" priority="19" stopIfTrue="1">
      <formula>#REF!="Sí"</formula>
    </cfRule>
    <cfRule type="expression" priority="20">
      <formula>#REF!="Sí"</formula>
    </cfRule>
    <cfRule type="expression" priority="21">
      <formula>#REF!=Sí</formula>
    </cfRule>
  </conditionalFormatting>
  <conditionalFormatting sqref="CJ57">
    <cfRule type="expression" priority="13">
      <formula>#REF!="Sí"</formula>
    </cfRule>
    <cfRule type="expression" priority="14">
      <formula>#REF!=Sí</formula>
    </cfRule>
    <cfRule type="expression" priority="18" stopIfTrue="1">
      <formula>#REF!="Sí"</formula>
    </cfRule>
  </conditionalFormatting>
  <conditionalFormatting sqref="CJ66:CJ67">
    <cfRule type="expression" priority="10" stopIfTrue="1">
      <formula>#REF!="Sí"</formula>
    </cfRule>
    <cfRule type="expression" priority="11">
      <formula>#REF!="Sí"</formula>
    </cfRule>
    <cfRule type="expression" priority="12">
      <formula>#REF!=Sí</formula>
    </cfRule>
  </conditionalFormatting>
  <conditionalFormatting sqref="CJ67">
    <cfRule type="expression" priority="7" stopIfTrue="1">
      <formula>#REF!="Sí"</formula>
    </cfRule>
    <cfRule type="expression" priority="8">
      <formula>#REF!="Sí"</formula>
    </cfRule>
    <cfRule type="expression" priority="9">
      <formula>#REF!=Sí</formula>
    </cfRule>
  </conditionalFormatting>
  <conditionalFormatting sqref="CJ73:CJ74">
    <cfRule type="expression" priority="4" stopIfTrue="1">
      <formula>#REF!="Sí"</formula>
    </cfRule>
    <cfRule type="expression" priority="5">
      <formula>#REF!="Sí"</formula>
    </cfRule>
    <cfRule type="expression" priority="6">
      <formula>#REF!=Sí</formula>
    </cfRule>
  </conditionalFormatting>
  <conditionalFormatting sqref="CJ74">
    <cfRule type="expression" priority="1" stopIfTrue="1">
      <formula>#REF!="Sí"</formula>
    </cfRule>
    <cfRule type="expression" priority="2">
      <formula>#REF!="Sí"</formula>
    </cfRule>
    <cfRule type="expression" priority="3">
      <formula>#REF!=Sí</formula>
    </cfRule>
  </conditionalFormatting>
  <dataValidations count="7">
    <dataValidation allowBlank="1" sqref="CR27:CR31 CQ27:CQ28 CQ30:CQ31 CQ36:CR37 CR42:CR43 CQ43 CQ41:CR41 CQ47:CR52 CQ63:CQ64 CQ54:CQ57 CQ60 CR53:CR74 CQ68:CQ72" xr:uid="{A4271E66-FCEF-4E11-89AD-5CE192359E3D}"/>
    <dataValidation allowBlank="1" showInputMessage="1" showErrorMessage="1" prompt="Si corresponde a un indicador del PDD, identifique el código de la meta el cual se encuentra en el listado de indicadores del plan que se encuentra en la caja de herramientas._x000a__x000a_" sqref="AJ33" xr:uid="{C220F4BE-30E0-4654-9F6F-7CEBB3D15502}"/>
    <dataValidation allowBlank="1" showInputMessage="1" showErrorMessage="1" prompt="Revisar si este indicador corresponde a un indicador del PDD Vigente. Tomarlo del listado de indicadores del plan que se encuentra en la caja de herramientas._x000a__x000a_" sqref="AI33" xr:uid="{A4526C13-DF49-405D-9E36-3EF75A196698}"/>
    <dataValidation type="list" allowBlank="1" showInputMessage="1" showErrorMessage="1" sqref="CE38:CE39" xr:uid="{B2F9F170-BE4B-4B2E-946C-9BD103B16D18}"/>
    <dataValidation type="list" allowBlank="1" showInputMessage="1" showErrorMessage="1" sqref="AH38 AH57" xr:uid="{E4803F79-6C28-4B35-8A34-108A4B2ED017}">
      <formula1>ANUALIZACIÓN</formula1>
    </dataValidation>
    <dataValidation type="custom" allowBlank="1" showInputMessage="1" showErrorMessage="1" error="La celda debe contener solo texto" sqref="CG51 CG52:CH52" xr:uid="{B0A41E5E-7E67-41F7-99CC-290EE5849403}">
      <formula1>ISTEXT(CG51)</formula1>
    </dataValidation>
    <dataValidation allowBlank="1" showInputMessage="1" showErrorMessage="1" prompt="Defina el Producto que quiere alcanzar a través de la medición." sqref="AC52" xr:uid="{8C1206BC-1CCE-4C81-81D9-0A0DB6325373}"/>
  </dataValidations>
  <hyperlinks>
    <hyperlink ref="CJ34" r:id="rId1" xr:uid="{9469A114-6C69-4DE3-ACEA-5F3FDFE6AE9C}"/>
    <hyperlink ref="CJ35" r:id="rId2" xr:uid="{030C1447-007F-4DB4-A6CB-CF024A72BD72}"/>
    <hyperlink ref="CJ40" r:id="rId3" xr:uid="{F3E170EB-A38E-411F-A552-96F5E79D77A5}"/>
    <hyperlink ref="CJ42" r:id="rId4" xr:uid="{24D0FDFB-31AE-49BF-9B58-56F1CFB8D88A}"/>
    <hyperlink ref="CJ44" r:id="rId5" xr:uid="{352566F1-1E1D-491C-B6B8-489D7CB520C5}"/>
    <hyperlink ref="CJ53" r:id="rId6" xr:uid="{85F3AD87-6A59-487F-924F-9A724463491B}"/>
    <hyperlink ref="CJ54" r:id="rId7" xr:uid="{A1FC894A-8293-4125-8AE4-0F2B68E0FE3E}"/>
    <hyperlink ref="CJ55" r:id="rId8" xr:uid="{85964D47-60B3-496A-B7E3-ECB5A6D8ABD7}"/>
    <hyperlink ref="CJ56" r:id="rId9" xr:uid="{B702E130-B530-4B00-955E-EA0926821A7C}"/>
    <hyperlink ref="CJ48" r:id="rId10" xr:uid="{4563FB5C-DE36-47D1-A421-6D395246226C}"/>
    <hyperlink ref="CJ62" r:id="rId11" xr:uid="{4D4117E6-573E-4335-A191-4B3F3533BAE0}"/>
    <hyperlink ref="CJ63" r:id="rId12" xr:uid="{B0BF3481-CB63-4E93-99C7-F8E370A29EF2}"/>
    <hyperlink ref="CJ69" r:id="rId13" xr:uid="{AF53A9D7-DAAD-45F0-BCF3-B865D55F5B9C}"/>
    <hyperlink ref="CJ71" r:id="rId14" xr:uid="{7406E973-EBB8-4273-9C21-4BCB8306574A}"/>
    <hyperlink ref="CJ41" r:id="rId15" xr:uid="{D095EFC2-27F4-453B-A31E-2F8AB6322B2F}"/>
    <hyperlink ref="CJ27" r:id="rId16" xr:uid="{0D8D5AB0-9D0B-48E3-9785-B1918B361140}"/>
    <hyperlink ref="CJ28" r:id="rId17" xr:uid="{4D74D145-1B37-48D0-A8EC-0B79134FEDD5}"/>
    <hyperlink ref="CJ29" r:id="rId18" xr:uid="{C41BDA7F-20D7-4F57-AC7A-733B2347F59F}"/>
    <hyperlink ref="CJ31" r:id="rId19" xr:uid="{2E99D638-0276-40D7-A2AC-01E06EBF52AD}"/>
    <hyperlink ref="CJ43" r:id="rId20" xr:uid="{2DD67B1F-C52C-4E7C-9FF1-27C7CA0A86B9}"/>
    <hyperlink ref="CJ46" r:id="rId21" xr:uid="{FBAB0A5C-D105-498B-B4A0-9E7C2ADFCA77}"/>
    <hyperlink ref="CJ45" r:id="rId22" xr:uid="{7627DADB-429F-45AB-8011-391DF520EE98}"/>
    <hyperlink ref="CJ68" r:id="rId23" xr:uid="{CD5CEF79-6C56-4611-B795-2144D029B693}"/>
    <hyperlink ref="CP31" r:id="rId24" display="lubar.chaparro@gobiernobogota.gov.co" xr:uid="{6F6AD31F-9FF0-428A-94A8-1BE6F25A77BF}"/>
    <hyperlink ref="CJ61" r:id="rId25" xr:uid="{383E81C2-1C9B-4652-9942-3D915C5D585A}"/>
    <hyperlink ref="CJ70" r:id="rId26" xr:uid="{B972C77E-AF07-40E6-8620-491129FAA3E0}"/>
    <hyperlink ref="CJ37" r:id="rId27" xr:uid="{14DFA520-EB1C-4DE8-A2A9-F0DBAE5E9C83}"/>
    <hyperlink ref="CJ64" r:id="rId28" xr:uid="{9C47787B-E7DE-4976-9934-8291581B4327}"/>
    <hyperlink ref="CJ30" r:id="rId29" xr:uid="{8559A2F2-C0AC-4FE6-979B-4D04C1C72A33}"/>
    <hyperlink ref="CJ36" r:id="rId30" xr:uid="{65358878-1F75-4BBA-8940-D799893A2D88}"/>
    <hyperlink ref="CJ47" r:id="rId31" xr:uid="{9FA0EFE5-2CC7-4697-A0FD-CD9BC5F97254}"/>
    <hyperlink ref="CJ59" r:id="rId32" xr:uid="{D92FE7DD-FFED-46F9-AC54-F1A3127238BF}"/>
    <hyperlink ref="CJ58" r:id="rId33" xr:uid="{15E78446-03D9-4A57-9664-68F44933B36F}"/>
    <hyperlink ref="CJ49" r:id="rId34" xr:uid="{E709F13E-A5ED-4B73-902E-AB55FAD49CB9}"/>
    <hyperlink ref="CJ65" r:id="rId35" xr:uid="{C0BF3F6E-6EBA-4F6B-9797-87F58112AB26}"/>
    <hyperlink ref="CJ38" r:id="rId36" xr:uid="{4C83EBA1-2402-413B-B58A-481216A4911A}"/>
    <hyperlink ref="CJ39" r:id="rId37" xr:uid="{C20C9029-59CF-4C80-AD45-67AE58924595}"/>
    <hyperlink ref="CJ50" r:id="rId38" xr:uid="{48F96D16-F98C-4371-90BB-E599ECB02C5A}"/>
    <hyperlink ref="CJ52" r:id="rId39" xr:uid="{860B7C96-1470-40F2-AF1D-6F613F822230}"/>
    <hyperlink ref="CJ57" r:id="rId40" display="mailto:jprieto@sdp.gov.co" xr:uid="{94A71E06-6A13-4FAE-A58F-17D65EFBF9B8}"/>
  </hyperlinks>
  <pageMargins left="0.7" right="0.7" top="0.75" bottom="0.75" header="0.3" footer="0.3"/>
  <pageSetup paperSize="9" orientation="portrait" horizontalDpi="1200" verticalDpi="1200"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M70"/>
  <sheetViews>
    <sheetView topLeftCell="A57" zoomScale="85" zoomScaleNormal="85" zoomScalePageLayoutView="85" workbookViewId="0">
      <selection activeCell="C57" sqref="C57:M57"/>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613</v>
      </c>
      <c r="C1" s="89"/>
      <c r="D1" s="89"/>
      <c r="E1" s="89"/>
      <c r="F1" s="89"/>
      <c r="G1" s="89"/>
      <c r="H1" s="89"/>
      <c r="I1" s="89"/>
      <c r="J1" s="89"/>
      <c r="K1" s="89"/>
      <c r="L1" s="89"/>
      <c r="M1" s="90"/>
    </row>
    <row r="2" spans="1:13" ht="28.5" customHeight="1">
      <c r="A2" s="924" t="s">
        <v>614</v>
      </c>
      <c r="B2" s="68" t="s">
        <v>615</v>
      </c>
      <c r="C2" s="893" t="str">
        <f>'Plan de acción Actual'!E27</f>
        <v>Ciudadanos que consideran positiva (6 a 10) la utilidad de realizar trámites y servicios en el canal presencial frente a canales no presenciales</v>
      </c>
      <c r="D2" s="894"/>
      <c r="E2" s="894"/>
      <c r="F2" s="894"/>
      <c r="G2" s="894"/>
      <c r="H2" s="894"/>
      <c r="I2" s="894"/>
      <c r="J2" s="894"/>
      <c r="K2" s="894"/>
      <c r="L2" s="894"/>
      <c r="M2" s="895"/>
    </row>
    <row r="3" spans="1:13" ht="199.5" customHeight="1">
      <c r="A3" s="925"/>
      <c r="B3" s="69" t="s">
        <v>616</v>
      </c>
      <c r="C3" s="893" t="s">
        <v>617</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125" t="s">
        <v>272</v>
      </c>
      <c r="J7" s="19"/>
      <c r="K7" s="19"/>
      <c r="L7" s="19"/>
      <c r="M7" s="22"/>
    </row>
    <row r="8" spans="1:13" ht="15.6" customHeight="1">
      <c r="A8" s="925"/>
      <c r="B8" s="914" t="s">
        <v>622</v>
      </c>
      <c r="C8" s="96"/>
      <c r="D8" s="82"/>
      <c r="E8" s="82"/>
      <c r="F8" s="82"/>
      <c r="G8" s="82"/>
      <c r="H8" s="82"/>
      <c r="I8" s="82"/>
      <c r="J8" s="82"/>
      <c r="K8" s="82"/>
      <c r="L8" s="83"/>
      <c r="M8" s="84"/>
    </row>
    <row r="9" spans="1:13">
      <c r="A9" s="925"/>
      <c r="B9" s="915"/>
      <c r="C9" s="890" t="s">
        <v>272</v>
      </c>
      <c r="D9" s="890"/>
      <c r="E9" s="23"/>
      <c r="F9" s="890" t="s">
        <v>623</v>
      </c>
      <c r="G9" s="890"/>
      <c r="H9" s="23"/>
      <c r="I9" s="890" t="s">
        <v>624</v>
      </c>
      <c r="J9" s="890"/>
      <c r="K9" s="23"/>
      <c r="L9" s="898" t="s">
        <v>625</v>
      </c>
      <c r="M9" s="899"/>
    </row>
    <row r="10" spans="1:13">
      <c r="A10" s="925"/>
      <c r="B10" s="915"/>
      <c r="C10" s="889" t="s">
        <v>626</v>
      </c>
      <c r="D10" s="889"/>
      <c r="E10" s="23"/>
      <c r="F10" s="889" t="s">
        <v>626</v>
      </c>
      <c r="G10" s="889"/>
      <c r="H10" s="23"/>
      <c r="I10" s="889" t="s">
        <v>626</v>
      </c>
      <c r="J10" s="889"/>
      <c r="K10" s="23"/>
      <c r="L10" s="889" t="s">
        <v>626</v>
      </c>
      <c r="M10" s="892"/>
    </row>
    <row r="11" spans="1:13">
      <c r="A11" s="925"/>
      <c r="B11" s="915"/>
      <c r="C11" s="890" t="s">
        <v>627</v>
      </c>
      <c r="D11" s="890"/>
      <c r="E11" s="23"/>
      <c r="F11" s="890" t="s">
        <v>628</v>
      </c>
      <c r="G11" s="890"/>
      <c r="H11" s="23"/>
      <c r="I11" s="890" t="s">
        <v>629</v>
      </c>
      <c r="J11" s="890"/>
      <c r="K11" s="23"/>
      <c r="L11" s="890" t="s">
        <v>630</v>
      </c>
      <c r="M11" s="891"/>
    </row>
    <row r="12" spans="1:13">
      <c r="A12" s="925"/>
      <c r="B12" s="915"/>
      <c r="C12" s="889" t="s">
        <v>626</v>
      </c>
      <c r="D12" s="889"/>
      <c r="E12" s="23"/>
      <c r="F12" s="889" t="s">
        <v>626</v>
      </c>
      <c r="G12" s="889"/>
      <c r="H12" s="23"/>
      <c r="I12" s="889" t="s">
        <v>626</v>
      </c>
      <c r="J12" s="889"/>
      <c r="K12" s="23"/>
      <c r="L12" s="889" t="s">
        <v>626</v>
      </c>
      <c r="M12" s="892"/>
    </row>
    <row r="13" spans="1:13">
      <c r="A13" s="925"/>
      <c r="B13" s="915"/>
      <c r="C13" s="890" t="s">
        <v>631</v>
      </c>
      <c r="D13" s="890"/>
      <c r="E13" s="23"/>
      <c r="F13" s="890" t="s">
        <v>632</v>
      </c>
      <c r="G13" s="890"/>
      <c r="H13" s="23"/>
      <c r="I13" s="890" t="s">
        <v>633</v>
      </c>
      <c r="J13" s="890"/>
      <c r="K13" s="23"/>
      <c r="L13" s="890" t="s">
        <v>634</v>
      </c>
      <c r="M13" s="891"/>
    </row>
    <row r="14" spans="1:13">
      <c r="A14" s="925"/>
      <c r="B14" s="915"/>
      <c r="C14" s="889" t="s">
        <v>626</v>
      </c>
      <c r="D14" s="889"/>
      <c r="E14" s="23"/>
      <c r="F14" s="889" t="s">
        <v>626</v>
      </c>
      <c r="G14" s="889"/>
      <c r="H14" s="23"/>
      <c r="I14" s="889" t="s">
        <v>626</v>
      </c>
      <c r="J14" s="889"/>
      <c r="K14" s="23"/>
      <c r="L14" s="889" t="s">
        <v>626</v>
      </c>
      <c r="M14" s="892"/>
    </row>
    <row r="15" spans="1:13">
      <c r="A15" s="925"/>
      <c r="B15" s="915"/>
      <c r="C15" s="890" t="s">
        <v>635</v>
      </c>
      <c r="D15" s="890"/>
      <c r="E15" s="23"/>
      <c r="F15" s="890" t="s">
        <v>636</v>
      </c>
      <c r="G15" s="890"/>
      <c r="H15" s="23"/>
      <c r="I15" s="890" t="s">
        <v>637</v>
      </c>
      <c r="J15" s="890"/>
      <c r="K15" s="23"/>
      <c r="L15" s="890" t="s">
        <v>638</v>
      </c>
      <c r="M15" s="891"/>
    </row>
    <row r="16" spans="1:13">
      <c r="A16" s="925"/>
      <c r="B16" s="915"/>
      <c r="C16" s="889" t="s">
        <v>626</v>
      </c>
      <c r="D16" s="889"/>
      <c r="E16" s="23"/>
      <c r="F16" s="889" t="s">
        <v>626</v>
      </c>
      <c r="G16" s="889"/>
      <c r="H16" s="23"/>
      <c r="I16" s="889" t="s">
        <v>626</v>
      </c>
      <c r="J16" s="889"/>
      <c r="K16" s="23"/>
      <c r="L16" s="889" t="s">
        <v>626</v>
      </c>
      <c r="M16" s="892"/>
    </row>
    <row r="17" spans="1:13">
      <c r="A17" s="925"/>
      <c r="B17" s="915"/>
      <c r="C17" s="890" t="s">
        <v>639</v>
      </c>
      <c r="D17" s="890"/>
      <c r="E17" s="23"/>
      <c r="F17" s="890" t="s">
        <v>640</v>
      </c>
      <c r="G17" s="890"/>
      <c r="H17" s="23"/>
      <c r="I17" s="890" t="s">
        <v>641</v>
      </c>
      <c r="J17" s="890"/>
      <c r="K17" s="23"/>
      <c r="L17" s="890" t="s">
        <v>642</v>
      </c>
      <c r="M17" s="891"/>
    </row>
    <row r="18" spans="1:13">
      <c r="A18" s="925"/>
      <c r="B18" s="915"/>
      <c r="C18" s="889" t="s">
        <v>626</v>
      </c>
      <c r="D18" s="889"/>
      <c r="E18" s="23"/>
      <c r="F18" s="889" t="s">
        <v>626</v>
      </c>
      <c r="G18" s="889"/>
      <c r="H18" s="23"/>
      <c r="I18" s="889" t="s">
        <v>626</v>
      </c>
      <c r="J18" s="889"/>
      <c r="K18" s="23"/>
      <c r="L18" s="889" t="s">
        <v>626</v>
      </c>
      <c r="M18" s="892"/>
    </row>
    <row r="19" spans="1:13">
      <c r="A19" s="925"/>
      <c r="B19" s="915"/>
      <c r="C19" s="890" t="s">
        <v>643</v>
      </c>
      <c r="D19" s="890"/>
      <c r="E19" s="23"/>
      <c r="F19" s="890" t="s">
        <v>644</v>
      </c>
      <c r="G19" s="890"/>
      <c r="H19" s="23"/>
      <c r="I19" s="890" t="s">
        <v>645</v>
      </c>
      <c r="J19" s="890"/>
      <c r="K19" s="23"/>
      <c r="L19" s="890" t="s">
        <v>646</v>
      </c>
      <c r="M19" s="891"/>
    </row>
    <row r="20" spans="1:13">
      <c r="A20" s="925"/>
      <c r="B20" s="915"/>
      <c r="C20" s="889" t="s">
        <v>626</v>
      </c>
      <c r="D20" s="889"/>
      <c r="E20" s="23"/>
      <c r="F20" s="889" t="s">
        <v>626</v>
      </c>
      <c r="G20" s="889"/>
      <c r="H20" s="23"/>
      <c r="I20" s="889" t="s">
        <v>626</v>
      </c>
      <c r="J20" s="889"/>
      <c r="K20" s="23"/>
      <c r="L20" s="889" t="s">
        <v>626</v>
      </c>
      <c r="M20" s="892"/>
    </row>
    <row r="21" spans="1:13">
      <c r="A21" s="925"/>
      <c r="B21" s="915"/>
      <c r="C21" s="890" t="s">
        <v>647</v>
      </c>
      <c r="D21" s="890"/>
      <c r="E21" s="23"/>
      <c r="F21" s="890" t="s">
        <v>648</v>
      </c>
      <c r="G21" s="890"/>
      <c r="H21" s="23"/>
      <c r="I21" s="890" t="s">
        <v>649</v>
      </c>
      <c r="J21" s="890"/>
      <c r="K21" s="23"/>
      <c r="L21" s="890" t="s">
        <v>190</v>
      </c>
      <c r="M21" s="891"/>
    </row>
    <row r="22" spans="1:13">
      <c r="A22" s="925"/>
      <c r="B22" s="915"/>
      <c r="C22" s="889" t="s">
        <v>626</v>
      </c>
      <c r="D22" s="889"/>
      <c r="E22" s="23"/>
      <c r="F22" s="889" t="s">
        <v>626</v>
      </c>
      <c r="G22" s="889"/>
      <c r="H22" s="23"/>
      <c r="I22" s="889" t="s">
        <v>626</v>
      </c>
      <c r="J22" s="889"/>
      <c r="K22" s="23"/>
      <c r="L22" s="889" t="s">
        <v>626</v>
      </c>
      <c r="M22" s="892"/>
    </row>
    <row r="23" spans="1:13">
      <c r="A23" s="925"/>
      <c r="B23" s="915"/>
      <c r="C23" s="890" t="s">
        <v>650</v>
      </c>
      <c r="D23" s="890"/>
      <c r="E23" s="23"/>
      <c r="F23" s="23"/>
      <c r="G23" s="23"/>
      <c r="H23" s="23"/>
      <c r="I23" s="23"/>
      <c r="J23" s="23"/>
      <c r="K23" s="23"/>
      <c r="L23" s="23"/>
      <c r="M23" s="259"/>
    </row>
    <row r="24" spans="1:13">
      <c r="A24" s="925"/>
      <c r="B24" s="916"/>
      <c r="C24" s="889" t="s">
        <v>626</v>
      </c>
      <c r="D24" s="889"/>
      <c r="E24" s="23"/>
      <c r="F24" s="23"/>
      <c r="G24" s="23"/>
      <c r="H24" s="23"/>
      <c r="I24" s="23"/>
      <c r="J24" s="23"/>
      <c r="K24" s="23"/>
      <c r="L24" s="122"/>
      <c r="M24" s="260"/>
    </row>
    <row r="25" spans="1:13" ht="45" customHeight="1">
      <c r="A25" s="926"/>
      <c r="B25" s="69" t="s">
        <v>651</v>
      </c>
      <c r="C25" s="893" t="s">
        <v>652</v>
      </c>
      <c r="D25" s="894"/>
      <c r="E25" s="894"/>
      <c r="F25" s="894"/>
      <c r="G25" s="894"/>
      <c r="H25" s="894"/>
      <c r="I25" s="894"/>
      <c r="J25" s="894"/>
      <c r="K25" s="894"/>
      <c r="L25" s="894"/>
      <c r="M25" s="895"/>
    </row>
    <row r="26" spans="1:13" ht="66.75" customHeight="1">
      <c r="A26" s="911" t="s">
        <v>57</v>
      </c>
      <c r="B26" s="69" t="s">
        <v>221</v>
      </c>
      <c r="C26" s="144" t="str">
        <f>'Plan de acción Actual'!G27</f>
        <v xml:space="preserve">
Derechos Humanos;
Género;
Poblacional;
Diferencial;
Ambiental
</v>
      </c>
      <c r="D26" s="38"/>
      <c r="E26" s="38"/>
      <c r="F26" s="38"/>
      <c r="G26" s="38"/>
      <c r="H26" s="38"/>
      <c r="I26" s="38"/>
      <c r="J26" s="38"/>
      <c r="K26" s="38"/>
      <c r="M26" s="65"/>
    </row>
    <row r="27" spans="1:13" ht="18" customHeight="1">
      <c r="A27" s="912"/>
      <c r="B27" s="914" t="s">
        <v>653</v>
      </c>
      <c r="C27" s="66"/>
      <c r="D27" s="24"/>
      <c r="E27" s="24"/>
      <c r="F27" s="24"/>
      <c r="G27" s="24"/>
      <c r="H27" s="24"/>
      <c r="I27" s="24"/>
      <c r="J27" s="24"/>
      <c r="K27" s="24"/>
      <c r="L27" s="24"/>
      <c r="M27" s="25"/>
    </row>
    <row r="28" spans="1:13" ht="18.75" customHeight="1">
      <c r="A28" s="912"/>
      <c r="B28" s="915"/>
      <c r="C28" s="64"/>
      <c r="D28" s="26"/>
      <c r="E28" s="5"/>
      <c r="F28" s="26"/>
      <c r="G28" s="5"/>
      <c r="H28" s="26"/>
      <c r="I28" s="5"/>
      <c r="J28" s="26"/>
      <c r="K28" s="5"/>
      <c r="L28" s="5"/>
      <c r="M28" s="27"/>
    </row>
    <row r="29" spans="1:13">
      <c r="A29" s="912"/>
      <c r="B29" s="915"/>
      <c r="C29" s="29" t="s">
        <v>654</v>
      </c>
      <c r="D29" s="28"/>
      <c r="E29" s="29" t="s">
        <v>655</v>
      </c>
      <c r="F29" s="28"/>
      <c r="G29" s="29" t="s">
        <v>656</v>
      </c>
      <c r="H29" s="28"/>
      <c r="I29" s="29" t="s">
        <v>657</v>
      </c>
      <c r="J29" s="28"/>
      <c r="K29" s="29" t="s">
        <v>658</v>
      </c>
      <c r="L29" s="30"/>
      <c r="M29" s="31"/>
    </row>
    <row r="30" spans="1:13">
      <c r="A30" s="912"/>
      <c r="B30" s="915"/>
      <c r="C30" s="29" t="s">
        <v>659</v>
      </c>
      <c r="D30" s="32"/>
      <c r="E30" s="29" t="s">
        <v>660</v>
      </c>
      <c r="F30" s="33"/>
      <c r="G30" s="29" t="s">
        <v>661</v>
      </c>
      <c r="H30" s="33"/>
      <c r="I30" s="29" t="s">
        <v>662</v>
      </c>
      <c r="J30" s="33"/>
      <c r="K30" s="29" t="s">
        <v>663</v>
      </c>
      <c r="L30" s="30"/>
      <c r="M30" s="31"/>
    </row>
    <row r="31" spans="1:13">
      <c r="A31" s="912"/>
      <c r="B31" s="915"/>
      <c r="C31" s="29" t="s">
        <v>664</v>
      </c>
      <c r="D31" s="32"/>
      <c r="E31" s="29" t="s">
        <v>665</v>
      </c>
      <c r="F31" s="32"/>
      <c r="G31" s="29"/>
      <c r="H31" s="44"/>
      <c r="I31" s="29"/>
      <c r="J31" s="44"/>
      <c r="K31" s="29"/>
      <c r="L31" s="242"/>
      <c r="M31" s="243"/>
    </row>
    <row r="32" spans="1:13">
      <c r="A32" s="912"/>
      <c r="B32" s="915"/>
      <c r="C32" s="29" t="s">
        <v>666</v>
      </c>
      <c r="D32" s="33" t="s">
        <v>667</v>
      </c>
      <c r="E32" s="29" t="s">
        <v>668</v>
      </c>
      <c r="F32" s="9" t="s">
        <v>669</v>
      </c>
      <c r="G32" s="9"/>
      <c r="H32" s="9"/>
      <c r="I32" s="9"/>
      <c r="J32" s="9"/>
      <c r="K32" s="9"/>
      <c r="L32" s="9"/>
      <c r="M32" s="34"/>
    </row>
    <row r="33" spans="1:13" ht="9.75" customHeight="1">
      <c r="A33" s="912"/>
      <c r="B33" s="916"/>
      <c r="C33" s="35"/>
      <c r="D33" s="35"/>
      <c r="E33" s="35"/>
      <c r="F33" s="35"/>
      <c r="G33" s="35"/>
      <c r="H33" s="35"/>
      <c r="I33" s="35"/>
      <c r="J33" s="35"/>
      <c r="K33" s="35"/>
      <c r="L33" s="35"/>
      <c r="M33" s="36"/>
    </row>
    <row r="34" spans="1:13">
      <c r="A34" s="912"/>
      <c r="B34" s="914" t="s">
        <v>670</v>
      </c>
      <c r="C34" s="37"/>
      <c r="D34" s="37"/>
      <c r="E34" s="37"/>
      <c r="F34" s="37"/>
      <c r="G34" s="37"/>
      <c r="H34" s="37"/>
      <c r="I34" s="37"/>
      <c r="J34" s="37"/>
      <c r="K34" s="37"/>
      <c r="M34" s="65"/>
    </row>
    <row r="35" spans="1:13">
      <c r="A35" s="912"/>
      <c r="B35" s="915"/>
      <c r="C35" s="29" t="s">
        <v>671</v>
      </c>
      <c r="D35" s="33"/>
      <c r="E35" s="38"/>
      <c r="F35" s="29" t="s">
        <v>672</v>
      </c>
      <c r="G35" s="32"/>
      <c r="H35" s="38"/>
      <c r="I35" s="29" t="s">
        <v>673</v>
      </c>
      <c r="J35" s="32" t="s">
        <v>667</v>
      </c>
      <c r="K35" s="38"/>
      <c r="M35" s="65"/>
    </row>
    <row r="36" spans="1:13">
      <c r="A36" s="912"/>
      <c r="B36" s="915"/>
      <c r="C36" s="29" t="s">
        <v>674</v>
      </c>
      <c r="D36" s="39"/>
      <c r="E36" s="40"/>
      <c r="F36" s="29" t="s">
        <v>675</v>
      </c>
      <c r="G36" s="33"/>
      <c r="H36" s="41"/>
      <c r="I36" s="42"/>
      <c r="J36" s="41"/>
      <c r="K36" s="43"/>
      <c r="M36" s="65"/>
    </row>
    <row r="37" spans="1:13">
      <c r="A37" s="912"/>
      <c r="B37" s="915"/>
      <c r="C37" s="44"/>
      <c r="D37" s="44"/>
      <c r="E37" s="44"/>
      <c r="F37" s="44"/>
      <c r="G37" s="44"/>
      <c r="H37" s="44"/>
      <c r="I37" s="44"/>
      <c r="J37" s="44"/>
      <c r="K37" s="44"/>
      <c r="M37" s="65"/>
    </row>
    <row r="38" spans="1:13">
      <c r="A38" s="912"/>
      <c r="B38" s="119" t="s">
        <v>676</v>
      </c>
      <c r="C38" s="38"/>
      <c r="D38" s="38"/>
      <c r="E38" s="38"/>
      <c r="F38" s="38"/>
      <c r="G38" s="38"/>
      <c r="H38" s="38"/>
      <c r="I38" s="38"/>
      <c r="J38" s="38"/>
      <c r="K38" s="38"/>
      <c r="L38" s="38"/>
      <c r="M38" s="45"/>
    </row>
    <row r="39" spans="1:13" ht="16.5">
      <c r="A39" s="912"/>
      <c r="B39" s="119"/>
      <c r="C39" s="67" t="s">
        <v>677</v>
      </c>
      <c r="D39" s="142">
        <v>33.1</v>
      </c>
      <c r="E39" s="38"/>
      <c r="F39" s="46" t="s">
        <v>678</v>
      </c>
      <c r="G39" s="33">
        <v>2018</v>
      </c>
      <c r="H39" s="38"/>
      <c r="I39" s="46" t="s">
        <v>679</v>
      </c>
      <c r="J39" s="927" t="s">
        <v>680</v>
      </c>
      <c r="K39" s="928"/>
      <c r="L39" s="929"/>
      <c r="M39" s="45"/>
    </row>
    <row r="40" spans="1:13">
      <c r="A40" s="912"/>
      <c r="B40" s="120"/>
      <c r="C40" s="35"/>
      <c r="D40" s="35"/>
      <c r="E40" s="35"/>
      <c r="F40" s="35"/>
      <c r="G40" s="35"/>
      <c r="H40" s="35"/>
      <c r="I40" s="35"/>
      <c r="J40" s="35"/>
      <c r="K40" s="35"/>
      <c r="L40" s="35"/>
      <c r="M40" s="36"/>
    </row>
    <row r="41" spans="1:13">
      <c r="A41" s="912"/>
      <c r="B41" s="914" t="s">
        <v>681</v>
      </c>
      <c r="C41" s="47"/>
      <c r="D41" s="47"/>
      <c r="E41" s="47"/>
      <c r="F41" s="47"/>
      <c r="G41" s="47"/>
      <c r="H41" s="47"/>
      <c r="I41" s="47"/>
      <c r="J41" s="47"/>
      <c r="K41" s="47"/>
      <c r="M41" s="65"/>
    </row>
    <row r="42" spans="1:13">
      <c r="A42" s="912"/>
      <c r="B42" s="915"/>
      <c r="C42" s="38" t="s">
        <v>682</v>
      </c>
      <c r="D42" s="48">
        <v>2019</v>
      </c>
      <c r="E42" s="49"/>
      <c r="F42" s="38" t="s">
        <v>683</v>
      </c>
      <c r="G42" s="50" t="s">
        <v>684</v>
      </c>
      <c r="H42" s="49"/>
      <c r="I42" s="46"/>
      <c r="J42" s="49"/>
      <c r="K42" s="49"/>
      <c r="M42" s="65"/>
    </row>
    <row r="43" spans="1:13">
      <c r="A43" s="912"/>
      <c r="B43" s="916"/>
      <c r="C43" s="35"/>
      <c r="D43" s="51"/>
      <c r="E43" s="52"/>
      <c r="F43" s="35"/>
      <c r="G43" s="52"/>
      <c r="H43" s="52"/>
      <c r="I43" s="53"/>
      <c r="J43" s="52"/>
      <c r="K43" s="52"/>
      <c r="M43" s="65"/>
    </row>
    <row r="44" spans="1:13">
      <c r="A44" s="912"/>
      <c r="B44" s="119" t="s">
        <v>685</v>
      </c>
      <c r="C44" s="54"/>
      <c r="D44" s="54"/>
      <c r="E44" s="54"/>
      <c r="F44" s="54"/>
      <c r="G44" s="54"/>
      <c r="H44" s="54"/>
      <c r="I44" s="54"/>
      <c r="J44" s="54"/>
      <c r="K44" s="54"/>
      <c r="L44" s="54"/>
      <c r="M44" s="55"/>
    </row>
    <row r="45" spans="1:13">
      <c r="A45" s="912"/>
      <c r="B45" s="119"/>
      <c r="C45" s="6"/>
      <c r="D45" s="7">
        <v>2019</v>
      </c>
      <c r="E45" s="7"/>
      <c r="F45" s="8">
        <v>2020</v>
      </c>
      <c r="G45" s="8"/>
      <c r="H45" s="8">
        <v>2021</v>
      </c>
      <c r="I45" s="7"/>
      <c r="J45" s="7">
        <v>2022</v>
      </c>
      <c r="L45" s="7">
        <v>2023</v>
      </c>
      <c r="M45" s="55"/>
    </row>
    <row r="46" spans="1:13" ht="16.5">
      <c r="A46" s="912"/>
      <c r="B46" s="119"/>
      <c r="C46" s="6"/>
      <c r="D46" s="132">
        <v>30</v>
      </c>
      <c r="E46" s="10"/>
      <c r="F46" s="132">
        <v>26</v>
      </c>
      <c r="G46" s="10"/>
      <c r="H46" s="132">
        <v>24</v>
      </c>
      <c r="I46" s="10"/>
      <c r="J46" s="132">
        <v>22</v>
      </c>
      <c r="L46" s="132">
        <v>20</v>
      </c>
      <c r="M46" s="118"/>
    </row>
    <row r="47" spans="1:13">
      <c r="A47" s="912"/>
      <c r="B47" s="119"/>
      <c r="C47" s="6"/>
      <c r="D47" s="7">
        <v>2024</v>
      </c>
      <c r="E47" s="7"/>
      <c r="F47" s="8">
        <v>2025</v>
      </c>
      <c r="G47" s="8"/>
      <c r="H47" s="8">
        <v>2026</v>
      </c>
      <c r="I47" s="7"/>
      <c r="J47" s="7">
        <v>2027</v>
      </c>
      <c r="L47" s="7">
        <v>2028</v>
      </c>
      <c r="M47" s="27"/>
    </row>
    <row r="48" spans="1:13" ht="16.5">
      <c r="A48" s="912"/>
      <c r="B48" s="119"/>
      <c r="C48" s="6"/>
      <c r="D48" s="132">
        <v>18</v>
      </c>
      <c r="E48" s="132"/>
      <c r="F48" s="132">
        <v>16</v>
      </c>
      <c r="G48" s="132"/>
      <c r="H48" s="132">
        <v>14</v>
      </c>
      <c r="I48" s="132"/>
      <c r="J48" s="132">
        <v>12</v>
      </c>
      <c r="L48" s="132">
        <v>10</v>
      </c>
      <c r="M48" s="118"/>
    </row>
    <row r="49" spans="1:13">
      <c r="A49" s="912"/>
      <c r="B49" s="119"/>
      <c r="C49" s="6"/>
      <c r="E49" s="7"/>
      <c r="F49" s="7"/>
      <c r="G49" s="7"/>
      <c r="H49" s="8"/>
      <c r="I49" s="8"/>
      <c r="J49" s="8"/>
      <c r="K49" s="7"/>
      <c r="L49" s="7"/>
      <c r="M49" s="27"/>
    </row>
    <row r="50" spans="1:13">
      <c r="A50" s="912"/>
      <c r="B50" s="119"/>
      <c r="C50" s="6"/>
      <c r="E50" s="10"/>
      <c r="F50" s="121"/>
      <c r="G50" s="10"/>
      <c r="H50" s="121"/>
      <c r="I50" s="10"/>
      <c r="J50" s="121"/>
      <c r="K50" s="10"/>
      <c r="L50" s="121"/>
      <c r="M50" s="118"/>
    </row>
    <row r="51" spans="1:13">
      <c r="A51" s="912"/>
      <c r="B51" s="119"/>
      <c r="C51" s="6"/>
      <c r="D51" s="11"/>
      <c r="E51" s="117"/>
      <c r="F51" s="11" t="s">
        <v>686</v>
      </c>
      <c r="G51" s="117"/>
      <c r="H51" s="11"/>
      <c r="I51" s="117"/>
      <c r="J51" s="11"/>
      <c r="K51" s="117"/>
      <c r="L51" s="11"/>
      <c r="M51" s="118"/>
    </row>
    <row r="52" spans="1:13">
      <c r="A52" s="912"/>
      <c r="B52" s="119"/>
      <c r="C52" s="6"/>
      <c r="D52" s="121"/>
      <c r="E52" s="10"/>
      <c r="F52" s="917">
        <v>10</v>
      </c>
      <c r="G52" s="918"/>
      <c r="H52" s="919"/>
      <c r="I52" s="919"/>
      <c r="J52" s="11"/>
      <c r="K52" s="117"/>
      <c r="L52" s="11"/>
      <c r="M52" s="118"/>
    </row>
    <row r="53" spans="1:13" ht="18" customHeight="1">
      <c r="A53" s="912"/>
      <c r="B53" s="914" t="s">
        <v>687</v>
      </c>
      <c r="C53" s="56"/>
      <c r="D53" s="56"/>
      <c r="E53" s="56"/>
      <c r="F53" s="56"/>
      <c r="G53" s="56"/>
      <c r="H53" s="56"/>
      <c r="I53" s="56"/>
      <c r="J53" s="56"/>
      <c r="K53" s="56"/>
      <c r="M53" s="65"/>
    </row>
    <row r="54" spans="1:13">
      <c r="A54" s="912"/>
      <c r="B54" s="915"/>
      <c r="D54" s="57" t="s">
        <v>688</v>
      </c>
      <c r="E54" s="58" t="s">
        <v>548</v>
      </c>
      <c r="F54" s="920" t="s">
        <v>689</v>
      </c>
      <c r="G54" s="921"/>
      <c r="H54" s="7"/>
      <c r="I54" s="77" t="s">
        <v>668</v>
      </c>
      <c r="J54" s="59"/>
      <c r="K54" s="59"/>
      <c r="M54" s="65"/>
    </row>
    <row r="55" spans="1:13">
      <c r="A55" s="912"/>
      <c r="B55" s="915"/>
      <c r="D55" s="60"/>
      <c r="E55" s="32" t="s">
        <v>667</v>
      </c>
      <c r="F55" s="920"/>
      <c r="G55" s="922"/>
      <c r="H55" s="38"/>
      <c r="I55" s="923"/>
      <c r="J55" s="923"/>
      <c r="K55" s="61"/>
      <c r="M55" s="65"/>
    </row>
    <row r="56" spans="1:13">
      <c r="A56" s="912"/>
      <c r="B56" s="916"/>
      <c r="C56" s="62"/>
      <c r="D56" s="62"/>
      <c r="E56" s="62"/>
      <c r="F56" s="62"/>
      <c r="G56" s="62"/>
      <c r="H56" s="62"/>
      <c r="I56" s="62"/>
      <c r="J56" s="62"/>
      <c r="K56" s="62"/>
      <c r="M56" s="65"/>
    </row>
    <row r="57" spans="1:13" ht="109.5" customHeight="1">
      <c r="A57" s="912"/>
      <c r="B57" s="69" t="s">
        <v>690</v>
      </c>
      <c r="C57" s="893" t="s">
        <v>691</v>
      </c>
      <c r="D57" s="894"/>
      <c r="E57" s="894"/>
      <c r="F57" s="894"/>
      <c r="G57" s="894"/>
      <c r="H57" s="894"/>
      <c r="I57" s="894"/>
      <c r="J57" s="894"/>
      <c r="K57" s="894"/>
      <c r="L57" s="894"/>
      <c r="M57" s="895"/>
    </row>
    <row r="58" spans="1:13" ht="15.75" customHeight="1">
      <c r="A58" s="912"/>
      <c r="B58" s="69" t="s">
        <v>692</v>
      </c>
      <c r="C58" s="893" t="s">
        <v>693</v>
      </c>
      <c r="D58" s="894"/>
      <c r="E58" s="894"/>
      <c r="F58" s="894"/>
      <c r="G58" s="894"/>
      <c r="H58" s="894"/>
      <c r="I58" s="894"/>
      <c r="J58" s="894"/>
      <c r="K58" s="894"/>
      <c r="L58" s="894"/>
      <c r="M58" s="895"/>
    </row>
    <row r="59" spans="1:13">
      <c r="A59" s="912"/>
      <c r="B59" s="69" t="s">
        <v>694</v>
      </c>
      <c r="C59" s="143">
        <v>0</v>
      </c>
      <c r="D59" s="13"/>
      <c r="E59" s="13"/>
      <c r="F59" s="13"/>
      <c r="G59" s="13"/>
      <c r="H59" s="13"/>
      <c r="I59" s="13"/>
      <c r="J59" s="13"/>
      <c r="K59" s="13"/>
      <c r="L59" s="13"/>
      <c r="M59" s="14"/>
    </row>
    <row r="60" spans="1:13">
      <c r="A60" s="913"/>
      <c r="B60" s="69" t="s">
        <v>695</v>
      </c>
      <c r="C60" s="143">
        <v>2019</v>
      </c>
      <c r="D60" s="13"/>
      <c r="E60" s="13"/>
      <c r="F60" s="13"/>
      <c r="G60" s="13"/>
      <c r="H60" s="13"/>
      <c r="I60" s="13"/>
      <c r="J60" s="13"/>
      <c r="K60" s="13"/>
      <c r="L60" s="13"/>
      <c r="M60" s="14"/>
    </row>
    <row r="61" spans="1:13" ht="15.75" customHeight="1">
      <c r="A61" s="905" t="s">
        <v>70</v>
      </c>
      <c r="B61" s="70" t="s">
        <v>696</v>
      </c>
      <c r="C61" s="908" t="s">
        <v>697</v>
      </c>
      <c r="D61" s="908"/>
      <c r="E61" s="908"/>
      <c r="F61" s="908"/>
      <c r="G61" s="908"/>
      <c r="H61" s="908"/>
      <c r="I61" s="908"/>
      <c r="J61" s="908"/>
      <c r="K61" s="908"/>
      <c r="L61" s="908"/>
      <c r="M61" s="909"/>
    </row>
    <row r="62" spans="1:13">
      <c r="A62" s="906"/>
      <c r="B62" s="70" t="s">
        <v>698</v>
      </c>
      <c r="C62" s="908" t="s">
        <v>274</v>
      </c>
      <c r="D62" s="908"/>
      <c r="E62" s="908"/>
      <c r="F62" s="908"/>
      <c r="G62" s="908"/>
      <c r="H62" s="908"/>
      <c r="I62" s="908"/>
      <c r="J62" s="908"/>
      <c r="K62" s="908"/>
      <c r="L62" s="908"/>
      <c r="M62" s="909"/>
    </row>
    <row r="63" spans="1:13">
      <c r="A63" s="906"/>
      <c r="B63" s="70" t="s">
        <v>699</v>
      </c>
      <c r="C63" s="896" t="s">
        <v>118</v>
      </c>
      <c r="D63" s="897"/>
      <c r="E63" s="897"/>
      <c r="F63" s="897"/>
      <c r="G63" s="897"/>
      <c r="H63" s="897"/>
      <c r="I63" s="897"/>
      <c r="J63" s="897"/>
      <c r="K63" s="897"/>
      <c r="L63" s="897"/>
      <c r="M63" s="897"/>
    </row>
    <row r="64" spans="1:13" ht="15.75" customHeight="1">
      <c r="A64" s="906"/>
      <c r="B64" s="71" t="s">
        <v>700</v>
      </c>
      <c r="C64" s="908" t="s">
        <v>273</v>
      </c>
      <c r="D64" s="908"/>
      <c r="E64" s="908"/>
      <c r="F64" s="908"/>
      <c r="G64" s="908"/>
      <c r="H64" s="908"/>
      <c r="I64" s="908"/>
      <c r="J64" s="908"/>
      <c r="K64" s="908"/>
      <c r="L64" s="908"/>
      <c r="M64" s="909"/>
    </row>
    <row r="65" spans="1:13" ht="15.75" customHeight="1">
      <c r="A65" s="906"/>
      <c r="B65" s="70" t="s">
        <v>701</v>
      </c>
      <c r="C65" s="910" t="s">
        <v>276</v>
      </c>
      <c r="D65" s="908"/>
      <c r="E65" s="908"/>
      <c r="F65" s="908"/>
      <c r="G65" s="908"/>
      <c r="H65" s="908"/>
      <c r="I65" s="908"/>
      <c r="J65" s="908"/>
      <c r="K65" s="908"/>
      <c r="L65" s="908"/>
      <c r="M65" s="909"/>
    </row>
    <row r="66" spans="1:13" ht="16.5" thickBot="1">
      <c r="A66" s="907"/>
      <c r="B66" s="70" t="s">
        <v>702</v>
      </c>
      <c r="C66" s="908" t="s">
        <v>703</v>
      </c>
      <c r="D66" s="908"/>
      <c r="E66" s="908"/>
      <c r="F66" s="908"/>
      <c r="G66" s="908"/>
      <c r="H66" s="908"/>
      <c r="I66" s="908"/>
      <c r="J66" s="908"/>
      <c r="K66" s="908"/>
      <c r="L66" s="908"/>
      <c r="M66" s="909"/>
    </row>
    <row r="67" spans="1:13" ht="15.75" customHeight="1">
      <c r="A67" s="905" t="s">
        <v>704</v>
      </c>
      <c r="B67" s="72" t="s">
        <v>705</v>
      </c>
      <c r="C67" s="908" t="s">
        <v>706</v>
      </c>
      <c r="D67" s="908"/>
      <c r="E67" s="908"/>
      <c r="F67" s="908"/>
      <c r="G67" s="908"/>
      <c r="H67" s="908"/>
      <c r="I67" s="908"/>
      <c r="J67" s="908"/>
      <c r="K67" s="908"/>
      <c r="L67" s="908"/>
      <c r="M67" s="909"/>
    </row>
    <row r="68" spans="1:13" ht="30" customHeight="1">
      <c r="A68" s="906"/>
      <c r="B68" s="72" t="s">
        <v>707</v>
      </c>
      <c r="C68" s="908" t="s">
        <v>708</v>
      </c>
      <c r="D68" s="908"/>
      <c r="E68" s="908"/>
      <c r="F68" s="908"/>
      <c r="G68" s="908"/>
      <c r="H68" s="908"/>
      <c r="I68" s="908"/>
      <c r="J68" s="908"/>
      <c r="K68" s="908"/>
      <c r="L68" s="908"/>
      <c r="M68" s="909"/>
    </row>
    <row r="69" spans="1:13" ht="30" customHeight="1" thickBot="1">
      <c r="A69" s="906"/>
      <c r="B69" s="73" t="s">
        <v>237</v>
      </c>
      <c r="C69" s="908" t="s">
        <v>118</v>
      </c>
      <c r="D69" s="908"/>
      <c r="E69" s="908"/>
      <c r="F69" s="908"/>
      <c r="G69" s="908"/>
      <c r="H69" s="908"/>
      <c r="I69" s="908"/>
      <c r="J69" s="908"/>
      <c r="K69" s="908"/>
      <c r="L69" s="908"/>
      <c r="M69" s="909"/>
    </row>
    <row r="70" spans="1:13" ht="16.5" thickBot="1">
      <c r="A70" s="87" t="s">
        <v>74</v>
      </c>
      <c r="B70" s="74"/>
      <c r="C70" s="902" t="s">
        <v>709</v>
      </c>
      <c r="D70" s="903"/>
      <c r="E70" s="903"/>
      <c r="F70" s="903"/>
      <c r="G70" s="903"/>
      <c r="H70" s="903"/>
      <c r="I70" s="903"/>
      <c r="J70" s="903"/>
      <c r="K70" s="903"/>
      <c r="L70" s="903"/>
      <c r="M70" s="904"/>
    </row>
  </sheetData>
  <mergeCells count="89">
    <mergeCell ref="B8:B24"/>
    <mergeCell ref="A67:A69"/>
    <mergeCell ref="C67:M67"/>
    <mergeCell ref="C68:M68"/>
    <mergeCell ref="C69:M69"/>
    <mergeCell ref="F54:F55"/>
    <mergeCell ref="G54:G55"/>
    <mergeCell ref="I55:J55"/>
    <mergeCell ref="A2:A25"/>
    <mergeCell ref="C9:D9"/>
    <mergeCell ref="F9:G9"/>
    <mergeCell ref="I9:J9"/>
    <mergeCell ref="C10:D10"/>
    <mergeCell ref="F10:G10"/>
    <mergeCell ref="I10:J10"/>
    <mergeCell ref="J39:L39"/>
    <mergeCell ref="C70:M70"/>
    <mergeCell ref="C3:M3"/>
    <mergeCell ref="C25:M25"/>
    <mergeCell ref="A61:A66"/>
    <mergeCell ref="C61:M61"/>
    <mergeCell ref="C62:M62"/>
    <mergeCell ref="C64:M64"/>
    <mergeCell ref="C65:M65"/>
    <mergeCell ref="C66:M66"/>
    <mergeCell ref="A26:A60"/>
    <mergeCell ref="B27:B33"/>
    <mergeCell ref="B34:B37"/>
    <mergeCell ref="B41:B43"/>
    <mergeCell ref="F52:G52"/>
    <mergeCell ref="H52:I52"/>
    <mergeCell ref="B53:B56"/>
    <mergeCell ref="L13:M13"/>
    <mergeCell ref="C14:D14"/>
    <mergeCell ref="F14:G14"/>
    <mergeCell ref="C2:M2"/>
    <mergeCell ref="L14:M14"/>
    <mergeCell ref="F4:G4"/>
    <mergeCell ref="I14:J14"/>
    <mergeCell ref="C57:M57"/>
    <mergeCell ref="C58:M58"/>
    <mergeCell ref="C63:M63"/>
    <mergeCell ref="L9:M9"/>
    <mergeCell ref="L10:M10"/>
    <mergeCell ref="C11:D11"/>
    <mergeCell ref="F11:G11"/>
    <mergeCell ref="I11:J11"/>
    <mergeCell ref="L11:M11"/>
    <mergeCell ref="C12:D12"/>
    <mergeCell ref="F12:G12"/>
    <mergeCell ref="I12:J12"/>
    <mergeCell ref="L12:M12"/>
    <mergeCell ref="C13:D13"/>
    <mergeCell ref="F13:G13"/>
    <mergeCell ref="I13:J13"/>
    <mergeCell ref="C15:D15"/>
    <mergeCell ref="F15:G15"/>
    <mergeCell ref="I15:J15"/>
    <mergeCell ref="L15:M15"/>
    <mergeCell ref="L16:M16"/>
    <mergeCell ref="C16:D16"/>
    <mergeCell ref="F16:G16"/>
    <mergeCell ref="I16:J16"/>
    <mergeCell ref="C17:D17"/>
    <mergeCell ref="F17:G17"/>
    <mergeCell ref="I17:J17"/>
    <mergeCell ref="L17:M17"/>
    <mergeCell ref="L18:M18"/>
    <mergeCell ref="L19:M19"/>
    <mergeCell ref="L22:M22"/>
    <mergeCell ref="L20:M20"/>
    <mergeCell ref="C21:D21"/>
    <mergeCell ref="F21:G21"/>
    <mergeCell ref="I21:J21"/>
    <mergeCell ref="L21:M21"/>
    <mergeCell ref="C24:D24"/>
    <mergeCell ref="C22:D22"/>
    <mergeCell ref="F22:G22"/>
    <mergeCell ref="I22:J22"/>
    <mergeCell ref="C18:D18"/>
    <mergeCell ref="F18:G18"/>
    <mergeCell ref="I18:J18"/>
    <mergeCell ref="C23:D23"/>
    <mergeCell ref="C20:D20"/>
    <mergeCell ref="F20:G20"/>
    <mergeCell ref="I20:J20"/>
    <mergeCell ref="C19:D19"/>
    <mergeCell ref="F19:G19"/>
    <mergeCell ref="I19:J19"/>
  </mergeCells>
  <dataValidations count="5">
    <dataValidation allowBlank="1" showInputMessage="1" showErrorMessage="1" prompt="Incluir una ficha por cada indicador, ya sea de producto o de resultado" sqref="B1" xr:uid="{00000000-0002-0000-0400-000000000000}"/>
    <dataValidation allowBlank="1" showInputMessage="1" showErrorMessage="1" prompt="Selecciones de la lista desplegable" sqref="B26" xr:uid="{00000000-0002-0000-0400-000001000000}"/>
    <dataValidation allowBlank="1" showInputMessage="1" showErrorMessage="1" prompt="Seleccione de la lista desplegable" sqref="B4 B7 H7" xr:uid="{00000000-0002-0000-04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3000000}"/>
    <dataValidation type="list" allowBlank="1" showInputMessage="1" showErrorMessage="1" sqref="G54" xr:uid="{00000000-0002-0000-0400-000004000000}"/>
  </dataValidations>
  <hyperlinks>
    <hyperlink ref="C65" r:id="rId1" xr:uid="{00000000-0004-0000-0400-000000000000}"/>
  </hyperlink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M73"/>
  <sheetViews>
    <sheetView topLeftCell="A65" zoomScale="85" zoomScaleNormal="85" zoomScalePageLayoutView="80" workbookViewId="0">
      <selection activeCell="C72" sqref="C72:M72"/>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710</v>
      </c>
      <c r="C1" s="89"/>
      <c r="D1" s="89"/>
      <c r="E1" s="89"/>
      <c r="F1" s="89"/>
      <c r="G1" s="89"/>
      <c r="H1" s="89"/>
      <c r="I1" s="89"/>
      <c r="J1" s="89"/>
      <c r="K1" s="89"/>
      <c r="L1" s="89"/>
      <c r="M1" s="90"/>
    </row>
    <row r="2" spans="1:13" ht="21.95" customHeight="1">
      <c r="A2" s="944" t="s">
        <v>614</v>
      </c>
      <c r="B2" s="68" t="s">
        <v>615</v>
      </c>
      <c r="C2" s="893" t="str">
        <f>'Plan de acción Actual'!AB27</f>
        <v>Entidades distritales con al menos un objetivo específico de su plataforma estratégica orientado al mejoramiento del servicio a la ciudadanía</v>
      </c>
      <c r="D2" s="894"/>
      <c r="E2" s="894"/>
      <c r="F2" s="894"/>
      <c r="G2" s="894"/>
      <c r="H2" s="894"/>
      <c r="I2" s="894"/>
      <c r="J2" s="894"/>
      <c r="K2" s="894"/>
      <c r="L2" s="894"/>
      <c r="M2" s="895"/>
    </row>
    <row r="3" spans="1:13" ht="46.5" customHeight="1">
      <c r="A3" s="945"/>
      <c r="B3" s="69" t="s">
        <v>711</v>
      </c>
      <c r="C3" s="947" t="str">
        <f>CONCATENATE("Aporta al indicador de resultado"," ","'",,'Plan de acción Actual'!$E$27,"'")</f>
        <v>Aporta al indicador de resultado 'Ciudadanos que consideran positiva (6 a 10) la utilidad de realizar trámites y servicios en el canal presencial frente a canales no presenciales'</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ht="15.6" customHeight="1">
      <c r="A8" s="945"/>
      <c r="B8" s="941" t="s">
        <v>622</v>
      </c>
      <c r="C8" s="96"/>
      <c r="D8" s="82"/>
      <c r="E8" s="82"/>
      <c r="F8" s="82"/>
      <c r="G8" s="82"/>
      <c r="H8" s="82"/>
      <c r="I8" s="82"/>
      <c r="J8" s="82"/>
      <c r="K8" s="82"/>
      <c r="L8" s="83"/>
      <c r="M8" s="84"/>
    </row>
    <row r="9" spans="1:13">
      <c r="A9" s="945"/>
      <c r="B9" s="942"/>
      <c r="C9" s="890" t="s">
        <v>635</v>
      </c>
      <c r="D9" s="890"/>
      <c r="E9" s="23"/>
      <c r="F9" s="890" t="s">
        <v>636</v>
      </c>
      <c r="G9" s="890"/>
      <c r="H9" s="23"/>
      <c r="I9" s="890" t="s">
        <v>624</v>
      </c>
      <c r="J9" s="890"/>
      <c r="K9" s="23"/>
      <c r="L9" s="898" t="s">
        <v>625</v>
      </c>
      <c r="M9" s="899"/>
    </row>
    <row r="10" spans="1:13">
      <c r="A10" s="945"/>
      <c r="B10" s="942"/>
      <c r="C10" s="889" t="s">
        <v>626</v>
      </c>
      <c r="D10" s="889"/>
      <c r="E10" s="23"/>
      <c r="F10" s="889" t="s">
        <v>626</v>
      </c>
      <c r="G10" s="889"/>
      <c r="H10" s="23"/>
      <c r="I10" s="889" t="s">
        <v>626</v>
      </c>
      <c r="J10" s="889"/>
      <c r="K10" s="23"/>
      <c r="L10" s="889" t="s">
        <v>626</v>
      </c>
      <c r="M10" s="892"/>
    </row>
    <row r="11" spans="1:13">
      <c r="A11" s="945"/>
      <c r="B11" s="942"/>
      <c r="C11" s="890" t="s">
        <v>627</v>
      </c>
      <c r="D11" s="890"/>
      <c r="E11" s="23"/>
      <c r="F11" s="890" t="s">
        <v>628</v>
      </c>
      <c r="G11" s="890"/>
      <c r="H11" s="23"/>
      <c r="I11" s="890" t="s">
        <v>629</v>
      </c>
      <c r="J11" s="890"/>
      <c r="K11" s="23"/>
      <c r="L11" s="890" t="s">
        <v>630</v>
      </c>
      <c r="M11" s="891"/>
    </row>
    <row r="12" spans="1:13">
      <c r="A12" s="945"/>
      <c r="B12" s="942"/>
      <c r="C12" s="889" t="s">
        <v>626</v>
      </c>
      <c r="D12" s="889"/>
      <c r="E12" s="23"/>
      <c r="F12" s="889" t="s">
        <v>626</v>
      </c>
      <c r="G12" s="889"/>
      <c r="H12" s="23"/>
      <c r="I12" s="889" t="s">
        <v>626</v>
      </c>
      <c r="J12" s="889"/>
      <c r="K12" s="23"/>
      <c r="L12" s="889" t="s">
        <v>626</v>
      </c>
      <c r="M12" s="892"/>
    </row>
    <row r="13" spans="1:13">
      <c r="A13" s="945"/>
      <c r="B13" s="942"/>
      <c r="C13" s="890" t="s">
        <v>631</v>
      </c>
      <c r="D13" s="890"/>
      <c r="E13" s="23"/>
      <c r="F13" s="890" t="s">
        <v>632</v>
      </c>
      <c r="G13" s="890"/>
      <c r="H13" s="23"/>
      <c r="I13" s="890" t="s">
        <v>633</v>
      </c>
      <c r="J13" s="890"/>
      <c r="K13" s="23"/>
      <c r="L13" s="890" t="s">
        <v>634</v>
      </c>
      <c r="M13" s="891"/>
    </row>
    <row r="14" spans="1:13">
      <c r="A14" s="945"/>
      <c r="B14" s="942"/>
      <c r="C14" s="889" t="s">
        <v>626</v>
      </c>
      <c r="D14" s="889"/>
      <c r="E14" s="23"/>
      <c r="F14" s="889" t="s">
        <v>626</v>
      </c>
      <c r="G14" s="889"/>
      <c r="H14" s="23"/>
      <c r="I14" s="889" t="s">
        <v>626</v>
      </c>
      <c r="J14" s="889"/>
      <c r="K14" s="23"/>
      <c r="L14" s="889" t="s">
        <v>626</v>
      </c>
      <c r="M14" s="892"/>
    </row>
    <row r="15" spans="1:13">
      <c r="A15" s="945"/>
      <c r="B15" s="942"/>
      <c r="C15" s="890" t="s">
        <v>637</v>
      </c>
      <c r="D15" s="890"/>
      <c r="E15" s="23"/>
      <c r="F15" s="890" t="s">
        <v>638</v>
      </c>
      <c r="G15" s="890"/>
      <c r="H15" s="23"/>
      <c r="I15" s="890" t="s">
        <v>647</v>
      </c>
      <c r="J15" s="890"/>
      <c r="K15" s="23"/>
      <c r="L15" s="890" t="s">
        <v>648</v>
      </c>
      <c r="M15" s="891"/>
    </row>
    <row r="16" spans="1:13">
      <c r="A16" s="945"/>
      <c r="B16" s="942"/>
      <c r="C16" s="889" t="s">
        <v>626</v>
      </c>
      <c r="D16" s="889"/>
      <c r="E16" s="23"/>
      <c r="F16" s="889" t="s">
        <v>626</v>
      </c>
      <c r="G16" s="889"/>
      <c r="H16" s="23"/>
      <c r="I16" s="889" t="s">
        <v>626</v>
      </c>
      <c r="J16" s="889"/>
      <c r="K16" s="23"/>
      <c r="L16" s="889" t="s">
        <v>626</v>
      </c>
      <c r="M16" s="892"/>
    </row>
    <row r="17" spans="1:13">
      <c r="A17" s="945"/>
      <c r="B17" s="942"/>
      <c r="C17" s="890" t="s">
        <v>640</v>
      </c>
      <c r="D17" s="890"/>
      <c r="E17" s="23"/>
      <c r="F17" s="890" t="s">
        <v>641</v>
      </c>
      <c r="G17" s="890"/>
      <c r="H17" s="23"/>
      <c r="I17" s="890" t="s">
        <v>642</v>
      </c>
      <c r="J17" s="890"/>
      <c r="K17" s="23"/>
      <c r="L17" s="890" t="s">
        <v>646</v>
      </c>
      <c r="M17" s="891"/>
    </row>
    <row r="18" spans="1:13">
      <c r="A18" s="945"/>
      <c r="B18" s="942"/>
      <c r="C18" s="889" t="s">
        <v>626</v>
      </c>
      <c r="D18" s="889"/>
      <c r="E18" s="23"/>
      <c r="F18" s="889" t="s">
        <v>626</v>
      </c>
      <c r="G18" s="889"/>
      <c r="H18" s="23"/>
      <c r="I18" s="889" t="s">
        <v>626</v>
      </c>
      <c r="J18" s="889"/>
      <c r="K18" s="23"/>
      <c r="L18" s="889" t="s">
        <v>626</v>
      </c>
      <c r="M18" s="892"/>
    </row>
    <row r="19" spans="1:13">
      <c r="A19" s="945"/>
      <c r="B19" s="942"/>
      <c r="C19" s="890" t="s">
        <v>643</v>
      </c>
      <c r="D19" s="890"/>
      <c r="E19" s="23"/>
      <c r="F19" s="890" t="s">
        <v>644</v>
      </c>
      <c r="G19" s="890"/>
      <c r="H19" s="23"/>
      <c r="I19" s="890" t="s">
        <v>645</v>
      </c>
      <c r="J19" s="890"/>
      <c r="K19" s="23"/>
      <c r="L19" s="890" t="s">
        <v>650</v>
      </c>
      <c r="M19" s="891"/>
    </row>
    <row r="20" spans="1:13">
      <c r="A20" s="945"/>
      <c r="B20" s="942"/>
      <c r="C20" s="889" t="s">
        <v>626</v>
      </c>
      <c r="D20" s="889"/>
      <c r="E20" s="23"/>
      <c r="F20" s="889" t="s">
        <v>626</v>
      </c>
      <c r="G20" s="889"/>
      <c r="H20" s="23"/>
      <c r="I20" s="889" t="s">
        <v>626</v>
      </c>
      <c r="J20" s="889"/>
      <c r="K20" s="23"/>
      <c r="L20" s="889" t="s">
        <v>626</v>
      </c>
      <c r="M20" s="892"/>
    </row>
    <row r="21" spans="1:13">
      <c r="A21" s="945"/>
      <c r="B21" s="942"/>
      <c r="C21" s="890" t="s">
        <v>190</v>
      </c>
      <c r="D21" s="890"/>
      <c r="E21" s="23"/>
      <c r="F21" s="889"/>
      <c r="G21" s="889"/>
      <c r="H21" s="23"/>
      <c r="I21" s="889"/>
      <c r="J21" s="889"/>
      <c r="K21" s="23"/>
      <c r="M21" s="257"/>
    </row>
    <row r="22" spans="1:13">
      <c r="A22" s="945"/>
      <c r="B22" s="943"/>
      <c r="C22" s="889" t="s">
        <v>626</v>
      </c>
      <c r="D22" s="889"/>
      <c r="E22" s="23"/>
      <c r="F22" s="889"/>
      <c r="G22" s="889"/>
      <c r="H22" s="23"/>
      <c r="I22" s="889"/>
      <c r="J22" s="889"/>
      <c r="K22" s="23"/>
      <c r="L22" s="889"/>
      <c r="M22" s="892"/>
    </row>
    <row r="23" spans="1:13" ht="148.5" customHeight="1">
      <c r="A23" s="945"/>
      <c r="B23" s="120" t="s">
        <v>651</v>
      </c>
      <c r="C23" s="938" t="s">
        <v>712</v>
      </c>
      <c r="D23" s="939"/>
      <c r="E23" s="939"/>
      <c r="F23" s="939"/>
      <c r="G23" s="939"/>
      <c r="H23" s="939"/>
      <c r="I23" s="939"/>
      <c r="J23" s="939"/>
      <c r="K23" s="939"/>
      <c r="L23" s="939"/>
      <c r="M23" s="940"/>
    </row>
    <row r="24" spans="1:13" ht="138" customHeight="1">
      <c r="A24" s="945"/>
      <c r="B24" s="69" t="s">
        <v>713</v>
      </c>
      <c r="C24" s="893" t="s">
        <v>714</v>
      </c>
      <c r="D24" s="894"/>
      <c r="E24" s="894"/>
      <c r="F24" s="894"/>
      <c r="G24" s="894"/>
      <c r="H24" s="894"/>
      <c r="I24" s="894"/>
      <c r="J24" s="894"/>
      <c r="K24" s="894"/>
      <c r="L24" s="894"/>
      <c r="M24" s="895"/>
    </row>
    <row r="25" spans="1:13" ht="39" customHeight="1">
      <c r="A25" s="945"/>
      <c r="B25" s="69" t="s">
        <v>715</v>
      </c>
      <c r="C25" s="893" t="str">
        <f>CONCATENATE("El producto contribuye a las metas de resultado para disminuir la brecha en"," ","'",,'Plan de acción Actual'!$E$27,"'")</f>
        <v>El producto contribuye a las metas de resultado para disminuir la brecha en 'Ciudadanos que consideran positiva (6 a 10) la utilidad de realizar trámites y servicios en el canal presencial frente a canales no presenciales'</v>
      </c>
      <c r="D25" s="894"/>
      <c r="E25" s="894"/>
      <c r="F25" s="894"/>
      <c r="G25" s="894"/>
      <c r="H25" s="894"/>
      <c r="I25" s="894"/>
      <c r="J25" s="894"/>
      <c r="K25" s="894"/>
      <c r="L25" s="894"/>
      <c r="M25" s="895"/>
    </row>
    <row r="26" spans="1:13" ht="51" customHeight="1">
      <c r="A26" s="946"/>
      <c r="B26" s="244" t="s">
        <v>716</v>
      </c>
      <c r="C26" s="932" t="str">
        <f>'Plan de acción Actual'!AD27</f>
        <v>16. Paz, Justicia e Instituciones Sólidas</v>
      </c>
      <c r="D26" s="929"/>
      <c r="E26" s="248" t="s">
        <v>232</v>
      </c>
      <c r="F26" s="927" t="str">
        <f>'Plan de acción Actual'!AE27</f>
        <v>16.7 Garantizar la adopción en todos los niveles de decisiones inclusivas, participativas y representativas que respondan a las necesidades</v>
      </c>
      <c r="G26" s="928"/>
      <c r="H26" s="928"/>
      <c r="I26" s="928"/>
      <c r="J26" s="37"/>
      <c r="K26" s="37"/>
      <c r="L26" s="37"/>
      <c r="M26" s="247"/>
    </row>
    <row r="27" spans="1:13">
      <c r="A27" s="930" t="s">
        <v>57</v>
      </c>
      <c r="B27" s="245" t="s">
        <v>221</v>
      </c>
      <c r="C27" s="124" t="str">
        <f>'Plan de acción Actual'!AF27</f>
        <v>No Aplica</v>
      </c>
      <c r="D27" s="80"/>
      <c r="E27" s="80"/>
      <c r="F27" s="80"/>
      <c r="G27" s="80"/>
      <c r="H27" s="80"/>
      <c r="I27" s="80"/>
      <c r="J27" s="80"/>
      <c r="K27" s="80"/>
      <c r="M27" s="65"/>
    </row>
    <row r="28" spans="1:13" ht="48.95" customHeight="1">
      <c r="A28" s="931"/>
      <c r="B28" s="69" t="s">
        <v>717</v>
      </c>
      <c r="C28" s="932" t="str">
        <f>'Plan de acción Actual'!AC27</f>
        <v>[Sumatoria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v>
      </c>
      <c r="D28" s="928"/>
      <c r="E28" s="928"/>
      <c r="F28" s="928"/>
      <c r="G28" s="928"/>
      <c r="H28" s="928"/>
      <c r="I28" s="928"/>
      <c r="J28" s="928"/>
      <c r="K28" s="928"/>
      <c r="L28" s="928"/>
      <c r="M28" s="933"/>
    </row>
    <row r="29" spans="1:13" ht="8.25" customHeight="1">
      <c r="A29" s="931"/>
      <c r="B29" s="914" t="s">
        <v>653</v>
      </c>
      <c r="C29" s="66"/>
      <c r="D29" s="24"/>
      <c r="E29" s="24"/>
      <c r="F29" s="24"/>
      <c r="G29" s="24"/>
      <c r="H29" s="24"/>
      <c r="I29" s="24"/>
      <c r="J29" s="24"/>
      <c r="K29" s="24"/>
      <c r="L29" s="24"/>
      <c r="M29" s="25"/>
    </row>
    <row r="30" spans="1:13" ht="9" customHeight="1">
      <c r="A30" s="931"/>
      <c r="B30" s="915"/>
      <c r="C30" s="64"/>
      <c r="D30" s="26"/>
      <c r="E30" s="5"/>
      <c r="F30" s="26"/>
      <c r="G30" s="5"/>
      <c r="H30" s="26"/>
      <c r="I30" s="5"/>
      <c r="J30" s="26"/>
      <c r="K30" s="5"/>
      <c r="L30" s="5"/>
      <c r="M30" s="27"/>
    </row>
    <row r="31" spans="1:13">
      <c r="A31" s="931"/>
      <c r="B31" s="915"/>
      <c r="C31" s="29" t="s">
        <v>654</v>
      </c>
      <c r="D31" s="28"/>
      <c r="E31" s="29" t="s">
        <v>655</v>
      </c>
      <c r="F31" s="28"/>
      <c r="G31" s="29" t="s">
        <v>656</v>
      </c>
      <c r="H31" s="28"/>
      <c r="I31" s="29" t="s">
        <v>657</v>
      </c>
      <c r="J31" s="28"/>
      <c r="K31" s="29"/>
      <c r="L31" s="30"/>
      <c r="M31" s="31"/>
    </row>
    <row r="32" spans="1:13">
      <c r="A32" s="931"/>
      <c r="B32" s="915"/>
      <c r="C32" s="29" t="s">
        <v>659</v>
      </c>
      <c r="D32" s="32"/>
      <c r="E32" s="29" t="s">
        <v>660</v>
      </c>
      <c r="F32" s="33"/>
      <c r="G32" s="29" t="s">
        <v>661</v>
      </c>
      <c r="H32" s="33"/>
      <c r="I32" s="29"/>
      <c r="J32" s="33"/>
      <c r="K32" s="29"/>
      <c r="L32" s="30"/>
      <c r="M32" s="31"/>
    </row>
    <row r="33" spans="1:13">
      <c r="A33" s="931"/>
      <c r="B33" s="915"/>
      <c r="C33" s="252" t="s">
        <v>664</v>
      </c>
      <c r="D33" s="32"/>
      <c r="E33" s="251" t="s">
        <v>665</v>
      </c>
      <c r="F33" s="32"/>
      <c r="G33" s="29"/>
      <c r="H33" s="44"/>
      <c r="I33" s="29"/>
      <c r="J33" s="44"/>
      <c r="K33" s="29"/>
      <c r="L33" s="242"/>
      <c r="M33" s="243"/>
    </row>
    <row r="34" spans="1:13">
      <c r="A34" s="931"/>
      <c r="B34" s="915"/>
      <c r="C34" s="29" t="s">
        <v>666</v>
      </c>
      <c r="D34" s="33" t="s">
        <v>667</v>
      </c>
      <c r="E34" s="29" t="s">
        <v>668</v>
      </c>
      <c r="F34" s="9" t="s">
        <v>662</v>
      </c>
      <c r="G34" s="9"/>
      <c r="H34" s="9"/>
      <c r="I34" s="9"/>
      <c r="J34" s="9"/>
      <c r="K34" s="9"/>
      <c r="L34" s="9"/>
      <c r="M34" s="34"/>
    </row>
    <row r="35" spans="1:13" ht="9.75" customHeight="1">
      <c r="A35" s="931"/>
      <c r="B35" s="916"/>
      <c r="C35" s="35"/>
      <c r="D35" s="35"/>
      <c r="E35" s="35"/>
      <c r="F35" s="35"/>
      <c r="G35" s="35"/>
      <c r="H35" s="35"/>
      <c r="I35" s="35"/>
      <c r="J35" s="35"/>
      <c r="K35" s="35"/>
      <c r="L35" s="35"/>
      <c r="M35" s="36"/>
    </row>
    <row r="36" spans="1:13">
      <c r="A36" s="931"/>
      <c r="B36" s="914" t="s">
        <v>670</v>
      </c>
      <c r="C36" s="37"/>
      <c r="D36" s="37"/>
      <c r="E36" s="37"/>
      <c r="F36" s="37"/>
      <c r="G36" s="37"/>
      <c r="H36" s="37"/>
      <c r="I36" s="37"/>
      <c r="J36" s="37"/>
      <c r="K36" s="37"/>
      <c r="M36" s="65"/>
    </row>
    <row r="37" spans="1:13">
      <c r="A37" s="931"/>
      <c r="B37" s="915"/>
      <c r="C37" s="29" t="s">
        <v>671</v>
      </c>
      <c r="D37" s="33"/>
      <c r="E37" s="38"/>
      <c r="F37" s="29" t="s">
        <v>672</v>
      </c>
      <c r="G37" s="32"/>
      <c r="H37" s="38"/>
      <c r="I37" s="29" t="s">
        <v>673</v>
      </c>
      <c r="J37" s="32" t="s">
        <v>667</v>
      </c>
      <c r="K37" s="38"/>
      <c r="M37" s="65"/>
    </row>
    <row r="38" spans="1:13">
      <c r="A38" s="931"/>
      <c r="B38" s="915"/>
      <c r="C38" s="29" t="s">
        <v>674</v>
      </c>
      <c r="D38" s="39"/>
      <c r="E38" s="40"/>
      <c r="F38" s="29" t="s">
        <v>675</v>
      </c>
      <c r="G38" s="33"/>
      <c r="H38" s="41"/>
      <c r="I38" s="42"/>
      <c r="J38" s="41"/>
      <c r="K38" s="43"/>
      <c r="M38" s="65"/>
    </row>
    <row r="39" spans="1:13">
      <c r="A39" s="931"/>
      <c r="B39" s="915"/>
      <c r="C39" s="44"/>
      <c r="D39" s="44"/>
      <c r="E39" s="44"/>
      <c r="F39" s="44"/>
      <c r="G39" s="44"/>
      <c r="H39" s="44"/>
      <c r="I39" s="44"/>
      <c r="J39" s="44"/>
      <c r="K39" s="44"/>
      <c r="M39" s="65"/>
    </row>
    <row r="40" spans="1:13">
      <c r="A40" s="931"/>
      <c r="B40" s="119" t="s">
        <v>676</v>
      </c>
      <c r="C40" s="38"/>
      <c r="D40" s="38"/>
      <c r="E40" s="38"/>
      <c r="F40" s="38"/>
      <c r="G40" s="38"/>
      <c r="H40" s="38"/>
      <c r="I40" s="38"/>
      <c r="J40" s="38"/>
      <c r="K40" s="38"/>
      <c r="L40" s="38"/>
      <c r="M40" s="45"/>
    </row>
    <row r="41" spans="1:13" ht="18.95" customHeight="1">
      <c r="A41" s="931"/>
      <c r="B41" s="119"/>
      <c r="C41" s="67" t="s">
        <v>677</v>
      </c>
      <c r="D41" s="232">
        <f>'Plan de acción Actual'!AJ27</f>
        <v>0.32142857142857145</v>
      </c>
      <c r="E41" s="38"/>
      <c r="F41" s="46" t="s">
        <v>678</v>
      </c>
      <c r="G41" s="32">
        <v>2018</v>
      </c>
      <c r="H41" s="38"/>
      <c r="I41" s="46" t="s">
        <v>679</v>
      </c>
      <c r="J41" s="927" t="s">
        <v>273</v>
      </c>
      <c r="K41" s="928"/>
      <c r="L41" s="929"/>
      <c r="M41" s="45"/>
    </row>
    <row r="42" spans="1:13">
      <c r="A42" s="931"/>
      <c r="B42" s="120"/>
      <c r="C42" s="35"/>
      <c r="D42" s="35"/>
      <c r="E42" s="35"/>
      <c r="F42" s="35"/>
      <c r="G42" s="35"/>
      <c r="H42" s="35"/>
      <c r="I42" s="35"/>
      <c r="J42" s="35"/>
      <c r="K42" s="35"/>
      <c r="L42" s="35"/>
      <c r="M42" s="36"/>
    </row>
    <row r="43" spans="1:13">
      <c r="A43" s="931"/>
      <c r="B43" s="914" t="s">
        <v>681</v>
      </c>
      <c r="C43" s="47"/>
      <c r="D43" s="47"/>
      <c r="E43" s="47"/>
      <c r="F43" s="47"/>
      <c r="G43" s="47"/>
      <c r="H43" s="47"/>
      <c r="I43" s="47"/>
      <c r="J43" s="47"/>
      <c r="K43" s="47"/>
      <c r="M43" s="65"/>
    </row>
    <row r="44" spans="1:13">
      <c r="A44" s="931"/>
      <c r="B44" s="915"/>
      <c r="C44" s="38" t="s">
        <v>682</v>
      </c>
      <c r="D44" s="32">
        <v>2019</v>
      </c>
      <c r="E44" s="49"/>
      <c r="F44" s="38" t="s">
        <v>683</v>
      </c>
      <c r="G44" s="50" t="s">
        <v>684</v>
      </c>
      <c r="H44" s="49"/>
      <c r="I44" s="46"/>
      <c r="J44" s="49"/>
      <c r="K44" s="49"/>
      <c r="M44" s="65"/>
    </row>
    <row r="45" spans="1:13">
      <c r="A45" s="931"/>
      <c r="B45" s="916"/>
      <c r="C45" s="35"/>
      <c r="D45" s="51"/>
      <c r="E45" s="52"/>
      <c r="F45" s="35"/>
      <c r="G45" s="52"/>
      <c r="H45" s="52"/>
      <c r="I45" s="53"/>
      <c r="J45" s="52"/>
      <c r="K45" s="52"/>
      <c r="M45" s="65"/>
    </row>
    <row r="46" spans="1:13">
      <c r="A46" s="931"/>
      <c r="B46" s="914" t="s">
        <v>685</v>
      </c>
      <c r="C46" s="54"/>
      <c r="D46" s="54"/>
      <c r="E46" s="54"/>
      <c r="F46" s="54"/>
      <c r="G46" s="54"/>
      <c r="H46" s="54"/>
      <c r="I46" s="54"/>
      <c r="J46" s="54"/>
      <c r="K46" s="54"/>
      <c r="L46" s="54"/>
      <c r="M46" s="55"/>
    </row>
    <row r="47" spans="1:13">
      <c r="A47" s="931"/>
      <c r="B47" s="915"/>
      <c r="C47" s="6"/>
      <c r="D47" s="7">
        <v>2019</v>
      </c>
      <c r="E47" s="7"/>
      <c r="F47" s="8">
        <v>2020</v>
      </c>
      <c r="G47" s="8"/>
      <c r="H47" s="8">
        <v>2021</v>
      </c>
      <c r="I47" s="7"/>
      <c r="J47" s="7">
        <v>2022</v>
      </c>
      <c r="L47" s="7">
        <v>2023</v>
      </c>
      <c r="M47" s="55"/>
    </row>
    <row r="48" spans="1:13" ht="16.5">
      <c r="A48" s="931"/>
      <c r="B48" s="915"/>
      <c r="C48" s="6"/>
      <c r="D48" s="231">
        <f>'Plan de acción Actual'!AN27</f>
        <v>0.4107142857142857</v>
      </c>
      <c r="E48" s="233"/>
      <c r="F48" s="231">
        <f>'Plan de acción Actual'!AO27</f>
        <v>0.48214285714285715</v>
      </c>
      <c r="G48" s="233"/>
      <c r="H48" s="231">
        <f>'Plan de acción Actual'!AP27</f>
        <v>0.5178571428571429</v>
      </c>
      <c r="I48" s="233"/>
      <c r="J48" s="231">
        <f>'Plan de acción Actual'!AQ27</f>
        <v>0.5714285714285714</v>
      </c>
      <c r="K48" s="234"/>
      <c r="L48" s="231">
        <f>'Plan de acción Actual'!AR27</f>
        <v>0.6071428571428571</v>
      </c>
      <c r="M48" s="118"/>
    </row>
    <row r="49" spans="1:13">
      <c r="A49" s="931"/>
      <c r="B49" s="915"/>
      <c r="C49" s="6"/>
      <c r="D49" s="7">
        <v>2024</v>
      </c>
      <c r="E49" s="7"/>
      <c r="F49" s="8">
        <v>2025</v>
      </c>
      <c r="G49" s="8"/>
      <c r="H49" s="8">
        <v>2026</v>
      </c>
      <c r="I49" s="7"/>
      <c r="J49" s="7">
        <v>2027</v>
      </c>
      <c r="L49" s="7">
        <v>2028</v>
      </c>
      <c r="M49" s="27"/>
    </row>
    <row r="50" spans="1:13" ht="16.5">
      <c r="A50" s="931"/>
      <c r="B50" s="915"/>
      <c r="C50" s="6"/>
      <c r="D50" s="231">
        <f>'Plan de acción Actual'!AS27</f>
        <v>0.6428571428571429</v>
      </c>
      <c r="E50" s="233"/>
      <c r="F50" s="231">
        <f>'Plan de acción Actual'!AT27</f>
        <v>0.6785714285714286</v>
      </c>
      <c r="G50" s="233"/>
      <c r="H50" s="231">
        <f>'Plan de acción Actual'!AU27</f>
        <v>0.7321428571428571</v>
      </c>
      <c r="I50" s="233"/>
      <c r="J50" s="231">
        <f>'Plan de acción Actual'!AV27</f>
        <v>0.7678571428571429</v>
      </c>
      <c r="K50" s="234"/>
      <c r="L50" s="231">
        <f>'Plan de acción Actual'!AW27</f>
        <v>0.8035714285714286</v>
      </c>
      <c r="M50" s="118"/>
    </row>
    <row r="51" spans="1:13">
      <c r="A51" s="931"/>
      <c r="B51" s="915"/>
      <c r="C51" s="6"/>
      <c r="E51" s="7"/>
      <c r="F51" s="7"/>
      <c r="G51" s="7"/>
      <c r="H51" s="8"/>
      <c r="I51" s="8"/>
      <c r="J51" s="8"/>
      <c r="K51" s="7"/>
      <c r="L51" s="7"/>
      <c r="M51" s="27"/>
    </row>
    <row r="52" spans="1:13">
      <c r="A52" s="931"/>
      <c r="B52" s="915"/>
      <c r="C52" s="6"/>
      <c r="E52" s="10"/>
      <c r="F52" s="121"/>
      <c r="G52" s="10"/>
      <c r="H52" s="121"/>
      <c r="I52" s="10"/>
      <c r="J52" s="121"/>
      <c r="K52" s="10"/>
      <c r="L52" s="121"/>
      <c r="M52" s="118"/>
    </row>
    <row r="53" spans="1:13">
      <c r="A53" s="931"/>
      <c r="B53" s="915"/>
      <c r="C53" s="6"/>
      <c r="D53" s="11"/>
      <c r="E53" s="117"/>
      <c r="F53" s="11" t="s">
        <v>686</v>
      </c>
      <c r="G53" s="117"/>
      <c r="H53" s="11"/>
      <c r="I53" s="117"/>
      <c r="J53" s="11"/>
      <c r="K53" s="117"/>
      <c r="L53" s="11"/>
      <c r="M53" s="118"/>
    </row>
    <row r="54" spans="1:13">
      <c r="A54" s="931"/>
      <c r="B54" s="915"/>
      <c r="C54" s="6"/>
      <c r="D54" s="121"/>
      <c r="E54" s="10"/>
      <c r="F54" s="934">
        <f>'Plan de acción Actual'!AX27</f>
        <v>0.8035714285714286</v>
      </c>
      <c r="G54" s="918"/>
      <c r="H54" s="919"/>
      <c r="I54" s="919"/>
      <c r="J54" s="11"/>
      <c r="K54" s="117"/>
      <c r="L54" s="11"/>
      <c r="M54" s="118"/>
    </row>
    <row r="55" spans="1:13">
      <c r="A55" s="931"/>
      <c r="B55" s="915"/>
      <c r="C55" s="6"/>
      <c r="D55" s="11"/>
      <c r="E55" s="117"/>
      <c r="F55" s="11"/>
      <c r="G55" s="117"/>
      <c r="H55" s="11"/>
      <c r="I55" s="117"/>
      <c r="J55" s="11"/>
      <c r="K55" s="117"/>
      <c r="L55" s="11"/>
      <c r="M55" s="118"/>
    </row>
    <row r="56" spans="1:13" ht="18" customHeight="1">
      <c r="A56" s="931"/>
      <c r="B56" s="914" t="s">
        <v>687</v>
      </c>
      <c r="C56" s="56"/>
      <c r="D56" s="56"/>
      <c r="E56" s="56"/>
      <c r="F56" s="56"/>
      <c r="G56" s="56"/>
      <c r="H56" s="56"/>
      <c r="I56" s="56"/>
      <c r="J56" s="56"/>
      <c r="K56" s="56"/>
      <c r="M56" s="65"/>
    </row>
    <row r="57" spans="1:13">
      <c r="A57" s="931"/>
      <c r="B57" s="915"/>
      <c r="D57" s="57" t="s">
        <v>688</v>
      </c>
      <c r="E57" s="58" t="s">
        <v>548</v>
      </c>
      <c r="F57" s="920" t="s">
        <v>689</v>
      </c>
      <c r="G57" s="921"/>
      <c r="H57" s="7"/>
      <c r="I57" s="77" t="s">
        <v>668</v>
      </c>
      <c r="J57" s="59"/>
      <c r="K57" s="59"/>
      <c r="M57" s="65"/>
    </row>
    <row r="58" spans="1:13">
      <c r="A58" s="931"/>
      <c r="B58" s="915"/>
      <c r="D58" s="60"/>
      <c r="E58" s="32" t="s">
        <v>667</v>
      </c>
      <c r="F58" s="920"/>
      <c r="G58" s="922"/>
      <c r="H58" s="38"/>
      <c r="I58" s="923"/>
      <c r="J58" s="923"/>
      <c r="K58" s="61"/>
      <c r="M58" s="65"/>
    </row>
    <row r="59" spans="1:13">
      <c r="A59" s="931"/>
      <c r="B59" s="916"/>
      <c r="C59" s="62"/>
      <c r="D59" s="62"/>
      <c r="E59" s="62"/>
      <c r="F59" s="62"/>
      <c r="G59" s="62"/>
      <c r="H59" s="62"/>
      <c r="I59" s="62"/>
      <c r="J59" s="62"/>
      <c r="K59" s="62"/>
      <c r="M59" s="65"/>
    </row>
    <row r="60" spans="1:13" ht="28.5" customHeight="1">
      <c r="A60" s="931"/>
      <c r="B60" s="69" t="s">
        <v>690</v>
      </c>
      <c r="C60" s="893" t="s">
        <v>718</v>
      </c>
      <c r="D60" s="894"/>
      <c r="E60" s="894"/>
      <c r="F60" s="894"/>
      <c r="G60" s="894"/>
      <c r="H60" s="894"/>
      <c r="I60" s="894"/>
      <c r="J60" s="894"/>
      <c r="K60" s="894"/>
      <c r="L60" s="894"/>
      <c r="M60" s="895"/>
    </row>
    <row r="61" spans="1:13" ht="15.75" customHeight="1">
      <c r="A61" s="931"/>
      <c r="B61" s="69" t="s">
        <v>692</v>
      </c>
      <c r="C61" s="893" t="s">
        <v>719</v>
      </c>
      <c r="D61" s="894"/>
      <c r="E61" s="894"/>
      <c r="F61" s="894"/>
      <c r="G61" s="894"/>
      <c r="H61" s="894"/>
      <c r="I61" s="894"/>
      <c r="J61" s="894"/>
      <c r="K61" s="894"/>
      <c r="L61" s="894"/>
      <c r="M61" s="895"/>
    </row>
    <row r="62" spans="1:13">
      <c r="A62" s="931"/>
      <c r="B62" s="69" t="s">
        <v>694</v>
      </c>
      <c r="C62" s="143">
        <v>31</v>
      </c>
      <c r="D62" s="13"/>
      <c r="E62" s="13"/>
      <c r="F62" s="13"/>
      <c r="G62" s="13"/>
      <c r="H62" s="13"/>
      <c r="I62" s="13"/>
      <c r="J62" s="13"/>
      <c r="K62" s="13"/>
      <c r="L62" s="13"/>
      <c r="M62" s="14"/>
    </row>
    <row r="63" spans="1:13" ht="30.95" customHeight="1">
      <c r="A63" s="931"/>
      <c r="B63" s="69" t="s">
        <v>695</v>
      </c>
      <c r="C63" s="893">
        <v>2018</v>
      </c>
      <c r="D63" s="894"/>
      <c r="E63" s="894"/>
      <c r="F63" s="894"/>
      <c r="G63" s="894"/>
      <c r="H63" s="894"/>
      <c r="I63" s="894"/>
      <c r="J63" s="894"/>
      <c r="K63" s="894"/>
      <c r="L63" s="894"/>
      <c r="M63" s="895"/>
    </row>
    <row r="64" spans="1:13" ht="15.75" customHeight="1">
      <c r="A64" s="905" t="s">
        <v>70</v>
      </c>
      <c r="B64" s="70" t="s">
        <v>696</v>
      </c>
      <c r="C64" s="908" t="s">
        <v>720</v>
      </c>
      <c r="D64" s="908"/>
      <c r="E64" s="908"/>
      <c r="F64" s="908"/>
      <c r="G64" s="908"/>
      <c r="H64" s="908"/>
      <c r="I64" s="908"/>
      <c r="J64" s="908"/>
      <c r="K64" s="908"/>
      <c r="L64" s="908"/>
      <c r="M64" s="909"/>
    </row>
    <row r="65" spans="1:13">
      <c r="A65" s="906"/>
      <c r="B65" s="70" t="s">
        <v>698</v>
      </c>
      <c r="C65" s="908" t="s">
        <v>274</v>
      </c>
      <c r="D65" s="908"/>
      <c r="E65" s="908"/>
      <c r="F65" s="908"/>
      <c r="G65" s="908"/>
      <c r="H65" s="908"/>
      <c r="I65" s="908"/>
      <c r="J65" s="908"/>
      <c r="K65" s="908"/>
      <c r="L65" s="908"/>
      <c r="M65" s="909"/>
    </row>
    <row r="66" spans="1:13">
      <c r="A66" s="906"/>
      <c r="B66" s="70" t="s">
        <v>699</v>
      </c>
      <c r="C66" s="908" t="s">
        <v>272</v>
      </c>
      <c r="D66" s="908"/>
      <c r="E66" s="908"/>
      <c r="F66" s="908"/>
      <c r="G66" s="908"/>
      <c r="H66" s="908"/>
      <c r="I66" s="908"/>
      <c r="J66" s="908"/>
      <c r="K66" s="908"/>
      <c r="L66" s="908"/>
      <c r="M66" s="909"/>
    </row>
    <row r="67" spans="1:13" ht="15.75" customHeight="1">
      <c r="A67" s="906"/>
      <c r="B67" s="71" t="s">
        <v>700</v>
      </c>
      <c r="C67" s="908" t="s">
        <v>273</v>
      </c>
      <c r="D67" s="908"/>
      <c r="E67" s="908"/>
      <c r="F67" s="908"/>
      <c r="G67" s="908"/>
      <c r="H67" s="908"/>
      <c r="I67" s="908"/>
      <c r="J67" s="908"/>
      <c r="K67" s="908"/>
      <c r="L67" s="908"/>
      <c r="M67" s="909"/>
    </row>
    <row r="68" spans="1:13" ht="15.75" customHeight="1">
      <c r="A68" s="906"/>
      <c r="B68" s="70" t="s">
        <v>701</v>
      </c>
      <c r="C68" s="910" t="s">
        <v>276</v>
      </c>
      <c r="D68" s="908"/>
      <c r="E68" s="908"/>
      <c r="F68" s="908"/>
      <c r="G68" s="908"/>
      <c r="H68" s="908"/>
      <c r="I68" s="908"/>
      <c r="J68" s="908"/>
      <c r="K68" s="908"/>
      <c r="L68" s="908"/>
      <c r="M68" s="909"/>
    </row>
    <row r="69" spans="1:13" ht="16.5" thickBot="1">
      <c r="A69" s="907"/>
      <c r="B69" s="70" t="s">
        <v>702</v>
      </c>
      <c r="C69" s="908" t="s">
        <v>275</v>
      </c>
      <c r="D69" s="908"/>
      <c r="E69" s="908"/>
      <c r="F69" s="908"/>
      <c r="G69" s="908"/>
      <c r="H69" s="908"/>
      <c r="I69" s="908"/>
      <c r="J69" s="908"/>
      <c r="K69" s="908"/>
      <c r="L69" s="908"/>
      <c r="M69" s="909"/>
    </row>
    <row r="70" spans="1:13" ht="15.75" customHeight="1">
      <c r="A70" s="905" t="s">
        <v>704</v>
      </c>
      <c r="B70" s="72" t="s">
        <v>705</v>
      </c>
      <c r="C70" s="908" t="s">
        <v>706</v>
      </c>
      <c r="D70" s="908"/>
      <c r="E70" s="908"/>
      <c r="F70" s="908"/>
      <c r="G70" s="908"/>
      <c r="H70" s="908"/>
      <c r="I70" s="908"/>
      <c r="J70" s="908"/>
      <c r="K70" s="908"/>
      <c r="L70" s="908"/>
      <c r="M70" s="909"/>
    </row>
    <row r="71" spans="1:13" ht="30" customHeight="1">
      <c r="A71" s="906"/>
      <c r="B71" s="72" t="s">
        <v>707</v>
      </c>
      <c r="C71" s="908" t="s">
        <v>708</v>
      </c>
      <c r="D71" s="908"/>
      <c r="E71" s="908"/>
      <c r="F71" s="908"/>
      <c r="G71" s="908"/>
      <c r="H71" s="908"/>
      <c r="I71" s="908"/>
      <c r="J71" s="908"/>
      <c r="K71" s="908"/>
      <c r="L71" s="908"/>
      <c r="M71" s="909"/>
    </row>
    <row r="72" spans="1:13" ht="30" customHeight="1" thickBot="1">
      <c r="A72" s="906"/>
      <c r="B72" s="73" t="s">
        <v>237</v>
      </c>
      <c r="C72" s="908" t="s">
        <v>118</v>
      </c>
      <c r="D72" s="908"/>
      <c r="E72" s="908"/>
      <c r="F72" s="908"/>
      <c r="G72" s="908"/>
      <c r="H72" s="908"/>
      <c r="I72" s="908"/>
      <c r="J72" s="908"/>
      <c r="K72" s="908"/>
      <c r="L72" s="908"/>
      <c r="M72" s="909"/>
    </row>
    <row r="73" spans="1:13" ht="70.5" customHeight="1" thickBot="1">
      <c r="A73" s="87" t="s">
        <v>74</v>
      </c>
      <c r="B73" s="74"/>
      <c r="C73" s="935" t="s">
        <v>709</v>
      </c>
      <c r="D73" s="936"/>
      <c r="E73" s="936"/>
      <c r="F73" s="936"/>
      <c r="G73" s="936"/>
      <c r="H73" s="936"/>
      <c r="I73" s="936"/>
      <c r="J73" s="936"/>
      <c r="K73" s="936"/>
      <c r="L73" s="936"/>
      <c r="M73" s="937"/>
    </row>
  </sheetData>
  <mergeCells count="93">
    <mergeCell ref="B8:B22"/>
    <mergeCell ref="A2:A26"/>
    <mergeCell ref="C2:M2"/>
    <mergeCell ref="C3:M3"/>
    <mergeCell ref="C9:D9"/>
    <mergeCell ref="F9:G9"/>
    <mergeCell ref="I9:J9"/>
    <mergeCell ref="C10:D10"/>
    <mergeCell ref="F10:G10"/>
    <mergeCell ref="I10:J10"/>
    <mergeCell ref="C17:D17"/>
    <mergeCell ref="F17:G17"/>
    <mergeCell ref="I17:J17"/>
    <mergeCell ref="L17:M17"/>
    <mergeCell ref="C18:D18"/>
    <mergeCell ref="I18:J18"/>
    <mergeCell ref="C73:M73"/>
    <mergeCell ref="L9:M9"/>
    <mergeCell ref="L10:M10"/>
    <mergeCell ref="C11:D11"/>
    <mergeCell ref="F11:G11"/>
    <mergeCell ref="I11:J11"/>
    <mergeCell ref="C61:M61"/>
    <mergeCell ref="C63:M63"/>
    <mergeCell ref="C64:M64"/>
    <mergeCell ref="C65:M65"/>
    <mergeCell ref="C66:M66"/>
    <mergeCell ref="C67:M67"/>
    <mergeCell ref="C68:M68"/>
    <mergeCell ref="C69:M69"/>
    <mergeCell ref="H54:I54"/>
    <mergeCell ref="C23:M23"/>
    <mergeCell ref="L18:M18"/>
    <mergeCell ref="C13:D13"/>
    <mergeCell ref="F13:G13"/>
    <mergeCell ref="I13:J13"/>
    <mergeCell ref="L13:M13"/>
    <mergeCell ref="I16:J16"/>
    <mergeCell ref="L16:M16"/>
    <mergeCell ref="F18:G18"/>
    <mergeCell ref="A70:A72"/>
    <mergeCell ref="C70:M70"/>
    <mergeCell ref="C71:M71"/>
    <mergeCell ref="C72:M72"/>
    <mergeCell ref="A64:A69"/>
    <mergeCell ref="B56:B59"/>
    <mergeCell ref="G57:G58"/>
    <mergeCell ref="I58:J58"/>
    <mergeCell ref="C60:M60"/>
    <mergeCell ref="C24:M24"/>
    <mergeCell ref="C25:M25"/>
    <mergeCell ref="F57:F58"/>
    <mergeCell ref="B43:B45"/>
    <mergeCell ref="B46:B55"/>
    <mergeCell ref="C28:M28"/>
    <mergeCell ref="B29:B35"/>
    <mergeCell ref="B36:B39"/>
    <mergeCell ref="J41:L41"/>
    <mergeCell ref="F54:G54"/>
    <mergeCell ref="F26:I26"/>
    <mergeCell ref="C26:D26"/>
    <mergeCell ref="A27:A63"/>
    <mergeCell ref="L11:M11"/>
    <mergeCell ref="C12:D12"/>
    <mergeCell ref="F12:G12"/>
    <mergeCell ref="I12:J12"/>
    <mergeCell ref="L12:M12"/>
    <mergeCell ref="C14:D14"/>
    <mergeCell ref="F14:G14"/>
    <mergeCell ref="I14:J14"/>
    <mergeCell ref="L14:M14"/>
    <mergeCell ref="C15:D15"/>
    <mergeCell ref="F15:G15"/>
    <mergeCell ref="I15:J15"/>
    <mergeCell ref="L15:M15"/>
    <mergeCell ref="C16:D16"/>
    <mergeCell ref="F16:G16"/>
    <mergeCell ref="F4:G4"/>
    <mergeCell ref="L22:M22"/>
    <mergeCell ref="I21:J21"/>
    <mergeCell ref="F21:G21"/>
    <mergeCell ref="C21:D21"/>
    <mergeCell ref="C22:D22"/>
    <mergeCell ref="F22:G22"/>
    <mergeCell ref="I22:J22"/>
    <mergeCell ref="F19:G19"/>
    <mergeCell ref="I19:J19"/>
    <mergeCell ref="L19:M19"/>
    <mergeCell ref="C20:D20"/>
    <mergeCell ref="F20:G20"/>
    <mergeCell ref="I20:J20"/>
    <mergeCell ref="L20:M20"/>
    <mergeCell ref="C19:D19"/>
  </mergeCells>
  <dataValidations count="6">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2000000}"/>
    <dataValidation allowBlank="1" showInputMessage="1" showErrorMessage="1" prompt="Identifique el ODS a que le apunta el indicador de producto. Seleccione de la lista desplegable._x000a_" sqref="B26:B27" xr:uid="{00000000-0002-0000-0500-000003000000}"/>
    <dataValidation allowBlank="1" showInputMessage="1" showErrorMessage="1" prompt="Identifique la meta ODS a que le apunta el indicador de producto. Seleccione de la lista desplegable." sqref="E26" xr:uid="{00000000-0002-0000-0500-000004000000}"/>
    <dataValidation type="list" allowBlank="1" showInputMessage="1" showErrorMessage="1" sqref="G57" xr:uid="{00000000-0002-0000-0500-000005000000}"/>
  </dataValidations>
  <hyperlinks>
    <hyperlink ref="C68" r:id="rId1" xr:uid="{00000000-0004-0000-0500-000000000000}"/>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M69"/>
  <sheetViews>
    <sheetView topLeftCell="A60" zoomScale="70" zoomScaleNormal="70" zoomScalePageLayoutView="80" workbookViewId="0">
      <selection activeCell="E72" sqref="E72"/>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721</v>
      </c>
      <c r="C1" s="89"/>
      <c r="D1" s="89"/>
      <c r="E1" s="89"/>
      <c r="F1" s="89"/>
      <c r="G1" s="89"/>
      <c r="H1" s="89"/>
      <c r="I1" s="89"/>
      <c r="J1" s="89"/>
      <c r="K1" s="89"/>
      <c r="L1" s="89"/>
      <c r="M1" s="90"/>
    </row>
    <row r="2" spans="1:13" ht="21.95" customHeight="1">
      <c r="A2" s="944" t="s">
        <v>614</v>
      </c>
      <c r="B2" s="68" t="s">
        <v>615</v>
      </c>
      <c r="C2" s="893" t="str">
        <f>'Plan de acción Actual'!AB28</f>
        <v>Entidades Distritales con acuerdo de nivel de servicios para su participación en el SuperCADE Virtual</v>
      </c>
      <c r="D2" s="894"/>
      <c r="E2" s="894"/>
      <c r="F2" s="894"/>
      <c r="G2" s="894"/>
      <c r="H2" s="894"/>
      <c r="I2" s="894"/>
      <c r="J2" s="894"/>
      <c r="K2" s="894"/>
      <c r="L2" s="894"/>
      <c r="M2" s="895"/>
    </row>
    <row r="3" spans="1:13" ht="46.5" customHeight="1">
      <c r="A3" s="945"/>
      <c r="B3" s="69" t="s">
        <v>711</v>
      </c>
      <c r="C3" s="947" t="str">
        <f>CONCATENATE("Aporta al indicador de resultado"," ","'",,'Plan de acción Actual'!$E$27,"'")</f>
        <v>Aporta al indicador de resultado 'Ciudadanos que consideran positiva (6 a 10) la utilidad de realizar trámites y servicios en el canal presencial frente a canales no presenciales'</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ht="15.6" customHeight="1">
      <c r="A8" s="945"/>
      <c r="B8" s="941" t="s">
        <v>622</v>
      </c>
      <c r="C8" s="96"/>
      <c r="D8" s="82"/>
      <c r="E8" s="82"/>
      <c r="F8" s="82"/>
      <c r="G8" s="82"/>
      <c r="H8" s="82"/>
      <c r="I8" s="82"/>
      <c r="J8" s="82"/>
      <c r="K8" s="82"/>
      <c r="L8" s="83"/>
      <c r="M8" s="84"/>
    </row>
    <row r="9" spans="1:13">
      <c r="A9" s="945"/>
      <c r="B9" s="942"/>
      <c r="C9" s="890" t="s">
        <v>272</v>
      </c>
      <c r="D9" s="890"/>
      <c r="E9" s="23"/>
      <c r="F9" s="890" t="s">
        <v>636</v>
      </c>
      <c r="G9" s="890"/>
      <c r="H9" s="23"/>
      <c r="I9" s="890" t="s">
        <v>624</v>
      </c>
      <c r="J9" s="890"/>
      <c r="K9" s="23"/>
      <c r="L9" s="898" t="s">
        <v>625</v>
      </c>
      <c r="M9" s="899"/>
    </row>
    <row r="10" spans="1:13">
      <c r="A10" s="945"/>
      <c r="B10" s="942"/>
      <c r="C10" s="889" t="s">
        <v>626</v>
      </c>
      <c r="D10" s="889"/>
      <c r="E10" s="23"/>
      <c r="F10" s="889" t="s">
        <v>626</v>
      </c>
      <c r="G10" s="889"/>
      <c r="H10" s="23"/>
      <c r="I10" s="889" t="s">
        <v>626</v>
      </c>
      <c r="J10" s="889"/>
      <c r="K10" s="23"/>
      <c r="L10" s="889" t="s">
        <v>626</v>
      </c>
      <c r="M10" s="892"/>
    </row>
    <row r="11" spans="1:13">
      <c r="A11" s="945"/>
      <c r="B11" s="942"/>
      <c r="C11" s="890" t="s">
        <v>623</v>
      </c>
      <c r="D11" s="890"/>
      <c r="E11" s="23"/>
      <c r="F11" s="890" t="s">
        <v>628</v>
      </c>
      <c r="G11" s="890"/>
      <c r="H11" s="23"/>
      <c r="I11" s="890" t="s">
        <v>629</v>
      </c>
      <c r="J11" s="890"/>
      <c r="K11" s="23"/>
      <c r="L11" s="890" t="s">
        <v>633</v>
      </c>
      <c r="M11" s="891"/>
    </row>
    <row r="12" spans="1:13">
      <c r="A12" s="945"/>
      <c r="B12" s="942"/>
      <c r="C12" s="889" t="s">
        <v>626</v>
      </c>
      <c r="D12" s="889"/>
      <c r="E12" s="23"/>
      <c r="F12" s="889" t="s">
        <v>626</v>
      </c>
      <c r="G12" s="889"/>
      <c r="H12" s="23"/>
      <c r="I12" s="889" t="s">
        <v>626</v>
      </c>
      <c r="J12" s="889"/>
      <c r="K12" s="23"/>
      <c r="L12" s="889" t="s">
        <v>626</v>
      </c>
      <c r="M12" s="892"/>
    </row>
    <row r="13" spans="1:13">
      <c r="A13" s="945"/>
      <c r="B13" s="942"/>
      <c r="C13" s="890" t="s">
        <v>631</v>
      </c>
      <c r="D13" s="890"/>
      <c r="E13" s="23"/>
      <c r="F13" s="890" t="s">
        <v>632</v>
      </c>
      <c r="G13" s="890"/>
      <c r="H13" s="23"/>
      <c r="I13" s="890" t="s">
        <v>635</v>
      </c>
      <c r="J13" s="890"/>
      <c r="K13" s="23"/>
      <c r="L13" s="890" t="s">
        <v>637</v>
      </c>
      <c r="M13" s="891"/>
    </row>
    <row r="14" spans="1:13">
      <c r="A14" s="945"/>
      <c r="B14" s="942"/>
      <c r="C14" s="889" t="s">
        <v>626</v>
      </c>
      <c r="D14" s="889"/>
      <c r="E14" s="23"/>
      <c r="F14" s="889" t="s">
        <v>626</v>
      </c>
      <c r="G14" s="889"/>
      <c r="H14" s="23"/>
      <c r="I14" s="889" t="s">
        <v>626</v>
      </c>
      <c r="J14" s="889"/>
      <c r="K14" s="23"/>
      <c r="L14" s="889" t="s">
        <v>626</v>
      </c>
      <c r="M14" s="892"/>
    </row>
    <row r="15" spans="1:13">
      <c r="A15" s="945"/>
      <c r="B15" s="942"/>
      <c r="C15" s="890" t="s">
        <v>638</v>
      </c>
      <c r="D15" s="890"/>
      <c r="E15" s="23"/>
      <c r="F15" s="890" t="s">
        <v>640</v>
      </c>
      <c r="G15" s="890"/>
      <c r="H15" s="23"/>
      <c r="I15" s="890" t="s">
        <v>646</v>
      </c>
      <c r="J15" s="890"/>
      <c r="K15" s="23"/>
      <c r="L15" s="890" t="s">
        <v>647</v>
      </c>
      <c r="M15" s="891"/>
    </row>
    <row r="16" spans="1:13">
      <c r="A16" s="945"/>
      <c r="B16" s="942"/>
      <c r="C16" s="889" t="s">
        <v>626</v>
      </c>
      <c r="D16" s="889"/>
      <c r="E16" s="23"/>
      <c r="F16" s="889" t="s">
        <v>626</v>
      </c>
      <c r="G16" s="889"/>
      <c r="H16" s="23"/>
      <c r="I16" s="889" t="s">
        <v>626</v>
      </c>
      <c r="J16" s="889"/>
      <c r="K16" s="23"/>
      <c r="L16" s="889" t="s">
        <v>626</v>
      </c>
      <c r="M16" s="892"/>
    </row>
    <row r="17" spans="1:13">
      <c r="A17" s="945"/>
      <c r="B17" s="942"/>
      <c r="C17" s="890" t="s">
        <v>648</v>
      </c>
      <c r="D17" s="890"/>
      <c r="E17" s="23"/>
      <c r="F17" s="890" t="s">
        <v>644</v>
      </c>
      <c r="G17" s="890"/>
      <c r="H17" s="23"/>
      <c r="I17" s="890" t="s">
        <v>650</v>
      </c>
      <c r="J17" s="890"/>
      <c r="K17" s="23"/>
      <c r="L17" s="890"/>
      <c r="M17" s="891"/>
    </row>
    <row r="18" spans="1:13">
      <c r="A18" s="945"/>
      <c r="B18" s="943"/>
      <c r="C18" s="889" t="s">
        <v>626</v>
      </c>
      <c r="D18" s="889"/>
      <c r="E18" s="23"/>
      <c r="F18" s="889" t="s">
        <v>626</v>
      </c>
      <c r="G18" s="889"/>
      <c r="H18" s="23"/>
      <c r="I18" s="889" t="s">
        <v>626</v>
      </c>
      <c r="J18" s="889"/>
      <c r="K18" s="23"/>
      <c r="L18" s="890" t="s">
        <v>626</v>
      </c>
      <c r="M18" s="891"/>
    </row>
    <row r="19" spans="1:13" ht="143.1" customHeight="1">
      <c r="A19" s="945"/>
      <c r="B19" s="120" t="s">
        <v>651</v>
      </c>
      <c r="C19" s="938" t="s">
        <v>722</v>
      </c>
      <c r="D19" s="939"/>
      <c r="E19" s="939"/>
      <c r="F19" s="939"/>
      <c r="G19" s="939"/>
      <c r="H19" s="939"/>
      <c r="I19" s="939"/>
      <c r="J19" s="939"/>
      <c r="K19" s="939"/>
      <c r="L19" s="939"/>
      <c r="M19" s="940"/>
    </row>
    <row r="20" spans="1:13" ht="186.95" customHeight="1">
      <c r="A20" s="945"/>
      <c r="B20" s="69" t="s">
        <v>713</v>
      </c>
      <c r="C20" s="893" t="s">
        <v>723</v>
      </c>
      <c r="D20" s="894"/>
      <c r="E20" s="894"/>
      <c r="F20" s="894"/>
      <c r="G20" s="894"/>
      <c r="H20" s="894"/>
      <c r="I20" s="894"/>
      <c r="J20" s="894"/>
      <c r="K20" s="894"/>
      <c r="L20" s="894"/>
      <c r="M20" s="895"/>
    </row>
    <row r="21" spans="1:13" ht="58.5" customHeight="1">
      <c r="A21" s="945"/>
      <c r="B21" s="69" t="s">
        <v>715</v>
      </c>
      <c r="C21" s="893" t="str">
        <f>CONCATENATE("El producto contribuye a las metas de resultado para disminuir la brecha en"," ","'",,'Plan de acción Actual'!$E$27,"'")</f>
        <v>El producto contribuye a las metas de resultado para disminuir la brecha en 'Ciudadanos que consideran positiva (6 a 10) la utilidad de realizar trámites y servicios en el canal presencial frente a canales no presenciales'</v>
      </c>
      <c r="D21" s="894"/>
      <c r="E21" s="894"/>
      <c r="F21" s="894"/>
      <c r="G21" s="894"/>
      <c r="H21" s="894"/>
      <c r="I21" s="894"/>
      <c r="J21" s="894"/>
      <c r="K21" s="894"/>
      <c r="L21" s="894"/>
      <c r="M21" s="895"/>
    </row>
    <row r="22" spans="1:13" ht="59.25" customHeight="1">
      <c r="A22" s="946"/>
      <c r="B22" s="258" t="s">
        <v>716</v>
      </c>
      <c r="C22" s="33" t="str">
        <f>'Plan de acción Actual'!AD28</f>
        <v>16. Paz, Justicia e Instituciones Sólidas</v>
      </c>
      <c r="D22" s="33"/>
      <c r="E22" s="248" t="s">
        <v>232</v>
      </c>
      <c r="F22" s="927" t="str">
        <f>'Plan de acción Actual'!AE28</f>
        <v>16.6 Crear a todos los niveles instituciones eficaces y transparentes que rindan cuentas.</v>
      </c>
      <c r="G22" s="928"/>
      <c r="H22" s="928"/>
      <c r="I22" s="928"/>
      <c r="J22" s="249"/>
      <c r="K22" s="249"/>
      <c r="L22" s="249"/>
      <c r="M22" s="250"/>
    </row>
    <row r="23" spans="1:13" ht="31.5" customHeight="1">
      <c r="A23" s="930" t="s">
        <v>57</v>
      </c>
      <c r="B23" s="69" t="s">
        <v>221</v>
      </c>
      <c r="C23" s="149" t="str">
        <f>'Plan de acción Actual'!AF28</f>
        <v>No Aplica</v>
      </c>
      <c r="D23" s="38"/>
      <c r="E23" s="38"/>
      <c r="F23" s="38"/>
      <c r="G23" s="38"/>
      <c r="H23" s="38"/>
      <c r="I23" s="38"/>
      <c r="J23" s="38"/>
      <c r="K23" s="38"/>
      <c r="M23" s="65"/>
    </row>
    <row r="24" spans="1:13" ht="48.95" customHeight="1">
      <c r="A24" s="931"/>
      <c r="B24" s="69" t="s">
        <v>717</v>
      </c>
      <c r="C24" s="948" t="str">
        <f>'Plan de acción Actual'!AC28</f>
        <v>[Sumatoria de entidades distritales con un acuerdo de nivel de servicios vigente para su participación en el SuperCADE Virtual / Sumatoria de entidades distritales que conforman la Estructura General del Distrito Capital] * 100</v>
      </c>
      <c r="D24" s="949"/>
      <c r="E24" s="949"/>
      <c r="F24" s="949"/>
      <c r="G24" s="949"/>
      <c r="H24" s="949"/>
      <c r="I24" s="949"/>
      <c r="J24" s="949"/>
      <c r="K24" s="949"/>
      <c r="L24" s="949"/>
      <c r="M24" s="950"/>
    </row>
    <row r="25" spans="1:13" ht="8.25" customHeight="1">
      <c r="A25" s="931"/>
      <c r="B25" s="914" t="s">
        <v>653</v>
      </c>
      <c r="C25" s="66"/>
      <c r="D25" s="24"/>
      <c r="E25" s="24"/>
      <c r="F25" s="24"/>
      <c r="G25" s="24"/>
      <c r="H25" s="24"/>
      <c r="I25" s="24"/>
      <c r="J25" s="24"/>
      <c r="K25" s="24"/>
      <c r="L25" s="24"/>
      <c r="M25" s="25"/>
    </row>
    <row r="26" spans="1:13" ht="9" customHeight="1">
      <c r="A26" s="931"/>
      <c r="B26" s="915"/>
      <c r="C26" s="64"/>
      <c r="D26" s="26"/>
      <c r="E26" s="5"/>
      <c r="F26" s="26"/>
      <c r="G26" s="5"/>
      <c r="H26" s="26"/>
      <c r="I26" s="5"/>
      <c r="J26" s="26"/>
      <c r="K26" s="5"/>
      <c r="L26" s="5"/>
      <c r="M26" s="27"/>
    </row>
    <row r="27" spans="1:13">
      <c r="A27" s="931"/>
      <c r="B27" s="915"/>
      <c r="C27" s="29" t="s">
        <v>654</v>
      </c>
      <c r="D27" s="28"/>
      <c r="E27" s="29" t="s">
        <v>655</v>
      </c>
      <c r="F27" s="28"/>
      <c r="G27" s="29" t="s">
        <v>656</v>
      </c>
      <c r="H27" s="28"/>
      <c r="I27" s="29" t="s">
        <v>657</v>
      </c>
      <c r="J27" s="28"/>
      <c r="K27" s="29"/>
      <c r="L27" s="30"/>
      <c r="M27" s="31"/>
    </row>
    <row r="28" spans="1:13">
      <c r="A28" s="931"/>
      <c r="B28" s="915"/>
      <c r="C28" s="29" t="s">
        <v>659</v>
      </c>
      <c r="D28" s="32"/>
      <c r="E28" s="29" t="s">
        <v>660</v>
      </c>
      <c r="F28" s="33"/>
      <c r="G28" s="29" t="s">
        <v>661</v>
      </c>
      <c r="H28" s="33"/>
      <c r="I28" s="29"/>
      <c r="J28" s="33"/>
      <c r="K28" s="29"/>
      <c r="L28" s="30"/>
      <c r="M28" s="31"/>
    </row>
    <row r="29" spans="1:13">
      <c r="A29" s="931"/>
      <c r="B29" s="915"/>
      <c r="C29" s="252" t="s">
        <v>664</v>
      </c>
      <c r="D29" s="32"/>
      <c r="E29" s="251" t="s">
        <v>665</v>
      </c>
      <c r="F29" s="32"/>
      <c r="G29" s="29"/>
      <c r="H29" s="44"/>
      <c r="I29" s="29"/>
      <c r="J29" s="44"/>
      <c r="K29" s="29"/>
      <c r="L29" s="242"/>
      <c r="M29" s="243"/>
    </row>
    <row r="30" spans="1:13">
      <c r="A30" s="931"/>
      <c r="B30" s="915"/>
      <c r="C30" s="29" t="s">
        <v>666</v>
      </c>
      <c r="D30" s="33" t="s">
        <v>667</v>
      </c>
      <c r="E30" s="29" t="s">
        <v>668</v>
      </c>
      <c r="F30" s="9" t="s">
        <v>662</v>
      </c>
      <c r="G30" s="9"/>
      <c r="H30" s="9"/>
      <c r="I30" s="9"/>
      <c r="J30" s="9"/>
      <c r="K30" s="9"/>
      <c r="L30" s="9"/>
      <c r="M30" s="34"/>
    </row>
    <row r="31" spans="1:13" ht="9.75" customHeight="1">
      <c r="A31" s="931"/>
      <c r="B31" s="916"/>
      <c r="C31" s="35"/>
      <c r="D31" s="35"/>
      <c r="E31" s="35"/>
      <c r="F31" s="35"/>
      <c r="G31" s="35"/>
      <c r="H31" s="35"/>
      <c r="I31" s="35"/>
      <c r="J31" s="35"/>
      <c r="K31" s="35"/>
      <c r="L31" s="35"/>
      <c r="M31" s="36"/>
    </row>
    <row r="32" spans="1:13">
      <c r="A32" s="931"/>
      <c r="B32" s="914" t="s">
        <v>670</v>
      </c>
      <c r="C32" s="37"/>
      <c r="D32" s="37"/>
      <c r="E32" s="37"/>
      <c r="F32" s="37"/>
      <c r="G32" s="37"/>
      <c r="H32" s="37"/>
      <c r="I32" s="37"/>
      <c r="J32" s="37"/>
      <c r="K32" s="37"/>
      <c r="M32" s="65"/>
    </row>
    <row r="33" spans="1:13">
      <c r="A33" s="931"/>
      <c r="B33" s="915"/>
      <c r="C33" s="29" t="s">
        <v>671</v>
      </c>
      <c r="D33" s="33"/>
      <c r="E33" s="38"/>
      <c r="F33" s="29" t="s">
        <v>672</v>
      </c>
      <c r="G33" s="32"/>
      <c r="H33" s="38"/>
      <c r="I33" s="29" t="s">
        <v>673</v>
      </c>
      <c r="J33" s="32"/>
      <c r="K33" s="38"/>
      <c r="M33" s="65"/>
    </row>
    <row r="34" spans="1:13">
      <c r="A34" s="931"/>
      <c r="B34" s="915"/>
      <c r="C34" s="29" t="s">
        <v>674</v>
      </c>
      <c r="D34" s="39"/>
      <c r="E34" s="40"/>
      <c r="F34" s="29" t="s">
        <v>675</v>
      </c>
      <c r="G34" s="33" t="s">
        <v>667</v>
      </c>
      <c r="H34" s="41"/>
      <c r="I34" s="42"/>
      <c r="J34" s="41"/>
      <c r="K34" s="43"/>
      <c r="M34" s="65"/>
    </row>
    <row r="35" spans="1:13">
      <c r="A35" s="931"/>
      <c r="B35" s="915"/>
      <c r="C35" s="44"/>
      <c r="D35" s="44"/>
      <c r="E35" s="44"/>
      <c r="F35" s="44"/>
      <c r="G35" s="44"/>
      <c r="H35" s="44"/>
      <c r="I35" s="44"/>
      <c r="J35" s="44"/>
      <c r="K35" s="44"/>
      <c r="M35" s="65"/>
    </row>
    <row r="36" spans="1:13">
      <c r="A36" s="931"/>
      <c r="B36" s="119" t="s">
        <v>676</v>
      </c>
      <c r="C36" s="38"/>
      <c r="D36" s="38"/>
      <c r="E36" s="38"/>
      <c r="F36" s="38"/>
      <c r="G36" s="38"/>
      <c r="H36" s="38"/>
      <c r="I36" s="38"/>
      <c r="J36" s="38"/>
      <c r="K36" s="38"/>
      <c r="L36" s="38"/>
      <c r="M36" s="45"/>
    </row>
    <row r="37" spans="1:13" ht="18.95" customHeight="1">
      <c r="A37" s="931"/>
      <c r="B37" s="119"/>
      <c r="C37" s="67" t="s">
        <v>677</v>
      </c>
      <c r="D37" s="99">
        <f>'Plan de acción Actual'!AJ28</f>
        <v>0</v>
      </c>
      <c r="E37" s="38"/>
      <c r="F37" s="46" t="s">
        <v>678</v>
      </c>
      <c r="G37" s="32">
        <v>2018</v>
      </c>
      <c r="H37" s="38"/>
      <c r="I37" s="46" t="s">
        <v>679</v>
      </c>
      <c r="J37" s="927" t="s">
        <v>273</v>
      </c>
      <c r="K37" s="928"/>
      <c r="L37" s="929"/>
      <c r="M37" s="45"/>
    </row>
    <row r="38" spans="1:13">
      <c r="A38" s="931"/>
      <c r="B38" s="120"/>
      <c r="C38" s="35"/>
      <c r="D38" s="35"/>
      <c r="E38" s="35"/>
      <c r="F38" s="35"/>
      <c r="G38" s="35"/>
      <c r="H38" s="35"/>
      <c r="I38" s="35"/>
      <c r="J38" s="35"/>
      <c r="K38" s="35"/>
      <c r="L38" s="35"/>
      <c r="M38" s="36"/>
    </row>
    <row r="39" spans="1:13">
      <c r="A39" s="931"/>
      <c r="B39" s="914" t="s">
        <v>681</v>
      </c>
      <c r="C39" s="47"/>
      <c r="D39" s="47"/>
      <c r="E39" s="47"/>
      <c r="F39" s="47"/>
      <c r="G39" s="47"/>
      <c r="H39" s="47"/>
      <c r="I39" s="47"/>
      <c r="J39" s="47"/>
      <c r="K39" s="47"/>
      <c r="M39" s="65"/>
    </row>
    <row r="40" spans="1:13">
      <c r="A40" s="931"/>
      <c r="B40" s="915"/>
      <c r="C40" s="38" t="s">
        <v>682</v>
      </c>
      <c r="D40" s="32">
        <v>2019</v>
      </c>
      <c r="E40" s="49"/>
      <c r="F40" s="38" t="s">
        <v>683</v>
      </c>
      <c r="G40" s="50" t="s">
        <v>684</v>
      </c>
      <c r="H40" s="49"/>
      <c r="I40" s="46"/>
      <c r="J40" s="49"/>
      <c r="K40" s="49"/>
      <c r="M40" s="65"/>
    </row>
    <row r="41" spans="1:13">
      <c r="A41" s="931"/>
      <c r="B41" s="916"/>
      <c r="C41" s="35"/>
      <c r="D41" s="51"/>
      <c r="E41" s="52"/>
      <c r="F41" s="35"/>
      <c r="G41" s="52"/>
      <c r="H41" s="52"/>
      <c r="I41" s="53"/>
      <c r="J41" s="52"/>
      <c r="K41" s="52"/>
      <c r="M41" s="65"/>
    </row>
    <row r="42" spans="1:13">
      <c r="A42" s="931"/>
      <c r="B42" s="914" t="s">
        <v>685</v>
      </c>
      <c r="C42" s="54"/>
      <c r="D42" s="54"/>
      <c r="E42" s="54"/>
      <c r="F42" s="54"/>
      <c r="G42" s="54"/>
      <c r="H42" s="54"/>
      <c r="I42" s="54"/>
      <c r="J42" s="54"/>
      <c r="K42" s="54"/>
      <c r="L42" s="54"/>
      <c r="M42" s="55"/>
    </row>
    <row r="43" spans="1:13">
      <c r="A43" s="931"/>
      <c r="B43" s="915"/>
      <c r="C43" s="6"/>
      <c r="D43" s="7">
        <v>2019</v>
      </c>
      <c r="E43" s="7"/>
      <c r="F43" s="8">
        <v>2020</v>
      </c>
      <c r="G43" s="8"/>
      <c r="H43" s="8">
        <v>2021</v>
      </c>
      <c r="I43" s="7"/>
      <c r="J43" s="7">
        <v>2022</v>
      </c>
      <c r="L43" s="7">
        <v>2023</v>
      </c>
      <c r="M43" s="55"/>
    </row>
    <row r="44" spans="1:13" ht="16.5">
      <c r="A44" s="931"/>
      <c r="B44" s="915"/>
      <c r="C44" s="6"/>
      <c r="D44" s="231">
        <f>'Plan de acción Actual'!AN28</f>
        <v>1.9607843137254902E-2</v>
      </c>
      <c r="E44" s="233"/>
      <c r="F44" s="231">
        <f>'Plan de acción Actual'!AO28</f>
        <v>0.31372549019607843</v>
      </c>
      <c r="G44" s="233"/>
      <c r="H44" s="231">
        <f>'Plan de acción Actual'!AP28</f>
        <v>0.35294117647058826</v>
      </c>
      <c r="I44" s="233"/>
      <c r="J44" s="231">
        <f>'Plan de acción Actual'!AQ28</f>
        <v>0.39215686274509803</v>
      </c>
      <c r="K44" s="234"/>
      <c r="L44" s="231">
        <f>'Plan de acción Actual'!AR28</f>
        <v>0.41176470588235292</v>
      </c>
      <c r="M44" s="118"/>
    </row>
    <row r="45" spans="1:13">
      <c r="A45" s="931"/>
      <c r="B45" s="915"/>
      <c r="C45" s="6"/>
      <c r="D45" s="7">
        <v>2024</v>
      </c>
      <c r="E45" s="7"/>
      <c r="F45" s="8">
        <v>2025</v>
      </c>
      <c r="G45" s="8"/>
      <c r="H45" s="8">
        <v>2026</v>
      </c>
      <c r="I45" s="7"/>
      <c r="J45" s="7">
        <v>2027</v>
      </c>
      <c r="L45" s="7">
        <v>2028</v>
      </c>
      <c r="M45" s="27"/>
    </row>
    <row r="46" spans="1:13" ht="16.5">
      <c r="A46" s="931"/>
      <c r="B46" s="915"/>
      <c r="C46" s="6"/>
      <c r="D46" s="231">
        <f>'Plan de acción Actual'!AS28</f>
        <v>0.43137254901960786</v>
      </c>
      <c r="E46" s="233"/>
      <c r="F46" s="231">
        <f>'Plan de acción Actual'!AT28</f>
        <v>0.45098039215686275</v>
      </c>
      <c r="G46" s="233"/>
      <c r="H46" s="231">
        <f>'Plan de acción Actual'!AU28</f>
        <v>0.47058823529411764</v>
      </c>
      <c r="I46" s="233"/>
      <c r="J46" s="231">
        <f>'Plan de acción Actual'!AV28</f>
        <v>0.49019607843137253</v>
      </c>
      <c r="K46" s="234"/>
      <c r="L46" s="231">
        <f>'Plan de acción Actual'!AW28</f>
        <v>0.50980392156862742</v>
      </c>
      <c r="M46" s="118"/>
    </row>
    <row r="47" spans="1:13">
      <c r="A47" s="931"/>
      <c r="B47" s="915"/>
      <c r="C47" s="6"/>
      <c r="E47" s="7"/>
      <c r="F47" s="7" t="s">
        <v>724</v>
      </c>
      <c r="G47" s="7"/>
      <c r="H47" s="8" t="s">
        <v>725</v>
      </c>
      <c r="I47" s="8"/>
      <c r="J47" s="8" t="s">
        <v>726</v>
      </c>
      <c r="K47" s="7"/>
      <c r="L47" s="7" t="s">
        <v>727</v>
      </c>
      <c r="M47" s="27"/>
    </row>
    <row r="48" spans="1:13">
      <c r="A48" s="931"/>
      <c r="B48" s="915"/>
      <c r="C48" s="6"/>
      <c r="E48" s="10"/>
      <c r="F48" s="121"/>
      <c r="G48" s="10"/>
      <c r="H48" s="121"/>
      <c r="I48" s="10"/>
      <c r="J48" s="121"/>
      <c r="K48" s="10"/>
      <c r="L48" s="121"/>
      <c r="M48" s="118"/>
    </row>
    <row r="49" spans="1:13">
      <c r="A49" s="931"/>
      <c r="B49" s="915"/>
      <c r="C49" s="6"/>
      <c r="D49" s="11" t="s">
        <v>727</v>
      </c>
      <c r="E49" s="117"/>
      <c r="F49" s="11" t="s">
        <v>686</v>
      </c>
      <c r="G49" s="117"/>
      <c r="H49" s="11"/>
      <c r="I49" s="117"/>
      <c r="J49" s="11"/>
      <c r="K49" s="117"/>
      <c r="L49" s="11"/>
      <c r="M49" s="118"/>
    </row>
    <row r="50" spans="1:13">
      <c r="A50" s="931"/>
      <c r="B50" s="915"/>
      <c r="C50" s="6"/>
      <c r="D50" s="121"/>
      <c r="E50" s="10"/>
      <c r="F50" s="934">
        <f>'Plan de acción Actual'!AX28</f>
        <v>0.50980392156862742</v>
      </c>
      <c r="G50" s="918"/>
      <c r="H50" s="919"/>
      <c r="I50" s="919"/>
      <c r="J50" s="11"/>
      <c r="K50" s="117"/>
      <c r="L50" s="11"/>
      <c r="M50" s="118"/>
    </row>
    <row r="51" spans="1:13">
      <c r="A51" s="931"/>
      <c r="B51" s="915"/>
      <c r="C51" s="6"/>
      <c r="D51" s="11"/>
      <c r="E51" s="117"/>
      <c r="F51" s="11"/>
      <c r="G51" s="117"/>
      <c r="H51" s="11"/>
      <c r="I51" s="117"/>
      <c r="J51" s="11"/>
      <c r="K51" s="117"/>
      <c r="L51" s="11"/>
      <c r="M51" s="118"/>
    </row>
    <row r="52" spans="1:13" ht="18" customHeight="1">
      <c r="A52" s="931"/>
      <c r="B52" s="914" t="s">
        <v>687</v>
      </c>
      <c r="C52" s="56"/>
      <c r="D52" s="56"/>
      <c r="E52" s="56"/>
      <c r="F52" s="56"/>
      <c r="G52" s="56"/>
      <c r="H52" s="56"/>
      <c r="I52" s="56"/>
      <c r="J52" s="56"/>
      <c r="K52" s="56"/>
      <c r="M52" s="65"/>
    </row>
    <row r="53" spans="1:13">
      <c r="A53" s="931"/>
      <c r="B53" s="915"/>
      <c r="D53" s="57" t="s">
        <v>688</v>
      </c>
      <c r="E53" s="58" t="s">
        <v>548</v>
      </c>
      <c r="F53" s="920" t="s">
        <v>689</v>
      </c>
      <c r="G53" s="921"/>
      <c r="H53" s="7"/>
      <c r="I53" s="77" t="s">
        <v>668</v>
      </c>
      <c r="J53" s="59"/>
      <c r="K53" s="59"/>
      <c r="M53" s="65"/>
    </row>
    <row r="54" spans="1:13">
      <c r="A54" s="931"/>
      <c r="B54" s="915"/>
      <c r="D54" s="60"/>
      <c r="E54" s="32" t="s">
        <v>667</v>
      </c>
      <c r="F54" s="920"/>
      <c r="G54" s="922"/>
      <c r="H54" s="38"/>
      <c r="I54" s="923"/>
      <c r="J54" s="923"/>
      <c r="K54" s="61"/>
      <c r="M54" s="65"/>
    </row>
    <row r="55" spans="1:13">
      <c r="A55" s="931"/>
      <c r="B55" s="916"/>
      <c r="C55" s="62"/>
      <c r="D55" s="62"/>
      <c r="E55" s="62"/>
      <c r="F55" s="62"/>
      <c r="G55" s="62"/>
      <c r="H55" s="62"/>
      <c r="I55" s="62"/>
      <c r="J55" s="62"/>
      <c r="K55" s="62"/>
      <c r="M55" s="65"/>
    </row>
    <row r="56" spans="1:13" ht="28.5" customHeight="1">
      <c r="A56" s="931"/>
      <c r="B56" s="69" t="s">
        <v>690</v>
      </c>
      <c r="C56" s="893" t="s">
        <v>728</v>
      </c>
      <c r="D56" s="894"/>
      <c r="E56" s="894"/>
      <c r="F56" s="894"/>
      <c r="G56" s="894"/>
      <c r="H56" s="894"/>
      <c r="I56" s="894"/>
      <c r="J56" s="894"/>
      <c r="K56" s="894"/>
      <c r="L56" s="894"/>
      <c r="M56" s="895"/>
    </row>
    <row r="57" spans="1:13" ht="15.75" customHeight="1">
      <c r="A57" s="931"/>
      <c r="B57" s="69" t="s">
        <v>692</v>
      </c>
      <c r="C57" s="893" t="s">
        <v>273</v>
      </c>
      <c r="D57" s="894"/>
      <c r="E57" s="894"/>
      <c r="F57" s="894"/>
      <c r="G57" s="894"/>
      <c r="H57" s="894"/>
      <c r="I57" s="894"/>
      <c r="J57" s="894"/>
      <c r="K57" s="894"/>
      <c r="L57" s="894"/>
      <c r="M57" s="895"/>
    </row>
    <row r="58" spans="1:13">
      <c r="A58" s="931"/>
      <c r="B58" s="69" t="s">
        <v>694</v>
      </c>
      <c r="C58" s="143">
        <v>31</v>
      </c>
      <c r="D58" s="13"/>
      <c r="E58" s="13"/>
      <c r="F58" s="13"/>
      <c r="G58" s="13"/>
      <c r="H58" s="13"/>
      <c r="I58" s="13"/>
      <c r="J58" s="13"/>
      <c r="K58" s="13"/>
      <c r="L58" s="13"/>
      <c r="M58" s="14"/>
    </row>
    <row r="59" spans="1:13" ht="30.95" customHeight="1">
      <c r="A59" s="931"/>
      <c r="B59" s="69" t="s">
        <v>695</v>
      </c>
      <c r="C59" s="893">
        <v>2019</v>
      </c>
      <c r="D59" s="894"/>
      <c r="E59" s="894"/>
      <c r="F59" s="894"/>
      <c r="G59" s="894"/>
      <c r="H59" s="894"/>
      <c r="I59" s="894"/>
      <c r="J59" s="894"/>
      <c r="K59" s="894"/>
      <c r="L59" s="894"/>
      <c r="M59" s="895"/>
    </row>
    <row r="60" spans="1:13" ht="15.75" customHeight="1">
      <c r="A60" s="905" t="s">
        <v>70</v>
      </c>
      <c r="B60" s="70" t="s">
        <v>696</v>
      </c>
      <c r="C60" s="908" t="s">
        <v>720</v>
      </c>
      <c r="D60" s="908"/>
      <c r="E60" s="908"/>
      <c r="F60" s="908"/>
      <c r="G60" s="908"/>
      <c r="H60" s="908"/>
      <c r="I60" s="908"/>
      <c r="J60" s="908"/>
      <c r="K60" s="908"/>
      <c r="L60" s="908"/>
      <c r="M60" s="909"/>
    </row>
    <row r="61" spans="1:13">
      <c r="A61" s="906"/>
      <c r="B61" s="70" t="s">
        <v>698</v>
      </c>
      <c r="C61" s="908" t="s">
        <v>274</v>
      </c>
      <c r="D61" s="908"/>
      <c r="E61" s="908"/>
      <c r="F61" s="908"/>
      <c r="G61" s="908"/>
      <c r="H61" s="908"/>
      <c r="I61" s="908"/>
      <c r="J61" s="908"/>
      <c r="K61" s="908"/>
      <c r="L61" s="908"/>
      <c r="M61" s="909"/>
    </row>
    <row r="62" spans="1:13">
      <c r="A62" s="906"/>
      <c r="B62" s="70" t="s">
        <v>699</v>
      </c>
      <c r="C62" s="908" t="s">
        <v>272</v>
      </c>
      <c r="D62" s="908"/>
      <c r="E62" s="908"/>
      <c r="F62" s="908"/>
      <c r="G62" s="908"/>
      <c r="H62" s="908"/>
      <c r="I62" s="908"/>
      <c r="J62" s="908"/>
      <c r="K62" s="908"/>
      <c r="L62" s="908"/>
      <c r="M62" s="909"/>
    </row>
    <row r="63" spans="1:13" ht="15.75" customHeight="1">
      <c r="A63" s="906"/>
      <c r="B63" s="71" t="s">
        <v>700</v>
      </c>
      <c r="C63" s="908" t="s">
        <v>273</v>
      </c>
      <c r="D63" s="908"/>
      <c r="E63" s="908"/>
      <c r="F63" s="908"/>
      <c r="G63" s="908"/>
      <c r="H63" s="908"/>
      <c r="I63" s="908"/>
      <c r="J63" s="908"/>
      <c r="K63" s="908"/>
      <c r="L63" s="908"/>
      <c r="M63" s="909"/>
    </row>
    <row r="64" spans="1:13" ht="15.75" customHeight="1">
      <c r="A64" s="906"/>
      <c r="B64" s="70" t="s">
        <v>701</v>
      </c>
      <c r="C64" s="910" t="s">
        <v>276</v>
      </c>
      <c r="D64" s="908"/>
      <c r="E64" s="908"/>
      <c r="F64" s="908"/>
      <c r="G64" s="908"/>
      <c r="H64" s="908"/>
      <c r="I64" s="908"/>
      <c r="J64" s="908"/>
      <c r="K64" s="908"/>
      <c r="L64" s="908"/>
      <c r="M64" s="909"/>
    </row>
    <row r="65" spans="1:13" ht="16.5" thickBot="1">
      <c r="A65" s="907"/>
      <c r="B65" s="70" t="s">
        <v>702</v>
      </c>
      <c r="C65" s="908" t="s">
        <v>275</v>
      </c>
      <c r="D65" s="908"/>
      <c r="E65" s="908"/>
      <c r="F65" s="908"/>
      <c r="G65" s="908"/>
      <c r="H65" s="908"/>
      <c r="I65" s="908"/>
      <c r="J65" s="908"/>
      <c r="K65" s="908"/>
      <c r="L65" s="908"/>
      <c r="M65" s="909"/>
    </row>
    <row r="66" spans="1:13" ht="15.75" customHeight="1">
      <c r="A66" s="905" t="s">
        <v>704</v>
      </c>
      <c r="B66" s="72" t="s">
        <v>705</v>
      </c>
      <c r="C66" s="908" t="s">
        <v>706</v>
      </c>
      <c r="D66" s="908"/>
      <c r="E66" s="908"/>
      <c r="F66" s="908"/>
      <c r="G66" s="908"/>
      <c r="H66" s="908"/>
      <c r="I66" s="908"/>
      <c r="J66" s="908"/>
      <c r="K66" s="908"/>
      <c r="L66" s="908"/>
      <c r="M66" s="909"/>
    </row>
    <row r="67" spans="1:13" ht="30" customHeight="1">
      <c r="A67" s="906"/>
      <c r="B67" s="72" t="s">
        <v>707</v>
      </c>
      <c r="C67" s="908" t="s">
        <v>708</v>
      </c>
      <c r="D67" s="908"/>
      <c r="E67" s="908"/>
      <c r="F67" s="908"/>
      <c r="G67" s="908"/>
      <c r="H67" s="908"/>
      <c r="I67" s="908"/>
      <c r="J67" s="908"/>
      <c r="K67" s="908"/>
      <c r="L67" s="908"/>
      <c r="M67" s="909"/>
    </row>
    <row r="68" spans="1:13" ht="30" customHeight="1" thickBot="1">
      <c r="A68" s="906"/>
      <c r="B68" s="73" t="s">
        <v>237</v>
      </c>
      <c r="C68" s="908" t="s">
        <v>118</v>
      </c>
      <c r="D68" s="908"/>
      <c r="E68" s="908"/>
      <c r="F68" s="908"/>
      <c r="G68" s="908"/>
      <c r="H68" s="908"/>
      <c r="I68" s="908"/>
      <c r="J68" s="908"/>
      <c r="K68" s="908"/>
      <c r="L68" s="908"/>
      <c r="M68" s="909"/>
    </row>
    <row r="69" spans="1:13" ht="48.75" customHeight="1" thickBot="1">
      <c r="A69" s="87" t="s">
        <v>74</v>
      </c>
      <c r="B69" s="74"/>
      <c r="C69" s="902" t="s">
        <v>709</v>
      </c>
      <c r="D69" s="903"/>
      <c r="E69" s="903"/>
      <c r="F69" s="903"/>
      <c r="G69" s="903"/>
      <c r="H69" s="903"/>
      <c r="I69" s="903"/>
      <c r="J69" s="903"/>
      <c r="K69" s="903"/>
      <c r="L69" s="903"/>
      <c r="M69" s="904"/>
    </row>
  </sheetData>
  <mergeCells count="77">
    <mergeCell ref="C69:M69"/>
    <mergeCell ref="A23:A59"/>
    <mergeCell ref="C24:M24"/>
    <mergeCell ref="A66:A68"/>
    <mergeCell ref="C66:M66"/>
    <mergeCell ref="C67:M67"/>
    <mergeCell ref="C68:M68"/>
    <mergeCell ref="G53:G54"/>
    <mergeCell ref="I54:J54"/>
    <mergeCell ref="C56:M56"/>
    <mergeCell ref="C57:M57"/>
    <mergeCell ref="C59:M59"/>
    <mergeCell ref="A60:A65"/>
    <mergeCell ref="C60:M60"/>
    <mergeCell ref="B32:B35"/>
    <mergeCell ref="J37:L37"/>
    <mergeCell ref="B39:B41"/>
    <mergeCell ref="B25:B31"/>
    <mergeCell ref="B8:B18"/>
    <mergeCell ref="C19:M19"/>
    <mergeCell ref="C64:M64"/>
    <mergeCell ref="C18:D18"/>
    <mergeCell ref="F18:G18"/>
    <mergeCell ref="I18:J18"/>
    <mergeCell ref="L18:M18"/>
    <mergeCell ref="C20:M20"/>
    <mergeCell ref="C21:M21"/>
    <mergeCell ref="C16:D16"/>
    <mergeCell ref="F16:G16"/>
    <mergeCell ref="I16:J16"/>
    <mergeCell ref="L16:M16"/>
    <mergeCell ref="C17:D17"/>
    <mergeCell ref="C65:M65"/>
    <mergeCell ref="B52:B55"/>
    <mergeCell ref="B42:B51"/>
    <mergeCell ref="F50:G50"/>
    <mergeCell ref="H50:I50"/>
    <mergeCell ref="F53:F54"/>
    <mergeCell ref="C61:M61"/>
    <mergeCell ref="C62:M62"/>
    <mergeCell ref="C63:M63"/>
    <mergeCell ref="C13:D13"/>
    <mergeCell ref="F13:G13"/>
    <mergeCell ref="I13:J13"/>
    <mergeCell ref="L13:M13"/>
    <mergeCell ref="F17:G17"/>
    <mergeCell ref="I17:J17"/>
    <mergeCell ref="L17:M17"/>
    <mergeCell ref="C14:D14"/>
    <mergeCell ref="F14:G14"/>
    <mergeCell ref="I14:J14"/>
    <mergeCell ref="L14:M14"/>
    <mergeCell ref="C15:D15"/>
    <mergeCell ref="F15:G15"/>
    <mergeCell ref="I15:J15"/>
    <mergeCell ref="L15:M15"/>
    <mergeCell ref="L11:M11"/>
    <mergeCell ref="C12:D12"/>
    <mergeCell ref="F12:G12"/>
    <mergeCell ref="I12:J12"/>
    <mergeCell ref="L12:M12"/>
    <mergeCell ref="F22:I22"/>
    <mergeCell ref="F4:G4"/>
    <mergeCell ref="A2:A22"/>
    <mergeCell ref="C2:M2"/>
    <mergeCell ref="C3:M3"/>
    <mergeCell ref="C9:D9"/>
    <mergeCell ref="F9:G9"/>
    <mergeCell ref="I9:J9"/>
    <mergeCell ref="L9:M9"/>
    <mergeCell ref="C10:D10"/>
    <mergeCell ref="F10:G10"/>
    <mergeCell ref="I10:J10"/>
    <mergeCell ref="L10:M10"/>
    <mergeCell ref="C11:D11"/>
    <mergeCell ref="F11:G11"/>
    <mergeCell ref="I11:J11"/>
  </mergeCells>
  <dataValidations count="7">
    <dataValidation allowBlank="1" showInputMessage="1" showErrorMessage="1" prompt="Seleccione de la lista desplegable" sqref="H7 B7 B4" xr:uid="{00000000-0002-0000-0600-000000000000}"/>
    <dataValidation allowBlank="1" showInputMessage="1" showErrorMessage="1" prompt="Selecciones de la lista desplegable" sqref="B23" xr:uid="{00000000-0002-0000-0600-000001000000}"/>
    <dataValidation allowBlank="1" showInputMessage="1" showErrorMessage="1" prompt="Incluir una ficha por cada indicador, ya sea de producto o de resultado" sqref="B1" xr:uid="{00000000-0002-0000-06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3000000}"/>
    <dataValidation allowBlank="1" showInputMessage="1" showErrorMessage="1" prompt="Identifique la meta ODS a que le apunta el indicador de producto. Seleccione de la lista desplegable." sqref="E22" xr:uid="{00000000-0002-0000-0600-000004000000}"/>
    <dataValidation allowBlank="1" showInputMessage="1" showErrorMessage="1" prompt="Identifique el ODS a que le apunta el indicador de producto. Seleccione de la lista desplegable._x000a_" sqref="B22" xr:uid="{00000000-0002-0000-0600-000005000000}"/>
    <dataValidation type="list" allowBlank="1" showInputMessage="1" showErrorMessage="1" sqref="G53" xr:uid="{00000000-0002-0000-0600-000006000000}"/>
  </dataValidations>
  <hyperlinks>
    <hyperlink ref="C64" r:id="rId1" xr:uid="{00000000-0004-0000-0600-000000000000}"/>
  </hyperlinks>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M75"/>
  <sheetViews>
    <sheetView topLeftCell="A60" zoomScale="80" zoomScaleNormal="80" zoomScalePageLayoutView="80" workbookViewId="0">
      <selection activeCell="C74" sqref="C74:M74"/>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729</v>
      </c>
      <c r="C1" s="89"/>
      <c r="D1" s="89"/>
      <c r="E1" s="89"/>
      <c r="F1" s="89"/>
      <c r="G1" s="89"/>
      <c r="H1" s="89"/>
      <c r="I1" s="89"/>
      <c r="J1" s="89"/>
      <c r="K1" s="89"/>
      <c r="L1" s="89"/>
      <c r="M1" s="90"/>
    </row>
    <row r="2" spans="1:13" ht="21.95" customHeight="1">
      <c r="A2" s="944" t="s">
        <v>614</v>
      </c>
      <c r="B2" s="68" t="s">
        <v>615</v>
      </c>
      <c r="C2" s="954" t="str">
        <f>'Plan de acción Actual'!AB29</f>
        <v>Entidades que adoptan e implementan el manual de servicio a la ciudadanía, con enfoque diferencial, vigente</v>
      </c>
      <c r="D2" s="955"/>
      <c r="E2" s="955"/>
      <c r="F2" s="955"/>
      <c r="G2" s="955"/>
      <c r="H2" s="955"/>
      <c r="I2" s="955"/>
      <c r="J2" s="955"/>
      <c r="K2" s="955"/>
      <c r="L2" s="955"/>
      <c r="M2" s="956"/>
    </row>
    <row r="3" spans="1:13" ht="46.5" customHeight="1">
      <c r="A3" s="945"/>
      <c r="B3" s="69" t="s">
        <v>711</v>
      </c>
      <c r="C3" s="957" t="str">
        <f>CONCATENATE("Aporta al indicador de resultado"," ","'",,'Plan de acción Actual'!$E$27,"'")</f>
        <v>Aporta al indicador de resultado 'Ciudadanos que consideran positiva (6 a 10) la utilidad de realizar trámites y servicios en el canal presencial frente a canales no presenciales'</v>
      </c>
      <c r="D3" s="958"/>
      <c r="E3" s="958"/>
      <c r="F3" s="958"/>
      <c r="G3" s="958"/>
      <c r="H3" s="958"/>
      <c r="I3" s="958"/>
      <c r="J3" s="958"/>
      <c r="K3" s="958"/>
      <c r="L3" s="958"/>
      <c r="M3" s="95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ht="15.6" customHeight="1">
      <c r="A8" s="945"/>
      <c r="B8" s="914" t="s">
        <v>622</v>
      </c>
      <c r="C8" s="96"/>
      <c r="D8" s="82"/>
      <c r="E8" s="82"/>
      <c r="F8" s="82"/>
      <c r="G8" s="82"/>
      <c r="H8" s="82"/>
      <c r="I8" s="82"/>
      <c r="J8" s="82"/>
      <c r="K8" s="82"/>
      <c r="L8" s="83"/>
      <c r="M8" s="84"/>
    </row>
    <row r="9" spans="1:13">
      <c r="A9" s="945"/>
      <c r="B9" s="915"/>
      <c r="C9" s="890" t="s">
        <v>272</v>
      </c>
      <c r="D9" s="890"/>
      <c r="E9" s="23"/>
      <c r="F9" s="890" t="s">
        <v>623</v>
      </c>
      <c r="G9" s="890"/>
      <c r="H9" s="23"/>
      <c r="I9" s="890" t="s">
        <v>624</v>
      </c>
      <c r="J9" s="890"/>
      <c r="K9" s="23"/>
      <c r="L9" s="898" t="s">
        <v>625</v>
      </c>
      <c r="M9" s="899"/>
    </row>
    <row r="10" spans="1:13">
      <c r="A10" s="945"/>
      <c r="B10" s="915"/>
      <c r="C10" s="889" t="s">
        <v>626</v>
      </c>
      <c r="D10" s="889"/>
      <c r="E10" s="23"/>
      <c r="F10" s="889" t="s">
        <v>626</v>
      </c>
      <c r="G10" s="889"/>
      <c r="H10" s="23"/>
      <c r="I10" s="889" t="s">
        <v>626</v>
      </c>
      <c r="J10" s="889"/>
      <c r="K10" s="23"/>
      <c r="L10" s="889" t="s">
        <v>626</v>
      </c>
      <c r="M10" s="892"/>
    </row>
    <row r="11" spans="1:13">
      <c r="A11" s="945"/>
      <c r="B11" s="915"/>
      <c r="C11" s="890" t="s">
        <v>627</v>
      </c>
      <c r="D11" s="890"/>
      <c r="E11" s="23"/>
      <c r="F11" s="890" t="s">
        <v>628</v>
      </c>
      <c r="G11" s="890"/>
      <c r="H11" s="23"/>
      <c r="I11" s="890" t="s">
        <v>629</v>
      </c>
      <c r="J11" s="890"/>
      <c r="K11" s="23"/>
      <c r="L11" s="890" t="s">
        <v>630</v>
      </c>
      <c r="M11" s="891"/>
    </row>
    <row r="12" spans="1:13">
      <c r="A12" s="945"/>
      <c r="B12" s="915"/>
      <c r="C12" s="889" t="s">
        <v>626</v>
      </c>
      <c r="D12" s="889"/>
      <c r="E12" s="23"/>
      <c r="F12" s="889" t="s">
        <v>626</v>
      </c>
      <c r="G12" s="889"/>
      <c r="H12" s="23"/>
      <c r="I12" s="889" t="s">
        <v>626</v>
      </c>
      <c r="J12" s="889"/>
      <c r="K12" s="23"/>
      <c r="L12" s="889" t="s">
        <v>626</v>
      </c>
      <c r="M12" s="892"/>
    </row>
    <row r="13" spans="1:13">
      <c r="A13" s="945"/>
      <c r="B13" s="915"/>
      <c r="C13" s="890" t="s">
        <v>631</v>
      </c>
      <c r="D13" s="890"/>
      <c r="E13" s="23"/>
      <c r="F13" s="890" t="s">
        <v>632</v>
      </c>
      <c r="G13" s="890"/>
      <c r="H13" s="23"/>
      <c r="I13" s="890" t="s">
        <v>633</v>
      </c>
      <c r="J13" s="890"/>
      <c r="K13" s="23"/>
      <c r="L13" s="890" t="s">
        <v>634</v>
      </c>
      <c r="M13" s="891"/>
    </row>
    <row r="14" spans="1:13">
      <c r="A14" s="945"/>
      <c r="B14" s="915"/>
      <c r="C14" s="889" t="s">
        <v>626</v>
      </c>
      <c r="D14" s="889"/>
      <c r="E14" s="23"/>
      <c r="F14" s="889" t="s">
        <v>626</v>
      </c>
      <c r="G14" s="889"/>
      <c r="H14" s="23"/>
      <c r="I14" s="889" t="s">
        <v>626</v>
      </c>
      <c r="J14" s="889"/>
      <c r="K14" s="23"/>
      <c r="L14" s="889" t="s">
        <v>626</v>
      </c>
      <c r="M14" s="892"/>
    </row>
    <row r="15" spans="1:13">
      <c r="A15" s="945"/>
      <c r="B15" s="915"/>
      <c r="C15" s="890" t="s">
        <v>635</v>
      </c>
      <c r="D15" s="890"/>
      <c r="E15" s="23"/>
      <c r="F15" s="890" t="s">
        <v>636</v>
      </c>
      <c r="G15" s="890"/>
      <c r="H15" s="23"/>
      <c r="I15" s="890" t="s">
        <v>637</v>
      </c>
      <c r="J15" s="890"/>
      <c r="K15" s="23"/>
      <c r="L15" s="890" t="s">
        <v>638</v>
      </c>
      <c r="M15" s="891"/>
    </row>
    <row r="16" spans="1:13">
      <c r="A16" s="945"/>
      <c r="B16" s="915"/>
      <c r="C16" s="889" t="s">
        <v>626</v>
      </c>
      <c r="D16" s="889"/>
      <c r="E16" s="23"/>
      <c r="F16" s="889" t="s">
        <v>626</v>
      </c>
      <c r="G16" s="889"/>
      <c r="H16" s="23"/>
      <c r="I16" s="889" t="s">
        <v>626</v>
      </c>
      <c r="J16" s="889"/>
      <c r="K16" s="23"/>
      <c r="L16" s="889" t="s">
        <v>626</v>
      </c>
      <c r="M16" s="892"/>
    </row>
    <row r="17" spans="1:13">
      <c r="A17" s="945"/>
      <c r="B17" s="915"/>
      <c r="C17" s="890" t="s">
        <v>639</v>
      </c>
      <c r="D17" s="890"/>
      <c r="E17" s="23"/>
      <c r="F17" s="890" t="s">
        <v>640</v>
      </c>
      <c r="G17" s="890"/>
      <c r="H17" s="23"/>
      <c r="I17" s="890" t="s">
        <v>641</v>
      </c>
      <c r="J17" s="890"/>
      <c r="K17" s="23"/>
      <c r="L17" s="890" t="s">
        <v>642</v>
      </c>
      <c r="M17" s="891"/>
    </row>
    <row r="18" spans="1:13">
      <c r="A18" s="945"/>
      <c r="B18" s="915"/>
      <c r="C18" s="889" t="s">
        <v>626</v>
      </c>
      <c r="D18" s="889"/>
      <c r="E18" s="23"/>
      <c r="F18" s="889" t="s">
        <v>626</v>
      </c>
      <c r="G18" s="889"/>
      <c r="H18" s="23"/>
      <c r="I18" s="889" t="s">
        <v>626</v>
      </c>
      <c r="J18" s="889"/>
      <c r="K18" s="23"/>
      <c r="L18" s="889" t="s">
        <v>626</v>
      </c>
      <c r="M18" s="892"/>
    </row>
    <row r="19" spans="1:13">
      <c r="A19" s="945"/>
      <c r="B19" s="915"/>
      <c r="C19" s="890" t="s">
        <v>643</v>
      </c>
      <c r="D19" s="890"/>
      <c r="E19" s="23"/>
      <c r="F19" s="890" t="s">
        <v>644</v>
      </c>
      <c r="G19" s="890"/>
      <c r="H19" s="23"/>
      <c r="I19" s="890" t="s">
        <v>645</v>
      </c>
      <c r="J19" s="890"/>
      <c r="K19" s="23"/>
      <c r="L19" s="890" t="s">
        <v>646</v>
      </c>
      <c r="M19" s="891"/>
    </row>
    <row r="20" spans="1:13">
      <c r="A20" s="945"/>
      <c r="B20" s="915"/>
      <c r="C20" s="889" t="s">
        <v>626</v>
      </c>
      <c r="D20" s="889"/>
      <c r="E20" s="23"/>
      <c r="F20" s="889" t="s">
        <v>626</v>
      </c>
      <c r="G20" s="889"/>
      <c r="H20" s="23"/>
      <c r="I20" s="889" t="s">
        <v>626</v>
      </c>
      <c r="J20" s="889"/>
      <c r="K20" s="23"/>
      <c r="L20" s="889" t="s">
        <v>626</v>
      </c>
      <c r="M20" s="892"/>
    </row>
    <row r="21" spans="1:13">
      <c r="A21" s="945"/>
      <c r="B21" s="915"/>
      <c r="C21" s="890" t="s">
        <v>647</v>
      </c>
      <c r="D21" s="890"/>
      <c r="E21" s="23"/>
      <c r="F21" s="890" t="s">
        <v>648</v>
      </c>
      <c r="G21" s="890"/>
      <c r="H21" s="23"/>
      <c r="I21" s="890" t="s">
        <v>649</v>
      </c>
      <c r="J21" s="890"/>
      <c r="K21" s="23"/>
      <c r="L21" s="890" t="s">
        <v>190</v>
      </c>
      <c r="M21" s="891"/>
    </row>
    <row r="22" spans="1:13">
      <c r="A22" s="945"/>
      <c r="B22" s="915"/>
      <c r="C22" s="889" t="s">
        <v>626</v>
      </c>
      <c r="D22" s="889"/>
      <c r="E22" s="23"/>
      <c r="F22" s="889" t="s">
        <v>626</v>
      </c>
      <c r="G22" s="889"/>
      <c r="H22" s="23"/>
      <c r="I22" s="889" t="s">
        <v>626</v>
      </c>
      <c r="J22" s="889"/>
      <c r="K22" s="23"/>
      <c r="L22" s="889" t="s">
        <v>626</v>
      </c>
      <c r="M22" s="892"/>
    </row>
    <row r="23" spans="1:13">
      <c r="A23" s="945"/>
      <c r="B23" s="915"/>
      <c r="C23" s="890" t="s">
        <v>650</v>
      </c>
      <c r="D23" s="890"/>
      <c r="E23" s="23"/>
      <c r="F23" s="23"/>
      <c r="G23" s="23"/>
      <c r="H23" s="23"/>
      <c r="I23" s="23"/>
      <c r="J23" s="23"/>
      <c r="K23" s="23"/>
      <c r="L23" s="23"/>
      <c r="M23" s="259"/>
    </row>
    <row r="24" spans="1:13">
      <c r="A24" s="945"/>
      <c r="B24" s="916"/>
      <c r="C24" s="889" t="s">
        <v>626</v>
      </c>
      <c r="D24" s="889"/>
      <c r="E24" s="23"/>
      <c r="F24" s="23"/>
      <c r="G24" s="23"/>
      <c r="H24" s="23"/>
      <c r="I24" s="23"/>
      <c r="J24" s="23"/>
      <c r="K24" s="23"/>
      <c r="L24" s="122"/>
      <c r="M24" s="260"/>
    </row>
    <row r="25" spans="1:13" ht="113.45" customHeight="1">
      <c r="A25" s="945"/>
      <c r="B25" s="120" t="s">
        <v>651</v>
      </c>
      <c r="C25" s="951" t="s">
        <v>730</v>
      </c>
      <c r="D25" s="952"/>
      <c r="E25" s="952"/>
      <c r="F25" s="952"/>
      <c r="G25" s="952"/>
      <c r="H25" s="952"/>
      <c r="I25" s="952"/>
      <c r="J25" s="952"/>
      <c r="K25" s="952"/>
      <c r="L25" s="952"/>
      <c r="M25" s="953"/>
    </row>
    <row r="26" spans="1:13" ht="105.75" customHeight="1">
      <c r="A26" s="945"/>
      <c r="B26" s="69" t="s">
        <v>713</v>
      </c>
      <c r="C26" s="893" t="s">
        <v>731</v>
      </c>
      <c r="D26" s="894"/>
      <c r="E26" s="894"/>
      <c r="F26" s="894"/>
      <c r="G26" s="894"/>
      <c r="H26" s="894"/>
      <c r="I26" s="894"/>
      <c r="J26" s="894"/>
      <c r="K26" s="894"/>
      <c r="L26" s="894"/>
      <c r="M26" s="895"/>
    </row>
    <row r="27" spans="1:13" ht="58.5" customHeight="1">
      <c r="A27" s="945"/>
      <c r="B27" s="69" t="s">
        <v>715</v>
      </c>
      <c r="C27" s="893" t="str">
        <f>CONCATENATE("A través de la adopción de lineamientos y protocolos específicos de servicio, el producto contribuye a la disminución en la dispersión de la calidad y los estándares de servicios encontrados en cada canal, en el indicador de resultado"," ","'",,'Plan de acción Actual'!$E$27,"'")</f>
        <v>A través de la adopción de lineamientos y protocolos específicos de servicio, el producto contribuye a la disminución en la dispersión de la calidad y los estándares de servicios encontrados en cada canal, en el indicador de resultado 'Ciudadanos que consideran positiva (6 a 10) la utilidad de realizar trámites y servicios en el canal presencial frente a canales no presenciales'</v>
      </c>
      <c r="D27" s="894"/>
      <c r="E27" s="894"/>
      <c r="F27" s="894"/>
      <c r="G27" s="894"/>
      <c r="H27" s="894"/>
      <c r="I27" s="894"/>
      <c r="J27" s="894"/>
      <c r="K27" s="894"/>
      <c r="L27" s="894"/>
      <c r="M27" s="895"/>
    </row>
    <row r="28" spans="1:13" ht="69" customHeight="1">
      <c r="A28" s="946"/>
      <c r="B28" s="244" t="s">
        <v>716</v>
      </c>
      <c r="C28" s="932" t="str">
        <f>'Plan de acción Actual'!AD29</f>
        <v>5. Igualdad de género
10. Reducción de las desigualdades</v>
      </c>
      <c r="D28" s="929"/>
      <c r="E28" s="248" t="s">
        <v>232</v>
      </c>
      <c r="F28" s="927" t="str">
        <f>'Plan de acción Actual'!AE29</f>
        <v>5.1  Poner fin a todas las formas de discriminación contra todas las mujeres y las niñas en todo el mundo
10.2 De aquí a 2030, potenciar y promover la inclusión social, económica y política de todas las personas, independientemente de su edad, sexo, discapacidad, raza, etnia, origen, religión o situación económica u otra condición</v>
      </c>
      <c r="G28" s="928"/>
      <c r="H28" s="928"/>
      <c r="I28" s="928"/>
      <c r="J28" s="928"/>
      <c r="K28" s="37"/>
      <c r="L28" s="37"/>
      <c r="M28" s="247"/>
    </row>
    <row r="29" spans="1:13">
      <c r="A29" s="930" t="s">
        <v>57</v>
      </c>
      <c r="B29" s="69" t="s">
        <v>221</v>
      </c>
      <c r="C29" s="124" t="str">
        <f>'Plan de acción Actual'!AF29</f>
        <v>Derechos Humanos;
Género;
Poblacional;
Diferencial;
Ambiental</v>
      </c>
      <c r="D29" s="80"/>
      <c r="E29" s="80"/>
      <c r="F29" s="80"/>
      <c r="G29" s="80"/>
      <c r="H29" s="80"/>
      <c r="I29" s="80"/>
      <c r="J29" s="80"/>
      <c r="K29" s="80"/>
      <c r="M29" s="65"/>
    </row>
    <row r="30" spans="1:13" ht="31.5" customHeight="1">
      <c r="A30" s="931"/>
      <c r="B30" s="69" t="s">
        <v>717</v>
      </c>
      <c r="C30" s="948" t="str">
        <f>'Plan de acción Actual'!AC29</f>
        <v>Sumatoria de entidades distritales que adoptan e implementan el Manual de Servicio a la Ciudadanía vigente expedido por la Secretaría General</v>
      </c>
      <c r="D30" s="949"/>
      <c r="E30" s="949"/>
      <c r="F30" s="949"/>
      <c r="G30" s="949"/>
      <c r="H30" s="949"/>
      <c r="I30" s="949"/>
      <c r="J30" s="949"/>
      <c r="K30" s="949"/>
      <c r="L30" s="949"/>
      <c r="M30" s="950"/>
    </row>
    <row r="31" spans="1:13" ht="8.25" customHeight="1">
      <c r="A31" s="931"/>
      <c r="B31" s="914" t="s">
        <v>653</v>
      </c>
      <c r="C31" s="66"/>
      <c r="D31" s="24"/>
      <c r="E31" s="24"/>
      <c r="F31" s="24"/>
      <c r="G31" s="24"/>
      <c r="H31" s="24"/>
      <c r="I31" s="24"/>
      <c r="J31" s="24"/>
      <c r="K31" s="24"/>
      <c r="L31" s="24"/>
      <c r="M31" s="25"/>
    </row>
    <row r="32" spans="1:13" ht="9" customHeight="1">
      <c r="A32" s="931"/>
      <c r="B32" s="915"/>
      <c r="C32" s="64"/>
      <c r="D32" s="26"/>
      <c r="E32" s="5"/>
      <c r="F32" s="26"/>
      <c r="G32" s="5"/>
      <c r="H32" s="26"/>
      <c r="I32" s="5"/>
      <c r="J32" s="26"/>
      <c r="K32" s="5"/>
      <c r="L32" s="5"/>
      <c r="M32" s="27"/>
    </row>
    <row r="33" spans="1:13">
      <c r="A33" s="931"/>
      <c r="B33" s="915"/>
      <c r="C33" s="29" t="s">
        <v>654</v>
      </c>
      <c r="D33" s="28"/>
      <c r="E33" s="29" t="s">
        <v>655</v>
      </c>
      <c r="F33" s="28"/>
      <c r="G33" s="29" t="s">
        <v>656</v>
      </c>
      <c r="H33" s="28"/>
      <c r="I33" s="29" t="s">
        <v>657</v>
      </c>
      <c r="J33" s="28"/>
      <c r="K33" s="29"/>
      <c r="L33" s="30"/>
      <c r="M33" s="31"/>
    </row>
    <row r="34" spans="1:13">
      <c r="A34" s="931"/>
      <c r="B34" s="915"/>
      <c r="C34" s="29" t="s">
        <v>659</v>
      </c>
      <c r="D34" s="32"/>
      <c r="E34" s="29" t="s">
        <v>660</v>
      </c>
      <c r="F34" s="33"/>
      <c r="G34" s="29" t="s">
        <v>661</v>
      </c>
      <c r="H34" s="33"/>
      <c r="I34" s="29"/>
      <c r="J34" s="33"/>
      <c r="K34" s="29"/>
      <c r="L34" s="30"/>
      <c r="M34" s="31"/>
    </row>
    <row r="35" spans="1:13">
      <c r="A35" s="931"/>
      <c r="B35" s="915"/>
      <c r="C35" s="252" t="s">
        <v>664</v>
      </c>
      <c r="D35" s="32"/>
      <c r="E35" s="251" t="s">
        <v>665</v>
      </c>
      <c r="F35" s="32"/>
      <c r="G35" s="29"/>
      <c r="H35" s="44"/>
      <c r="I35" s="29"/>
      <c r="J35" s="44"/>
      <c r="K35" s="29"/>
      <c r="L35" s="242"/>
      <c r="M35" s="243"/>
    </row>
    <row r="36" spans="1:13">
      <c r="A36" s="931"/>
      <c r="B36" s="915"/>
      <c r="C36" s="29" t="s">
        <v>666</v>
      </c>
      <c r="D36" s="33" t="s">
        <v>667</v>
      </c>
      <c r="E36" s="29" t="s">
        <v>668</v>
      </c>
      <c r="F36" s="9" t="s">
        <v>732</v>
      </c>
      <c r="G36" s="9"/>
      <c r="H36" s="9"/>
      <c r="I36" s="9"/>
      <c r="J36" s="9"/>
      <c r="K36" s="9"/>
      <c r="L36" s="9"/>
      <c r="M36" s="34"/>
    </row>
    <row r="37" spans="1:13" ht="9.75" customHeight="1">
      <c r="A37" s="931"/>
      <c r="B37" s="916"/>
      <c r="C37" s="35"/>
      <c r="D37" s="35"/>
      <c r="E37" s="35"/>
      <c r="F37" s="35"/>
      <c r="G37" s="35"/>
      <c r="H37" s="35"/>
      <c r="I37" s="35"/>
      <c r="J37" s="35"/>
      <c r="K37" s="35"/>
      <c r="L37" s="35"/>
      <c r="M37" s="36"/>
    </row>
    <row r="38" spans="1:13">
      <c r="A38" s="931"/>
      <c r="B38" s="914" t="s">
        <v>670</v>
      </c>
      <c r="C38" s="37"/>
      <c r="D38" s="37"/>
      <c r="E38" s="37"/>
      <c r="F38" s="37"/>
      <c r="G38" s="37"/>
      <c r="H38" s="37"/>
      <c r="I38" s="37"/>
      <c r="J38" s="37"/>
      <c r="K38" s="37"/>
      <c r="M38" s="65"/>
    </row>
    <row r="39" spans="1:13">
      <c r="A39" s="931"/>
      <c r="B39" s="915"/>
      <c r="C39" s="29" t="s">
        <v>671</v>
      </c>
      <c r="D39" s="33"/>
      <c r="E39" s="38"/>
      <c r="F39" s="29" t="s">
        <v>672</v>
      </c>
      <c r="G39" s="32"/>
      <c r="H39" s="38"/>
      <c r="I39" s="29" t="s">
        <v>673</v>
      </c>
      <c r="J39" s="32" t="s">
        <v>667</v>
      </c>
      <c r="K39" s="38"/>
      <c r="M39" s="65"/>
    </row>
    <row r="40" spans="1:13">
      <c r="A40" s="931"/>
      <c r="B40" s="915"/>
      <c r="C40" s="29" t="s">
        <v>674</v>
      </c>
      <c r="D40" s="39"/>
      <c r="E40" s="40"/>
      <c r="F40" s="29" t="s">
        <v>675</v>
      </c>
      <c r="G40" s="33"/>
      <c r="H40" s="41"/>
      <c r="I40" s="42"/>
      <c r="J40" s="41"/>
      <c r="K40" s="43"/>
      <c r="M40" s="65"/>
    </row>
    <row r="41" spans="1:13">
      <c r="A41" s="931"/>
      <c r="B41" s="915"/>
      <c r="C41" s="44"/>
      <c r="D41" s="44"/>
      <c r="E41" s="44"/>
      <c r="F41" s="44"/>
      <c r="G41" s="44"/>
      <c r="H41" s="44"/>
      <c r="I41" s="44"/>
      <c r="J41" s="44"/>
      <c r="K41" s="44"/>
      <c r="M41" s="65"/>
    </row>
    <row r="42" spans="1:13">
      <c r="A42" s="931"/>
      <c r="B42" s="119" t="s">
        <v>676</v>
      </c>
      <c r="C42" s="38"/>
      <c r="D42" s="38"/>
      <c r="E42" s="38"/>
      <c r="F42" s="38"/>
      <c r="G42" s="38"/>
      <c r="H42" s="38"/>
      <c r="I42" s="38"/>
      <c r="J42" s="38"/>
      <c r="K42" s="38"/>
      <c r="L42" s="38"/>
      <c r="M42" s="45"/>
    </row>
    <row r="43" spans="1:13" ht="18.95" customHeight="1">
      <c r="A43" s="931"/>
      <c r="B43" s="119"/>
      <c r="C43" s="67" t="s">
        <v>677</v>
      </c>
      <c r="D43" s="99">
        <v>0</v>
      </c>
      <c r="E43" s="38"/>
      <c r="F43" s="46" t="s">
        <v>678</v>
      </c>
      <c r="G43" s="32">
        <v>2018</v>
      </c>
      <c r="H43" s="38"/>
      <c r="I43" s="46" t="s">
        <v>679</v>
      </c>
      <c r="J43" s="927" t="s">
        <v>273</v>
      </c>
      <c r="K43" s="928"/>
      <c r="L43" s="929"/>
      <c r="M43" s="45"/>
    </row>
    <row r="44" spans="1:13">
      <c r="A44" s="931"/>
      <c r="B44" s="120"/>
      <c r="C44" s="35"/>
      <c r="D44" s="35"/>
      <c r="E44" s="35"/>
      <c r="F44" s="35"/>
      <c r="G44" s="35"/>
      <c r="H44" s="35"/>
      <c r="I44" s="35"/>
      <c r="J44" s="35"/>
      <c r="K44" s="35"/>
      <c r="L44" s="35"/>
      <c r="M44" s="36"/>
    </row>
    <row r="45" spans="1:13">
      <c r="A45" s="931"/>
      <c r="B45" s="914" t="s">
        <v>681</v>
      </c>
      <c r="C45" s="47"/>
      <c r="D45" s="47"/>
      <c r="E45" s="47"/>
      <c r="F45" s="47"/>
      <c r="G45" s="47"/>
      <c r="H45" s="47"/>
      <c r="I45" s="47"/>
      <c r="J45" s="47"/>
      <c r="K45" s="47"/>
      <c r="M45" s="65"/>
    </row>
    <row r="46" spans="1:13">
      <c r="A46" s="931"/>
      <c r="B46" s="915"/>
      <c r="C46" s="38" t="s">
        <v>682</v>
      </c>
      <c r="D46" s="32">
        <v>2019</v>
      </c>
      <c r="E46" s="49"/>
      <c r="F46" s="38" t="s">
        <v>683</v>
      </c>
      <c r="G46" s="50" t="s">
        <v>684</v>
      </c>
      <c r="H46" s="49"/>
      <c r="I46" s="46"/>
      <c r="J46" s="49"/>
      <c r="K46" s="49"/>
      <c r="M46" s="65"/>
    </row>
    <row r="47" spans="1:13">
      <c r="A47" s="931"/>
      <c r="B47" s="916"/>
      <c r="C47" s="35"/>
      <c r="D47" s="51"/>
      <c r="E47" s="52"/>
      <c r="F47" s="35"/>
      <c r="G47" s="52"/>
      <c r="H47" s="52"/>
      <c r="I47" s="53"/>
      <c r="J47" s="52"/>
      <c r="K47" s="52"/>
      <c r="M47" s="65"/>
    </row>
    <row r="48" spans="1:13">
      <c r="A48" s="931"/>
      <c r="B48" s="914" t="s">
        <v>685</v>
      </c>
      <c r="C48" s="54"/>
      <c r="D48" s="54"/>
      <c r="E48" s="54"/>
      <c r="F48" s="54"/>
      <c r="G48" s="54"/>
      <c r="H48" s="54"/>
      <c r="I48" s="54"/>
      <c r="J48" s="54"/>
      <c r="K48" s="54"/>
      <c r="L48" s="54"/>
      <c r="M48" s="55"/>
    </row>
    <row r="49" spans="1:13">
      <c r="A49" s="931"/>
      <c r="B49" s="915"/>
      <c r="C49" s="6"/>
      <c r="D49" s="7">
        <v>2019</v>
      </c>
      <c r="E49" s="7"/>
      <c r="F49" s="8">
        <v>2020</v>
      </c>
      <c r="G49" s="8"/>
      <c r="H49" s="8">
        <v>2021</v>
      </c>
      <c r="I49" s="7"/>
      <c r="J49" s="7">
        <v>2022</v>
      </c>
      <c r="L49" s="229">
        <v>2023</v>
      </c>
      <c r="M49" s="55"/>
    </row>
    <row r="50" spans="1:13" ht="16.5">
      <c r="A50" s="931"/>
      <c r="B50" s="915"/>
      <c r="C50" s="6"/>
      <c r="D50" s="145">
        <v>4</v>
      </c>
      <c r="E50" s="10"/>
      <c r="F50" s="145">
        <v>29</v>
      </c>
      <c r="G50" s="10"/>
      <c r="H50" s="145">
        <v>29</v>
      </c>
      <c r="I50" s="10"/>
      <c r="J50" s="145">
        <v>29</v>
      </c>
      <c r="L50" s="145">
        <v>29</v>
      </c>
      <c r="M50" s="118"/>
    </row>
    <row r="51" spans="1:13">
      <c r="A51" s="931"/>
      <c r="B51" s="915"/>
      <c r="C51" s="6"/>
      <c r="D51" s="7">
        <v>2024</v>
      </c>
      <c r="E51" s="7"/>
      <c r="F51" s="8">
        <v>2025</v>
      </c>
      <c r="G51" s="8"/>
      <c r="H51" s="8">
        <v>2026</v>
      </c>
      <c r="I51" s="7"/>
      <c r="J51" s="7">
        <v>2027</v>
      </c>
      <c r="L51" s="229">
        <v>2028</v>
      </c>
      <c r="M51" s="27"/>
    </row>
    <row r="52" spans="1:13" ht="16.5">
      <c r="A52" s="931"/>
      <c r="B52" s="915"/>
      <c r="C52" s="6"/>
      <c r="D52" s="145">
        <v>29</v>
      </c>
      <c r="E52" s="10"/>
      <c r="F52" s="145">
        <v>29</v>
      </c>
      <c r="G52" s="10"/>
      <c r="H52" s="145">
        <v>29</v>
      </c>
      <c r="I52" s="10"/>
      <c r="J52" s="145">
        <v>29</v>
      </c>
      <c r="L52" s="145">
        <v>29</v>
      </c>
      <c r="M52" s="118"/>
    </row>
    <row r="53" spans="1:13">
      <c r="A53" s="931"/>
      <c r="B53" s="915"/>
      <c r="C53" s="6"/>
      <c r="D53" s="7" t="s">
        <v>733</v>
      </c>
      <c r="E53" s="7"/>
      <c r="F53" s="7" t="s">
        <v>724</v>
      </c>
      <c r="G53" s="7"/>
      <c r="H53" s="8" t="s">
        <v>725</v>
      </c>
      <c r="I53" s="8"/>
      <c r="J53" s="8" t="s">
        <v>726</v>
      </c>
      <c r="K53" s="7"/>
      <c r="L53" s="7" t="s">
        <v>727</v>
      </c>
      <c r="M53" s="27"/>
    </row>
    <row r="54" spans="1:13">
      <c r="A54" s="931"/>
      <c r="B54" s="915"/>
      <c r="C54" s="6"/>
      <c r="E54" s="10"/>
      <c r="F54" s="121"/>
      <c r="G54" s="10"/>
      <c r="H54" s="121"/>
      <c r="I54" s="10"/>
      <c r="J54" s="121"/>
      <c r="K54" s="10"/>
      <c r="L54" s="121"/>
      <c r="M54" s="118"/>
    </row>
    <row r="55" spans="1:13">
      <c r="A55" s="931"/>
      <c r="B55" s="915"/>
      <c r="C55" s="6"/>
      <c r="D55" s="11" t="s">
        <v>727</v>
      </c>
      <c r="E55" s="117"/>
      <c r="F55" s="11" t="s">
        <v>686</v>
      </c>
      <c r="G55" s="117"/>
      <c r="H55" s="11"/>
      <c r="I55" s="117"/>
      <c r="J55" s="11"/>
      <c r="K55" s="117"/>
      <c r="L55" s="11"/>
      <c r="M55" s="118"/>
    </row>
    <row r="56" spans="1:13">
      <c r="A56" s="931"/>
      <c r="B56" s="915"/>
      <c r="C56" s="6"/>
      <c r="D56" s="121"/>
      <c r="E56" s="10"/>
      <c r="F56" s="917">
        <v>29</v>
      </c>
      <c r="G56" s="918"/>
      <c r="H56" s="919"/>
      <c r="I56" s="919"/>
      <c r="J56" s="11"/>
      <c r="K56" s="117"/>
      <c r="L56" s="11"/>
      <c r="M56" s="118"/>
    </row>
    <row r="57" spans="1:13">
      <c r="A57" s="931"/>
      <c r="B57" s="915"/>
      <c r="C57" s="6"/>
      <c r="D57" s="11"/>
      <c r="E57" s="117"/>
      <c r="F57" s="11"/>
      <c r="G57" s="117"/>
      <c r="H57" s="11"/>
      <c r="I57" s="117"/>
      <c r="J57" s="11"/>
      <c r="K57" s="117"/>
      <c r="L57" s="11"/>
      <c r="M57" s="118"/>
    </row>
    <row r="58" spans="1:13" ht="18" customHeight="1">
      <c r="A58" s="931"/>
      <c r="B58" s="914" t="s">
        <v>687</v>
      </c>
      <c r="C58" s="56"/>
      <c r="D58" s="56"/>
      <c r="E58" s="56"/>
      <c r="F58" s="56"/>
      <c r="G58" s="56"/>
      <c r="H58" s="56"/>
      <c r="I58" s="56"/>
      <c r="J58" s="56"/>
      <c r="K58" s="56"/>
      <c r="M58" s="65"/>
    </row>
    <row r="59" spans="1:13">
      <c r="A59" s="931"/>
      <c r="B59" s="915"/>
      <c r="D59" s="57" t="s">
        <v>688</v>
      </c>
      <c r="E59" s="58" t="s">
        <v>548</v>
      </c>
      <c r="F59" s="920" t="s">
        <v>689</v>
      </c>
      <c r="G59" s="921"/>
      <c r="H59" s="7"/>
      <c r="I59" s="77" t="s">
        <v>668</v>
      </c>
      <c r="J59" s="59"/>
      <c r="K59" s="59"/>
      <c r="M59" s="65"/>
    </row>
    <row r="60" spans="1:13">
      <c r="A60" s="931"/>
      <c r="B60" s="915"/>
      <c r="D60" s="60"/>
      <c r="E60" s="32" t="s">
        <v>667</v>
      </c>
      <c r="F60" s="920"/>
      <c r="G60" s="922"/>
      <c r="H60" s="38"/>
      <c r="I60" s="923"/>
      <c r="J60" s="923"/>
      <c r="K60" s="61"/>
      <c r="M60" s="65"/>
    </row>
    <row r="61" spans="1:13">
      <c r="A61" s="931"/>
      <c r="B61" s="916"/>
      <c r="C61" s="62"/>
      <c r="D61" s="62"/>
      <c r="E61" s="62"/>
      <c r="F61" s="62"/>
      <c r="G61" s="62"/>
      <c r="H61" s="62"/>
      <c r="I61" s="62"/>
      <c r="J61" s="62"/>
      <c r="K61" s="62"/>
      <c r="M61" s="65"/>
    </row>
    <row r="62" spans="1:13" ht="28.5" customHeight="1">
      <c r="A62" s="931"/>
      <c r="B62" s="69" t="s">
        <v>690</v>
      </c>
      <c r="C62" s="893" t="s">
        <v>734</v>
      </c>
      <c r="D62" s="894"/>
      <c r="E62" s="894"/>
      <c r="F62" s="894"/>
      <c r="G62" s="894"/>
      <c r="H62" s="894"/>
      <c r="I62" s="894"/>
      <c r="J62" s="894"/>
      <c r="K62" s="894"/>
      <c r="L62" s="894"/>
      <c r="M62" s="895"/>
    </row>
    <row r="63" spans="1:13" ht="15.75" customHeight="1">
      <c r="A63" s="931"/>
      <c r="B63" s="69" t="s">
        <v>692</v>
      </c>
      <c r="C63" s="893" t="s">
        <v>735</v>
      </c>
      <c r="D63" s="894"/>
      <c r="E63" s="894"/>
      <c r="F63" s="894"/>
      <c r="G63" s="894"/>
      <c r="H63" s="894"/>
      <c r="I63" s="894"/>
      <c r="J63" s="894"/>
      <c r="K63" s="894"/>
      <c r="L63" s="894"/>
      <c r="M63" s="895"/>
    </row>
    <row r="64" spans="1:13">
      <c r="A64" s="931"/>
      <c r="B64" s="69" t="s">
        <v>694</v>
      </c>
      <c r="C64" s="143">
        <v>31</v>
      </c>
      <c r="D64" s="13"/>
      <c r="E64" s="13"/>
      <c r="F64" s="13"/>
      <c r="G64" s="13"/>
      <c r="H64" s="13"/>
      <c r="I64" s="13"/>
      <c r="J64" s="13"/>
      <c r="K64" s="13"/>
      <c r="L64" s="13"/>
      <c r="M64" s="14"/>
    </row>
    <row r="65" spans="1:13" ht="30.95" customHeight="1">
      <c r="A65" s="931"/>
      <c r="B65" s="69" t="s">
        <v>695</v>
      </c>
      <c r="C65" s="893">
        <v>2019</v>
      </c>
      <c r="D65" s="894"/>
      <c r="E65" s="894"/>
      <c r="F65" s="894"/>
      <c r="G65" s="894"/>
      <c r="H65" s="894"/>
      <c r="I65" s="894"/>
      <c r="J65" s="894"/>
      <c r="K65" s="894"/>
      <c r="L65" s="894"/>
      <c r="M65" s="895"/>
    </row>
    <row r="66" spans="1:13" ht="15.75" customHeight="1">
      <c r="A66" s="905" t="s">
        <v>70</v>
      </c>
      <c r="B66" s="70" t="s">
        <v>696</v>
      </c>
      <c r="C66" s="908" t="s">
        <v>720</v>
      </c>
      <c r="D66" s="908"/>
      <c r="E66" s="908"/>
      <c r="F66" s="908"/>
      <c r="G66" s="908"/>
      <c r="H66" s="908"/>
      <c r="I66" s="908"/>
      <c r="J66" s="908"/>
      <c r="K66" s="908"/>
      <c r="L66" s="908"/>
      <c r="M66" s="909"/>
    </row>
    <row r="67" spans="1:13">
      <c r="A67" s="906"/>
      <c r="B67" s="70" t="s">
        <v>698</v>
      </c>
      <c r="C67" s="908" t="s">
        <v>274</v>
      </c>
      <c r="D67" s="908"/>
      <c r="E67" s="908"/>
      <c r="F67" s="908"/>
      <c r="G67" s="908"/>
      <c r="H67" s="908"/>
      <c r="I67" s="908"/>
      <c r="J67" s="908"/>
      <c r="K67" s="908"/>
      <c r="L67" s="908"/>
      <c r="M67" s="909"/>
    </row>
    <row r="68" spans="1:13">
      <c r="A68" s="906"/>
      <c r="B68" s="70" t="s">
        <v>699</v>
      </c>
      <c r="C68" s="908" t="s">
        <v>272</v>
      </c>
      <c r="D68" s="908"/>
      <c r="E68" s="908"/>
      <c r="F68" s="908"/>
      <c r="G68" s="908"/>
      <c r="H68" s="908"/>
      <c r="I68" s="908"/>
      <c r="J68" s="908"/>
      <c r="K68" s="908"/>
      <c r="L68" s="908"/>
      <c r="M68" s="909"/>
    </row>
    <row r="69" spans="1:13" ht="15.75" customHeight="1">
      <c r="A69" s="906"/>
      <c r="B69" s="71" t="s">
        <v>700</v>
      </c>
      <c r="C69" s="908" t="s">
        <v>273</v>
      </c>
      <c r="D69" s="908"/>
      <c r="E69" s="908"/>
      <c r="F69" s="908"/>
      <c r="G69" s="908"/>
      <c r="H69" s="908"/>
      <c r="I69" s="908"/>
      <c r="J69" s="908"/>
      <c r="K69" s="908"/>
      <c r="L69" s="908"/>
      <c r="M69" s="909"/>
    </row>
    <row r="70" spans="1:13" ht="15.75" customHeight="1">
      <c r="A70" s="906"/>
      <c r="B70" s="70" t="s">
        <v>701</v>
      </c>
      <c r="C70" s="910" t="s">
        <v>276</v>
      </c>
      <c r="D70" s="908"/>
      <c r="E70" s="908"/>
      <c r="F70" s="908"/>
      <c r="G70" s="908"/>
      <c r="H70" s="908"/>
      <c r="I70" s="908"/>
      <c r="J70" s="908"/>
      <c r="K70" s="908"/>
      <c r="L70" s="908"/>
      <c r="M70" s="909"/>
    </row>
    <row r="71" spans="1:13" ht="16.5" thickBot="1">
      <c r="A71" s="907"/>
      <c r="B71" s="70" t="s">
        <v>702</v>
      </c>
      <c r="C71" s="908" t="s">
        <v>275</v>
      </c>
      <c r="D71" s="908"/>
      <c r="E71" s="908"/>
      <c r="F71" s="908"/>
      <c r="G71" s="908"/>
      <c r="H71" s="908"/>
      <c r="I71" s="908"/>
      <c r="J71" s="908"/>
      <c r="K71" s="908"/>
      <c r="L71" s="908"/>
      <c r="M71" s="909"/>
    </row>
    <row r="72" spans="1:13" ht="15.75" customHeight="1">
      <c r="A72" s="905" t="s">
        <v>704</v>
      </c>
      <c r="B72" s="72" t="s">
        <v>705</v>
      </c>
      <c r="C72" s="908" t="s">
        <v>706</v>
      </c>
      <c r="D72" s="908"/>
      <c r="E72" s="908"/>
      <c r="F72" s="908"/>
      <c r="G72" s="908"/>
      <c r="H72" s="908"/>
      <c r="I72" s="908"/>
      <c r="J72" s="908"/>
      <c r="K72" s="908"/>
      <c r="L72" s="908"/>
      <c r="M72" s="909"/>
    </row>
    <row r="73" spans="1:13" ht="30" customHeight="1">
      <c r="A73" s="906"/>
      <c r="B73" s="72" t="s">
        <v>707</v>
      </c>
      <c r="C73" s="908" t="s">
        <v>708</v>
      </c>
      <c r="D73" s="908"/>
      <c r="E73" s="908"/>
      <c r="F73" s="908"/>
      <c r="G73" s="908"/>
      <c r="H73" s="908"/>
      <c r="I73" s="908"/>
      <c r="J73" s="908"/>
      <c r="K73" s="908"/>
      <c r="L73" s="908"/>
      <c r="M73" s="909"/>
    </row>
    <row r="74" spans="1:13" ht="30" customHeight="1" thickBot="1">
      <c r="A74" s="906"/>
      <c r="B74" s="73" t="s">
        <v>237</v>
      </c>
      <c r="C74" s="908" t="s">
        <v>118</v>
      </c>
      <c r="D74" s="908"/>
      <c r="E74" s="908"/>
      <c r="F74" s="908"/>
      <c r="G74" s="908"/>
      <c r="H74" s="908"/>
      <c r="I74" s="908"/>
      <c r="J74" s="908"/>
      <c r="K74" s="908"/>
      <c r="L74" s="908"/>
      <c r="M74" s="909"/>
    </row>
    <row r="75" spans="1:13" ht="16.5" thickBot="1">
      <c r="A75" s="87" t="s">
        <v>74</v>
      </c>
      <c r="B75" s="74"/>
      <c r="C75" s="902" t="s">
        <v>709</v>
      </c>
      <c r="D75" s="903"/>
      <c r="E75" s="903"/>
      <c r="F75" s="903"/>
      <c r="G75" s="903"/>
      <c r="H75" s="903"/>
      <c r="I75" s="903"/>
      <c r="J75" s="903"/>
      <c r="K75" s="903"/>
      <c r="L75" s="903"/>
      <c r="M75" s="904"/>
    </row>
  </sheetData>
  <mergeCells count="96">
    <mergeCell ref="B8:B24"/>
    <mergeCell ref="C75:M75"/>
    <mergeCell ref="C23:D23"/>
    <mergeCell ref="C24:D24"/>
    <mergeCell ref="F21:G21"/>
    <mergeCell ref="I21:J21"/>
    <mergeCell ref="L21:M21"/>
    <mergeCell ref="C22:D22"/>
    <mergeCell ref="F22:G22"/>
    <mergeCell ref="I22:J22"/>
    <mergeCell ref="L22:M22"/>
    <mergeCell ref="F59:F60"/>
    <mergeCell ref="G59:G60"/>
    <mergeCell ref="I60:J60"/>
    <mergeCell ref="C62:M62"/>
    <mergeCell ref="C63:M63"/>
    <mergeCell ref="J43:L43"/>
    <mergeCell ref="A72:A74"/>
    <mergeCell ref="C72:M72"/>
    <mergeCell ref="C73:M73"/>
    <mergeCell ref="C74:M74"/>
    <mergeCell ref="C65:M65"/>
    <mergeCell ref="A66:A71"/>
    <mergeCell ref="C66:M66"/>
    <mergeCell ref="C67:M67"/>
    <mergeCell ref="C68:M68"/>
    <mergeCell ref="C69:M69"/>
    <mergeCell ref="C70:M70"/>
    <mergeCell ref="C71:M71"/>
    <mergeCell ref="A29:A65"/>
    <mergeCell ref="C30:M30"/>
    <mergeCell ref="B31:B37"/>
    <mergeCell ref="B38:B41"/>
    <mergeCell ref="B45:B47"/>
    <mergeCell ref="B48:B57"/>
    <mergeCell ref="F56:G56"/>
    <mergeCell ref="H56:I56"/>
    <mergeCell ref="B58:B61"/>
    <mergeCell ref="A2:A28"/>
    <mergeCell ref="C2:M2"/>
    <mergeCell ref="C3:M3"/>
    <mergeCell ref="C9:D9"/>
    <mergeCell ref="C17:D17"/>
    <mergeCell ref="F17:G17"/>
    <mergeCell ref="I17:J17"/>
    <mergeCell ref="L17:M17"/>
    <mergeCell ref="C27:M27"/>
    <mergeCell ref="F20:G20"/>
    <mergeCell ref="I20:J20"/>
    <mergeCell ref="L20:M20"/>
    <mergeCell ref="C21:D21"/>
    <mergeCell ref="C18:D18"/>
    <mergeCell ref="F18:G18"/>
    <mergeCell ref="L18:M18"/>
    <mergeCell ref="C26:M26"/>
    <mergeCell ref="C19:D19"/>
    <mergeCell ref="F19:G19"/>
    <mergeCell ref="I19:J19"/>
    <mergeCell ref="L19:M19"/>
    <mergeCell ref="C20:D20"/>
    <mergeCell ref="C25:M25"/>
    <mergeCell ref="L15:M15"/>
    <mergeCell ref="C16:D16"/>
    <mergeCell ref="F16:G16"/>
    <mergeCell ref="I16:J16"/>
    <mergeCell ref="L16:M16"/>
    <mergeCell ref="L13:M13"/>
    <mergeCell ref="C14:D14"/>
    <mergeCell ref="F14:G14"/>
    <mergeCell ref="I14:J14"/>
    <mergeCell ref="L14:M14"/>
    <mergeCell ref="L11:M11"/>
    <mergeCell ref="C12:D12"/>
    <mergeCell ref="F12:G12"/>
    <mergeCell ref="I12:J12"/>
    <mergeCell ref="L12:M12"/>
    <mergeCell ref="L9:M9"/>
    <mergeCell ref="C10:D10"/>
    <mergeCell ref="F10:G10"/>
    <mergeCell ref="I10:J10"/>
    <mergeCell ref="L10:M10"/>
    <mergeCell ref="C28:D28"/>
    <mergeCell ref="F28:J28"/>
    <mergeCell ref="F4:G4"/>
    <mergeCell ref="F9:G9"/>
    <mergeCell ref="I9:J9"/>
    <mergeCell ref="C11:D11"/>
    <mergeCell ref="F11:G11"/>
    <mergeCell ref="I11:J11"/>
    <mergeCell ref="C13:D13"/>
    <mergeCell ref="F13:G13"/>
    <mergeCell ref="I13:J13"/>
    <mergeCell ref="C15:D15"/>
    <mergeCell ref="F15:G15"/>
    <mergeCell ref="I15:J15"/>
    <mergeCell ref="I18:J18"/>
  </mergeCells>
  <dataValidations count="7">
    <dataValidation allowBlank="1" showInputMessage="1" showErrorMessage="1" prompt="Incluir una ficha por cada indicador, ya sea de producto o de resultado" sqref="B1" xr:uid="{00000000-0002-0000-0700-000000000000}"/>
    <dataValidation allowBlank="1" showInputMessage="1" showErrorMessage="1" prompt="Selecciones de la lista desplegable" sqref="B29" xr:uid="{00000000-0002-0000-0700-000001000000}"/>
    <dataValidation allowBlank="1" showInputMessage="1" showErrorMessage="1" prompt="Seleccione de la lista desplegable" sqref="H7 B7 B4" xr:uid="{00000000-0002-0000-07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3000000}"/>
    <dataValidation allowBlank="1" showInputMessage="1" showErrorMessage="1" prompt="Identifique el ODS a que le apunta el indicador de producto. Seleccione de la lista desplegable._x000a_" sqref="B28" xr:uid="{00000000-0002-0000-0700-000004000000}"/>
    <dataValidation allowBlank="1" showInputMessage="1" showErrorMessage="1" prompt="Identifique la meta ODS a que le apunta el indicador de producto. Seleccione de la lista desplegable." sqref="E28" xr:uid="{00000000-0002-0000-0700-000005000000}"/>
    <dataValidation type="list" allowBlank="1" showInputMessage="1" showErrorMessage="1" sqref="G59" xr:uid="{00000000-0002-0000-0700-000006000000}"/>
  </dataValidations>
  <hyperlinks>
    <hyperlink ref="C70" r:id="rId1" xr:uid="{00000000-0004-0000-0700-000000000000}"/>
  </hyperlinks>
  <pageMargins left="0.7" right="0.7" top="0.75" bottom="0.75" header="0.3" footer="0.3"/>
  <pageSetup paperSize="9"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M61"/>
  <sheetViews>
    <sheetView topLeftCell="A48" zoomScale="80" zoomScaleNormal="80" zoomScalePageLayoutView="80" workbookViewId="0">
      <selection activeCell="C59" sqref="C59:M60"/>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736</v>
      </c>
      <c r="C1" s="89"/>
      <c r="D1" s="89"/>
      <c r="E1" s="89"/>
      <c r="F1" s="89"/>
      <c r="G1" s="89"/>
      <c r="H1" s="89"/>
      <c r="I1" s="89"/>
      <c r="J1" s="89"/>
      <c r="K1" s="89"/>
      <c r="L1" s="89"/>
      <c r="M1" s="90"/>
    </row>
    <row r="2" spans="1:13" ht="21.95" customHeight="1">
      <c r="A2" s="944" t="s">
        <v>614</v>
      </c>
      <c r="B2" s="68" t="s">
        <v>615</v>
      </c>
      <c r="C2" s="893" t="str">
        <f>'Plan de acción Actual'!AB30</f>
        <v>Porcentaje de entidades en la Red CADE con acuerdo de nivel de servicio vigente</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Actual'!$E$27,"'")</f>
        <v>Aporta al indicador de resultado 'Ciudadanos que consideran positiva (6 a 10) la utilidad de realizar trámites y servicios en el canal presencial frente a canales no presenciales'</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89" t="s">
        <v>626</v>
      </c>
      <c r="D10" s="889"/>
      <c r="E10" s="23"/>
      <c r="F10" s="889" t="s">
        <v>626</v>
      </c>
      <c r="G10" s="889"/>
      <c r="H10" s="23"/>
      <c r="I10" s="889" t="s">
        <v>626</v>
      </c>
      <c r="J10" s="889"/>
      <c r="K10" s="23"/>
      <c r="M10" s="65"/>
    </row>
    <row r="11" spans="1:13" ht="35.450000000000003" customHeight="1">
      <c r="A11" s="945"/>
      <c r="B11" s="261" t="s">
        <v>651</v>
      </c>
      <c r="C11" s="960" t="s">
        <v>737</v>
      </c>
      <c r="D11" s="952"/>
      <c r="E11" s="952"/>
      <c r="F11" s="952"/>
      <c r="G11" s="952"/>
      <c r="H11" s="952"/>
      <c r="I11" s="952"/>
      <c r="J11" s="952"/>
      <c r="K11" s="952"/>
      <c r="L11" s="952"/>
      <c r="M11" s="953"/>
    </row>
    <row r="12" spans="1:13" ht="107.1" customHeight="1">
      <c r="A12" s="945"/>
      <c r="B12" s="69" t="s">
        <v>713</v>
      </c>
      <c r="C12" s="961" t="s">
        <v>738</v>
      </c>
      <c r="D12" s="962"/>
      <c r="E12" s="962"/>
      <c r="F12" s="962"/>
      <c r="G12" s="962"/>
      <c r="H12" s="962"/>
      <c r="I12" s="962"/>
      <c r="J12" s="962"/>
      <c r="K12" s="962"/>
      <c r="L12" s="962"/>
      <c r="M12" s="963"/>
    </row>
    <row r="13" spans="1:13" ht="45.95" customHeight="1">
      <c r="A13" s="945"/>
      <c r="B13" s="69" t="s">
        <v>715</v>
      </c>
      <c r="C13" s="893" t="str">
        <f>CONCATENATE("El producto contribuye a que las entidades apliquen un estándar alto y homogéneo del servicio, por lo que permite disminuir la brecha en los"," ","'",,'Plan de acción Actual'!$E$27,"'")</f>
        <v>El producto contribuye a que las entidades apliquen un estándar alto y homogéneo del servicio, por lo que permite disminuir la brecha en los 'Ciudadanos que consideran positiva (6 a 10) la utilidad de realizar trámites y servicios en el canal presencial frente a canales no presenciales'</v>
      </c>
      <c r="D13" s="894"/>
      <c r="E13" s="894"/>
      <c r="F13" s="894"/>
      <c r="G13" s="894"/>
      <c r="H13" s="894"/>
      <c r="I13" s="894"/>
      <c r="J13" s="894"/>
      <c r="K13" s="894"/>
      <c r="L13" s="894"/>
      <c r="M13" s="895"/>
    </row>
    <row r="14" spans="1:13" ht="43.5" customHeight="1">
      <c r="A14" s="946"/>
      <c r="B14" s="244" t="s">
        <v>716</v>
      </c>
      <c r="C14" s="932" t="str">
        <f>'Plan de acción Actual'!AD30</f>
        <v>16. Paz, Justicia e Instituciones Sólidas</v>
      </c>
      <c r="D14" s="929"/>
      <c r="E14" s="248" t="s">
        <v>232</v>
      </c>
      <c r="F14" s="927" t="str">
        <f>'Plan de acción Actual'!AE30</f>
        <v>16.6 Crear a todos los niveles instituciones eficaces y transparentes que rindan cuentas</v>
      </c>
      <c r="G14" s="928"/>
      <c r="H14" s="928"/>
      <c r="I14" s="928"/>
      <c r="J14" s="928"/>
      <c r="K14" s="38"/>
      <c r="M14" s="65"/>
    </row>
    <row r="15" spans="1:13" ht="29.25" customHeight="1">
      <c r="A15" s="930" t="s">
        <v>57</v>
      </c>
      <c r="B15" s="69" t="s">
        <v>221</v>
      </c>
      <c r="C15" s="124" t="str">
        <f>'Plan de acción Actual'!AF30</f>
        <v>No Aplica</v>
      </c>
      <c r="D15" s="80"/>
      <c r="E15" s="80"/>
      <c r="F15" s="80"/>
      <c r="G15" s="80"/>
      <c r="H15" s="80"/>
      <c r="I15" s="80"/>
      <c r="J15" s="80"/>
      <c r="K15" s="80"/>
      <c r="M15" s="65"/>
    </row>
    <row r="16" spans="1:13" ht="27.75" customHeight="1">
      <c r="A16" s="931"/>
      <c r="B16" s="69" t="s">
        <v>717</v>
      </c>
      <c r="C16" s="932" t="str">
        <f>'Plan de acción Actual'!AC30</f>
        <v>[Sumatoria de entidades presentes en la Red CADE con acuerdo de nivel de servicio vigente / Sumatoria de entidades presentes en la Red CADE] x 100</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264"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45</v>
      </c>
      <c r="E29" s="38"/>
      <c r="F29" s="46" t="s">
        <v>678</v>
      </c>
      <c r="G29" s="33">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48">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t="s">
        <v>739</v>
      </c>
      <c r="E35" s="7"/>
      <c r="F35" s="7" t="s">
        <v>740</v>
      </c>
      <c r="G35" s="7"/>
      <c r="H35" s="8" t="s">
        <v>741</v>
      </c>
      <c r="I35" s="8"/>
      <c r="J35" s="8" t="s">
        <v>742</v>
      </c>
      <c r="K35" s="7"/>
      <c r="L35" s="7" t="s">
        <v>743</v>
      </c>
      <c r="M35" s="55"/>
    </row>
    <row r="36" spans="1:13">
      <c r="A36" s="931"/>
      <c r="B36" s="915"/>
      <c r="C36" s="6"/>
      <c r="D36" s="102">
        <v>60</v>
      </c>
      <c r="E36" s="10"/>
      <c r="F36" s="103">
        <v>100</v>
      </c>
      <c r="G36" s="10"/>
      <c r="H36" s="103">
        <v>100</v>
      </c>
      <c r="I36" s="10"/>
      <c r="J36" s="103">
        <v>100</v>
      </c>
      <c r="L36" s="103">
        <v>100</v>
      </c>
      <c r="M36" s="118"/>
    </row>
    <row r="37" spans="1:13">
      <c r="A37" s="931"/>
      <c r="B37" s="915"/>
      <c r="C37" s="6"/>
      <c r="D37" s="7" t="s">
        <v>744</v>
      </c>
      <c r="E37" s="7"/>
      <c r="F37" s="7" t="s">
        <v>745</v>
      </c>
      <c r="G37" s="7"/>
      <c r="H37" s="8" t="s">
        <v>746</v>
      </c>
      <c r="I37" s="8"/>
      <c r="J37" s="8" t="s">
        <v>747</v>
      </c>
      <c r="K37" s="7"/>
      <c r="L37" s="7" t="s">
        <v>748</v>
      </c>
      <c r="M37" s="27"/>
    </row>
    <row r="38" spans="1:13">
      <c r="A38" s="931"/>
      <c r="B38" s="915"/>
      <c r="C38" s="6"/>
      <c r="D38" s="103">
        <v>100</v>
      </c>
      <c r="E38" s="10"/>
      <c r="F38" s="103">
        <v>100</v>
      </c>
      <c r="G38" s="10"/>
      <c r="H38" s="103">
        <v>100</v>
      </c>
      <c r="I38" s="10"/>
      <c r="J38" s="103">
        <v>100</v>
      </c>
      <c r="L38" s="103">
        <v>100</v>
      </c>
      <c r="M38" s="118"/>
    </row>
    <row r="39" spans="1:13">
      <c r="A39" s="931"/>
      <c r="B39" s="915"/>
      <c r="C39" s="6"/>
      <c r="D39" s="7" t="s">
        <v>733</v>
      </c>
      <c r="E39" s="7"/>
      <c r="F39" s="7" t="s">
        <v>724</v>
      </c>
      <c r="G39" s="7"/>
      <c r="H39" s="8" t="s">
        <v>725</v>
      </c>
      <c r="I39" s="8"/>
      <c r="J39" s="8" t="s">
        <v>726</v>
      </c>
      <c r="K39" s="7"/>
      <c r="L39" s="7" t="s">
        <v>727</v>
      </c>
      <c r="M39" s="27"/>
    </row>
    <row r="40" spans="1:13">
      <c r="A40" s="931"/>
      <c r="B40" s="915"/>
      <c r="C40" s="6"/>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749</v>
      </c>
      <c r="D48" s="894"/>
      <c r="E48" s="894"/>
      <c r="F48" s="894"/>
      <c r="G48" s="894"/>
      <c r="H48" s="894"/>
      <c r="I48" s="894"/>
      <c r="J48" s="894"/>
      <c r="K48" s="894"/>
      <c r="L48" s="894"/>
      <c r="M48" s="895"/>
    </row>
    <row r="49" spans="1:13">
      <c r="A49" s="931"/>
      <c r="B49" s="69" t="s">
        <v>692</v>
      </c>
      <c r="C49" s="893" t="s">
        <v>750</v>
      </c>
      <c r="D49" s="894"/>
      <c r="E49" s="894"/>
      <c r="F49" s="894"/>
      <c r="G49" s="894"/>
      <c r="H49" s="894"/>
      <c r="I49" s="894"/>
      <c r="J49" s="894"/>
      <c r="K49" s="894"/>
      <c r="L49" s="894"/>
      <c r="M49" s="895"/>
    </row>
    <row r="50" spans="1:13">
      <c r="A50" s="931"/>
      <c r="B50" s="69" t="s">
        <v>694</v>
      </c>
      <c r="C50" s="143" t="s">
        <v>751</v>
      </c>
      <c r="D50" s="143"/>
      <c r="E50" s="143"/>
      <c r="F50" s="143"/>
      <c r="G50" s="143"/>
      <c r="H50" s="143"/>
      <c r="I50" s="143"/>
      <c r="J50" s="143"/>
      <c r="K50" s="143"/>
      <c r="L50" s="143"/>
      <c r="M50" s="228"/>
    </row>
    <row r="51" spans="1:13" ht="30.95" customHeight="1">
      <c r="A51" s="931"/>
      <c r="B51" s="69" t="s">
        <v>695</v>
      </c>
      <c r="C51" s="964">
        <v>2019</v>
      </c>
      <c r="D51" s="965"/>
      <c r="E51" s="965"/>
      <c r="F51" s="965"/>
      <c r="G51" s="965"/>
      <c r="H51" s="965"/>
      <c r="I51" s="965"/>
      <c r="J51" s="965"/>
      <c r="K51" s="965"/>
      <c r="L51" s="965"/>
      <c r="M51" s="966"/>
    </row>
    <row r="52" spans="1:13" ht="15.75" customHeight="1">
      <c r="A52" s="905" t="s">
        <v>70</v>
      </c>
      <c r="B52" s="70" t="s">
        <v>696</v>
      </c>
      <c r="C52" s="908" t="s">
        <v>752</v>
      </c>
      <c r="D52" s="908"/>
      <c r="E52" s="908"/>
      <c r="F52" s="908"/>
      <c r="G52" s="908"/>
      <c r="H52" s="908"/>
      <c r="I52" s="908"/>
      <c r="J52" s="908"/>
      <c r="K52" s="908"/>
      <c r="L52" s="908"/>
      <c r="M52" s="909"/>
    </row>
    <row r="53" spans="1:13" ht="15.75" customHeight="1">
      <c r="A53" s="906"/>
      <c r="B53" s="70" t="s">
        <v>698</v>
      </c>
      <c r="C53" s="908" t="s">
        <v>310</v>
      </c>
      <c r="D53" s="908"/>
      <c r="E53" s="908"/>
      <c r="F53" s="908"/>
      <c r="G53" s="908"/>
      <c r="H53" s="908"/>
      <c r="I53" s="908"/>
      <c r="J53" s="908"/>
      <c r="K53" s="908"/>
      <c r="L53" s="908"/>
      <c r="M53" s="909"/>
    </row>
    <row r="54" spans="1:13">
      <c r="A54" s="906"/>
      <c r="B54" s="70" t="s">
        <v>699</v>
      </c>
      <c r="C54" s="908" t="s">
        <v>272</v>
      </c>
      <c r="D54" s="908"/>
      <c r="E54" s="908"/>
      <c r="F54" s="908"/>
      <c r="G54" s="908"/>
      <c r="H54" s="908"/>
      <c r="I54" s="908"/>
      <c r="J54" s="908"/>
      <c r="K54" s="908"/>
      <c r="L54" s="908"/>
      <c r="M54" s="909"/>
    </row>
    <row r="55" spans="1:13" ht="15.75" customHeight="1">
      <c r="A55" s="906"/>
      <c r="B55" s="71" t="s">
        <v>700</v>
      </c>
      <c r="C55" s="908" t="s">
        <v>753</v>
      </c>
      <c r="D55" s="908"/>
      <c r="E55" s="908"/>
      <c r="F55" s="908"/>
      <c r="G55" s="908"/>
      <c r="H55" s="908"/>
      <c r="I55" s="908"/>
      <c r="J55" s="908"/>
      <c r="K55" s="908"/>
      <c r="L55" s="908"/>
      <c r="M55" s="909"/>
    </row>
    <row r="56" spans="1:13" ht="15.75" customHeight="1">
      <c r="A56" s="906"/>
      <c r="B56" s="70" t="s">
        <v>701</v>
      </c>
      <c r="C56" s="910" t="s">
        <v>311</v>
      </c>
      <c r="D56" s="908"/>
      <c r="E56" s="908"/>
      <c r="F56" s="908"/>
      <c r="G56" s="908"/>
      <c r="H56" s="908"/>
      <c r="I56" s="908"/>
      <c r="J56" s="908"/>
      <c r="K56" s="908"/>
      <c r="L56" s="908"/>
      <c r="M56" s="909"/>
    </row>
    <row r="57" spans="1:13" ht="16.5"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26.25" customHeight="1">
      <c r="A59" s="906"/>
      <c r="B59" s="72" t="s">
        <v>707</v>
      </c>
      <c r="C59" s="908" t="s">
        <v>708</v>
      </c>
      <c r="D59" s="908"/>
      <c r="E59" s="908"/>
      <c r="F59" s="908"/>
      <c r="G59" s="908"/>
      <c r="H59" s="908"/>
      <c r="I59" s="908"/>
      <c r="J59" s="908"/>
      <c r="K59" s="908"/>
      <c r="L59" s="908"/>
      <c r="M59" s="909"/>
    </row>
    <row r="60" spans="1:13" ht="24" customHeight="1" thickBot="1">
      <c r="A60" s="906"/>
      <c r="B60" s="73" t="s">
        <v>237</v>
      </c>
      <c r="C60" s="908" t="s">
        <v>118</v>
      </c>
      <c r="D60" s="908"/>
      <c r="E60" s="908"/>
      <c r="F60" s="908"/>
      <c r="G60" s="908"/>
      <c r="H60" s="908"/>
      <c r="I60" s="908"/>
      <c r="J60" s="908"/>
      <c r="K60" s="908"/>
      <c r="L60" s="908"/>
      <c r="M60" s="909"/>
    </row>
    <row r="61" spans="1:13" ht="47.25" customHeight="1" thickBot="1">
      <c r="A61" s="87" t="s">
        <v>74</v>
      </c>
      <c r="B61" s="74"/>
      <c r="C61" s="902" t="s">
        <v>709</v>
      </c>
      <c r="D61" s="903"/>
      <c r="E61" s="903"/>
      <c r="F61" s="903"/>
      <c r="G61" s="903"/>
      <c r="H61" s="903"/>
      <c r="I61" s="903"/>
      <c r="J61" s="903"/>
      <c r="K61" s="903"/>
      <c r="L61" s="903"/>
      <c r="M61" s="904"/>
    </row>
  </sheetData>
  <mergeCells count="44">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58:A60"/>
    <mergeCell ref="C58:M58"/>
    <mergeCell ref="C59:M59"/>
    <mergeCell ref="C60:M60"/>
    <mergeCell ref="H42:I42"/>
    <mergeCell ref="B44:B47"/>
    <mergeCell ref="F45:F46"/>
    <mergeCell ref="G45:G46"/>
    <mergeCell ref="I46:J46"/>
    <mergeCell ref="C48:M48"/>
    <mergeCell ref="B34:B43"/>
    <mergeCell ref="F42:G42"/>
    <mergeCell ref="A2:A14"/>
    <mergeCell ref="C2:M2"/>
    <mergeCell ref="C3:M3"/>
    <mergeCell ref="B8:B10"/>
    <mergeCell ref="C9:D9"/>
    <mergeCell ref="F9:G9"/>
    <mergeCell ref="I9:J9"/>
    <mergeCell ref="C10:D10"/>
    <mergeCell ref="F10:G10"/>
    <mergeCell ref="I10:J10"/>
    <mergeCell ref="F4:G4"/>
    <mergeCell ref="C11:M11"/>
    <mergeCell ref="F14:J14"/>
    <mergeCell ref="C14:D14"/>
    <mergeCell ref="C12:M12"/>
    <mergeCell ref="C13:M13"/>
  </mergeCells>
  <dataValidations count="7">
    <dataValidation allowBlank="1" showInputMessage="1" showErrorMessage="1" prompt="Incluir una ficha por cada indicador, ya sea de producto o de resultado" sqref="B1" xr:uid="{00000000-0002-0000-0800-000000000000}"/>
    <dataValidation allowBlank="1" showInputMessage="1" showErrorMessage="1" prompt="Selecciones de la lista desplegable" sqref="B15" xr:uid="{00000000-0002-0000-0800-000001000000}"/>
    <dataValidation allowBlank="1" showInputMessage="1" showErrorMessage="1" prompt="Seleccione de la lista desplegable" sqref="H7 B7 B4" xr:uid="{00000000-0002-0000-08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3000000}"/>
    <dataValidation allowBlank="1" showInputMessage="1" showErrorMessage="1" prompt="Identifique el ODS a que le apunta el indicador de producto. Seleccione de la lista desplegable._x000a_" sqref="B14" xr:uid="{00000000-0002-0000-0800-000004000000}"/>
    <dataValidation allowBlank="1" showInputMessage="1" showErrorMessage="1" prompt="Identifique la meta ODS a que le apunta el indicador de producto. Seleccione de la lista desplegable." sqref="E14" xr:uid="{00000000-0002-0000-0800-000005000000}"/>
    <dataValidation type="list" allowBlank="1" showInputMessage="1" showErrorMessage="1" sqref="G45" xr:uid="{00000000-0002-0000-0800-000006000000}"/>
  </dataValidations>
  <hyperlinks>
    <hyperlink ref="C56" r:id="rId1" xr:uid="{00000000-0004-0000-0800-000000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M61"/>
  <sheetViews>
    <sheetView topLeftCell="A44"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754</v>
      </c>
      <c r="C1" s="89"/>
      <c r="D1" s="89"/>
      <c r="E1" s="89"/>
      <c r="F1" s="89"/>
      <c r="G1" s="89"/>
      <c r="H1" s="89"/>
      <c r="I1" s="89"/>
      <c r="J1" s="89"/>
      <c r="K1" s="89"/>
      <c r="L1" s="89"/>
      <c r="M1" s="90"/>
    </row>
    <row r="2" spans="1:13" ht="21.95" customHeight="1">
      <c r="A2" s="944" t="s">
        <v>614</v>
      </c>
      <c r="B2" s="68" t="s">
        <v>615</v>
      </c>
      <c r="C2" s="893" t="str">
        <f>'Plan de acción Actual'!AB31</f>
        <v>Puntaje de ciclo de servicio ofrecido por las Alcaldías Locales</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Actual'!$E$27,"'")</f>
        <v>Aporta al indicador de resultado 'Ciudadanos que consideran positiva (6 a 10) la utilidad de realizar trámites y servicios en el canal presencial frente a canales no presenciales'</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623</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5" customHeight="1">
      <c r="A11" s="945"/>
      <c r="B11" s="120" t="s">
        <v>651</v>
      </c>
      <c r="C11" s="967" t="s">
        <v>755</v>
      </c>
      <c r="D11" s="968"/>
      <c r="E11" s="968"/>
      <c r="F11" s="968"/>
      <c r="G11" s="968"/>
      <c r="H11" s="968"/>
      <c r="I11" s="968"/>
      <c r="J11" s="968"/>
      <c r="K11" s="968"/>
      <c r="L11" s="968"/>
      <c r="M11" s="969"/>
    </row>
    <row r="12" spans="1:13" ht="167.45" customHeight="1">
      <c r="A12" s="945"/>
      <c r="B12" s="69" t="s">
        <v>713</v>
      </c>
      <c r="C12" s="970" t="s">
        <v>756</v>
      </c>
      <c r="D12" s="971"/>
      <c r="E12" s="971"/>
      <c r="F12" s="971"/>
      <c r="G12" s="971"/>
      <c r="H12" s="971"/>
      <c r="I12" s="971"/>
      <c r="J12" s="971"/>
      <c r="K12" s="971"/>
      <c r="L12" s="971"/>
      <c r="M12" s="972"/>
    </row>
    <row r="13" spans="1:13" ht="51" customHeight="1">
      <c r="A13" s="945"/>
      <c r="B13" s="69" t="s">
        <v>715</v>
      </c>
      <c r="C13" s="893" t="str">
        <f>CONCATENATE("El producto contribuye a que las entidades apliquen un estándar alto y homogéneo del servicio, por lo que permite disminuir la brecha en los"," ","'",,'Plan de acción Actual'!$E$27,"'")</f>
        <v>El producto contribuye a que las entidades apliquen un estándar alto y homogéneo del servicio, por lo que permite disminuir la brecha en los 'Ciudadanos que consideran positiva (6 a 10) la utilidad de realizar trámites y servicios en el canal presencial frente a canales no presenciales'</v>
      </c>
      <c r="D13" s="894"/>
      <c r="E13" s="894"/>
      <c r="F13" s="894"/>
      <c r="G13" s="894"/>
      <c r="H13" s="894"/>
      <c r="I13" s="894"/>
      <c r="J13" s="894"/>
      <c r="K13" s="894"/>
      <c r="L13" s="894"/>
      <c r="M13" s="895"/>
    </row>
    <row r="14" spans="1:13" ht="42" customHeight="1">
      <c r="A14" s="946"/>
      <c r="B14" s="244" t="s">
        <v>716</v>
      </c>
      <c r="C14" s="932" t="str">
        <f>'Plan de acción Actual'!AD31</f>
        <v>16. Paz, Justicia e Instituciones Sólidas</v>
      </c>
      <c r="D14" s="929"/>
      <c r="E14" s="248" t="s">
        <v>232</v>
      </c>
      <c r="F14" s="973" t="str">
        <f>'Plan de acción Actual'!AE31</f>
        <v>16.6 Crear a todos los niveles instituciones eficaces y transparentes que rindan cuentas</v>
      </c>
      <c r="G14" s="974"/>
      <c r="H14" s="974"/>
      <c r="I14" s="974"/>
      <c r="J14" s="974"/>
      <c r="K14" s="974"/>
      <c r="L14" s="974"/>
      <c r="M14" s="975"/>
    </row>
    <row r="15" spans="1:13" ht="30" customHeight="1">
      <c r="A15" s="930" t="s">
        <v>57</v>
      </c>
      <c r="B15" s="69" t="s">
        <v>221</v>
      </c>
      <c r="C15" s="124" t="str">
        <f>'Plan de acción Actual'!AF31</f>
        <v>No Aplica</v>
      </c>
      <c r="D15" s="80"/>
      <c r="E15" s="80"/>
      <c r="F15" s="80"/>
      <c r="G15" s="80"/>
      <c r="H15" s="80"/>
      <c r="I15" s="80"/>
      <c r="J15" s="80"/>
      <c r="K15" s="80"/>
      <c r="M15" s="65"/>
    </row>
    <row r="16" spans="1:13" ht="38.25" customHeight="1">
      <c r="A16" s="931"/>
      <c r="B16" s="69" t="s">
        <v>717</v>
      </c>
      <c r="C16" s="948" t="str">
        <f>'Plan de acción Actual'!AC31</f>
        <v>[(Puntaje del ciclo de servicio de Alcaldía Local 1 + … + Puntaje del ciclo del ciclo del servicio de Alcaldía local N) / Número de Alcaldías Locales monitoreadas]x100</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t="s">
        <v>315</v>
      </c>
      <c r="E29" s="38"/>
      <c r="F29" s="46" t="s">
        <v>678</v>
      </c>
      <c r="G29" s="33" t="s">
        <v>315</v>
      </c>
      <c r="H29" s="38"/>
      <c r="I29" s="46" t="s">
        <v>679</v>
      </c>
      <c r="J29" s="927" t="s">
        <v>263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48">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t="s">
        <v>739</v>
      </c>
      <c r="E35" s="7"/>
      <c r="F35" s="7" t="s">
        <v>740</v>
      </c>
      <c r="G35" s="7"/>
      <c r="H35" s="8" t="s">
        <v>741</v>
      </c>
      <c r="I35" s="8"/>
      <c r="J35" s="8" t="s">
        <v>742</v>
      </c>
      <c r="K35" s="7"/>
      <c r="L35" s="7" t="s">
        <v>743</v>
      </c>
      <c r="M35" s="55"/>
    </row>
    <row r="36" spans="1:13">
      <c r="A36" s="931"/>
      <c r="B36" s="915"/>
      <c r="C36" s="6"/>
      <c r="D36" s="102">
        <v>60</v>
      </c>
      <c r="E36" s="10"/>
      <c r="F36" s="102">
        <v>65</v>
      </c>
      <c r="G36" s="10"/>
      <c r="H36" s="103">
        <v>70</v>
      </c>
      <c r="I36" s="10"/>
      <c r="J36" s="103">
        <v>75</v>
      </c>
      <c r="K36" s="10"/>
      <c r="L36" s="103">
        <v>80</v>
      </c>
      <c r="M36" s="118"/>
    </row>
    <row r="37" spans="1:13">
      <c r="A37" s="931"/>
      <c r="B37" s="915"/>
      <c r="C37" s="6"/>
      <c r="D37" s="7" t="s">
        <v>744</v>
      </c>
      <c r="E37" s="7"/>
      <c r="F37" s="7" t="s">
        <v>745</v>
      </c>
      <c r="G37" s="7"/>
      <c r="H37" s="8" t="s">
        <v>746</v>
      </c>
      <c r="I37" s="8"/>
      <c r="J37" s="8" t="s">
        <v>747</v>
      </c>
      <c r="K37" s="7"/>
      <c r="L37" s="7" t="s">
        <v>748</v>
      </c>
      <c r="M37" s="27"/>
    </row>
    <row r="38" spans="1:13">
      <c r="A38" s="931"/>
      <c r="B38" s="915"/>
      <c r="C38" s="6"/>
      <c r="D38" s="103">
        <v>85</v>
      </c>
      <c r="E38" s="10"/>
      <c r="F38" s="103">
        <v>85</v>
      </c>
      <c r="G38" s="10"/>
      <c r="H38" s="103">
        <v>85</v>
      </c>
      <c r="I38" s="10"/>
      <c r="J38" s="103">
        <v>85</v>
      </c>
      <c r="K38" s="10"/>
      <c r="L38" s="103">
        <v>85</v>
      </c>
      <c r="M38" s="118"/>
    </row>
    <row r="39" spans="1:13">
      <c r="A39" s="931"/>
      <c r="B39" s="915"/>
      <c r="C39" s="6"/>
      <c r="D39" s="7" t="s">
        <v>733</v>
      </c>
      <c r="E39" s="7"/>
      <c r="F39" s="7" t="s">
        <v>724</v>
      </c>
      <c r="G39" s="7"/>
      <c r="H39" s="8" t="s">
        <v>725</v>
      </c>
      <c r="I39" s="8"/>
      <c r="J39" s="8" t="s">
        <v>726</v>
      </c>
      <c r="K39" s="7"/>
      <c r="L39" s="7" t="s">
        <v>727</v>
      </c>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85</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757</v>
      </c>
      <c r="D48" s="894"/>
      <c r="E48" s="894"/>
      <c r="F48" s="894"/>
      <c r="G48" s="894"/>
      <c r="H48" s="894"/>
      <c r="I48" s="894"/>
      <c r="J48" s="894"/>
      <c r="K48" s="894"/>
      <c r="L48" s="894"/>
      <c r="M48" s="895"/>
    </row>
    <row r="49" spans="1:13">
      <c r="A49" s="931"/>
      <c r="B49" s="69" t="s">
        <v>692</v>
      </c>
      <c r="C49" s="893" t="s">
        <v>758</v>
      </c>
      <c r="D49" s="894"/>
      <c r="E49" s="894"/>
      <c r="F49" s="894"/>
      <c r="G49" s="894"/>
      <c r="H49" s="894"/>
      <c r="I49" s="894"/>
      <c r="J49" s="894"/>
      <c r="K49" s="894"/>
      <c r="L49" s="894"/>
      <c r="M49" s="895"/>
    </row>
    <row r="50" spans="1:13">
      <c r="A50" s="931"/>
      <c r="B50" s="69" t="s">
        <v>694</v>
      </c>
      <c r="C50" s="143">
        <v>365</v>
      </c>
      <c r="D50" s="143"/>
      <c r="E50" s="143"/>
      <c r="F50" s="143"/>
      <c r="G50" s="143"/>
      <c r="H50" s="143"/>
      <c r="I50" s="143"/>
      <c r="J50" s="143"/>
      <c r="K50" s="143"/>
      <c r="L50" s="143"/>
      <c r="M50" s="228"/>
    </row>
    <row r="51" spans="1:13" ht="30.95" customHeight="1">
      <c r="A51" s="931"/>
      <c r="B51" s="69" t="s">
        <v>695</v>
      </c>
      <c r="C51" s="964">
        <v>2019</v>
      </c>
      <c r="D51" s="965"/>
      <c r="E51" s="965"/>
      <c r="F51" s="965"/>
      <c r="G51" s="965"/>
      <c r="H51" s="965"/>
      <c r="I51" s="965"/>
      <c r="J51" s="965"/>
      <c r="K51" s="965"/>
      <c r="L51" s="965"/>
      <c r="M51" s="966"/>
    </row>
    <row r="52" spans="1:13" ht="15.75" customHeight="1">
      <c r="A52" s="905" t="s">
        <v>70</v>
      </c>
      <c r="B52" s="70" t="s">
        <v>696</v>
      </c>
      <c r="C52" s="908" t="s">
        <v>759</v>
      </c>
      <c r="D52" s="908"/>
      <c r="E52" s="908"/>
      <c r="F52" s="908"/>
      <c r="G52" s="908"/>
      <c r="H52" s="908"/>
      <c r="I52" s="908"/>
      <c r="J52" s="908"/>
      <c r="K52" s="908"/>
      <c r="L52" s="908"/>
      <c r="M52" s="909"/>
    </row>
    <row r="53" spans="1:13" ht="15.75" customHeight="1">
      <c r="A53" s="906"/>
      <c r="B53" s="70" t="s">
        <v>698</v>
      </c>
      <c r="C53" s="908" t="s">
        <v>758</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B17:B23"/>
    <mergeCell ref="B24:B27"/>
    <mergeCell ref="J29:L29"/>
    <mergeCell ref="B31:B33"/>
    <mergeCell ref="B34:B43"/>
    <mergeCell ref="F42:G42"/>
    <mergeCell ref="C48:M48"/>
    <mergeCell ref="H42:I42"/>
    <mergeCell ref="B44:B47"/>
    <mergeCell ref="F45:F46"/>
    <mergeCell ref="G45:G46"/>
    <mergeCell ref="I46:J46"/>
    <mergeCell ref="C61:M61"/>
    <mergeCell ref="C49:M49"/>
    <mergeCell ref="C51:M51"/>
    <mergeCell ref="A52:A57"/>
    <mergeCell ref="C52:M52"/>
    <mergeCell ref="C53:M53"/>
    <mergeCell ref="C54:M54"/>
    <mergeCell ref="C55:M55"/>
    <mergeCell ref="C56:M56"/>
    <mergeCell ref="C57:M57"/>
    <mergeCell ref="A58:A60"/>
    <mergeCell ref="C58:M58"/>
    <mergeCell ref="C59:M59"/>
    <mergeCell ref="C60:M60"/>
    <mergeCell ref="A15:A51"/>
    <mergeCell ref="C16:M16"/>
    <mergeCell ref="A2:A14"/>
    <mergeCell ref="C2:M2"/>
    <mergeCell ref="C3:M3"/>
    <mergeCell ref="B8:B10"/>
    <mergeCell ref="C9:D9"/>
    <mergeCell ref="F9:G9"/>
    <mergeCell ref="F4:G4"/>
    <mergeCell ref="I9:J9"/>
    <mergeCell ref="C10:D10"/>
    <mergeCell ref="F10:G10"/>
    <mergeCell ref="I10:J10"/>
    <mergeCell ref="C11:M11"/>
    <mergeCell ref="C12:M12"/>
    <mergeCell ref="C13:M13"/>
    <mergeCell ref="F14:M14"/>
    <mergeCell ref="C14:D14"/>
  </mergeCells>
  <dataValidations count="6">
    <dataValidation allowBlank="1" showInputMessage="1" showErrorMessage="1" prompt="Seleccione de la lista desplegable" sqref="H7 B7 B4" xr:uid="{00000000-0002-0000-0900-000000000000}"/>
    <dataValidation allowBlank="1" showInputMessage="1" showErrorMessage="1" prompt="Selecciones de la lista desplegable" sqref="B15" xr:uid="{00000000-0002-0000-0900-000001000000}"/>
    <dataValidation allowBlank="1" showInputMessage="1" showErrorMessage="1" prompt="Incluir una ficha por cada indicador, ya sea de producto o de resultado" sqref="B1" xr:uid="{00000000-0002-0000-09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3000000}"/>
    <dataValidation allowBlank="1" showInputMessage="1" showErrorMessage="1" prompt="Identifique la meta ODS a que le apunta el indicador de producto. Seleccione de la lista desplegable." sqref="E14" xr:uid="{00000000-0002-0000-0900-000004000000}"/>
    <dataValidation allowBlank="1" showInputMessage="1" showErrorMessage="1" prompt="Identifique el ODS a que le apunta el indicador de producto. Seleccione de la lista desplegable._x000a_" sqref="B14" xr:uid="{00000000-0002-0000-0900-000005000000}"/>
  </dataValidations>
  <hyperlinks>
    <hyperlink ref="C56" r:id="rId1" xr:uid="{00000000-0004-0000-0900-000000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1"/>
  <sheetViews>
    <sheetView topLeftCell="A52" zoomScale="70" zoomScaleNormal="7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760</v>
      </c>
      <c r="C1" s="89"/>
      <c r="D1" s="89"/>
      <c r="E1" s="89"/>
      <c r="F1" s="89"/>
      <c r="G1" s="89"/>
      <c r="H1" s="89"/>
      <c r="I1" s="89"/>
      <c r="J1" s="89"/>
      <c r="K1" s="89"/>
      <c r="L1" s="89"/>
      <c r="M1" s="90"/>
    </row>
    <row r="2" spans="1:13" ht="21.95" customHeight="1">
      <c r="A2" s="944" t="s">
        <v>614</v>
      </c>
      <c r="B2" s="68" t="s">
        <v>615</v>
      </c>
      <c r="C2" s="893" t="str">
        <f>'Plan de acción Actual'!AB32</f>
        <v>Porcentaje de entidades en los Centros Locales de Atención a Víctimas (CLAV) con acuerdo de nivel de servicios vigente</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Actual'!$E$27,"'")</f>
        <v>Aporta al indicador de resultado 'Ciudadanos que consideran positiva (6 a 10) la utilidad de realizar trámites y servicios en el canal presencial frente a canales no presenciales'</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623</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95.45" customHeight="1">
      <c r="A11" s="945"/>
      <c r="B11" s="120" t="s">
        <v>651</v>
      </c>
      <c r="C11" s="961" t="s">
        <v>761</v>
      </c>
      <c r="D11" s="962"/>
      <c r="E11" s="962"/>
      <c r="F11" s="962"/>
      <c r="G11" s="962"/>
      <c r="H11" s="962"/>
      <c r="I11" s="962"/>
      <c r="J11" s="962"/>
      <c r="K11" s="962"/>
      <c r="L11" s="962"/>
      <c r="M11" s="963"/>
    </row>
    <row r="12" spans="1:13" ht="113.25" customHeight="1">
      <c r="A12" s="945"/>
      <c r="B12" s="69" t="s">
        <v>713</v>
      </c>
      <c r="C12" s="893" t="s">
        <v>762</v>
      </c>
      <c r="D12" s="894"/>
      <c r="E12" s="894"/>
      <c r="F12" s="894"/>
      <c r="G12" s="894"/>
      <c r="H12" s="894"/>
      <c r="I12" s="894"/>
      <c r="J12" s="894"/>
      <c r="K12" s="894"/>
      <c r="L12" s="894"/>
      <c r="M12" s="895"/>
    </row>
    <row r="13" spans="1:13" ht="52.5" customHeight="1">
      <c r="A13" s="945"/>
      <c r="B13" s="69" t="s">
        <v>715</v>
      </c>
      <c r="C13" s="893" t="str">
        <f>CONCATENATE("El producto contribuye a que las entidades apliquen un estándar alto y homogéneo del servicio, por lo que permite disminuir la brecha en los"," ","'",,'Plan de acción Actual'!$E$27,"'")</f>
        <v>El producto contribuye a que las entidades apliquen un estándar alto y homogéneo del servicio, por lo que permite disminuir la brecha en los 'Ciudadanos que consideran positiva (6 a 10) la utilidad de realizar trámites y servicios en el canal presencial frente a canales no presenciales'</v>
      </c>
      <c r="D13" s="894"/>
      <c r="E13" s="894"/>
      <c r="F13" s="894"/>
      <c r="G13" s="894"/>
      <c r="H13" s="894"/>
      <c r="I13" s="894"/>
      <c r="J13" s="894"/>
      <c r="K13" s="894"/>
      <c r="L13" s="894"/>
      <c r="M13" s="895"/>
    </row>
    <row r="14" spans="1:13" ht="43.5" customHeight="1">
      <c r="A14" s="946"/>
      <c r="B14" s="244" t="s">
        <v>716</v>
      </c>
      <c r="C14" s="932" t="str">
        <f>'Plan de acción Actual'!AD32</f>
        <v>16. Paz, Justicia e Instituciones Sólidas</v>
      </c>
      <c r="D14" s="929"/>
      <c r="E14" s="248" t="s">
        <v>232</v>
      </c>
      <c r="F14" s="927" t="str">
        <f>'Plan de acción Actual'!AE32</f>
        <v>16.6 Crear a todos los niveles instituciones eficaces y transparentes que rindan cuentas</v>
      </c>
      <c r="G14" s="928"/>
      <c r="H14" s="928"/>
      <c r="I14" s="928"/>
      <c r="J14" s="928"/>
      <c r="K14" s="37"/>
      <c r="L14" s="37"/>
      <c r="M14" s="247"/>
    </row>
    <row r="15" spans="1:13">
      <c r="A15" s="930" t="s">
        <v>57</v>
      </c>
      <c r="B15" s="69" t="s">
        <v>221</v>
      </c>
      <c r="C15" s="124" t="str">
        <f>'Plan de acción Actual'!AF32</f>
        <v>No Aplica</v>
      </c>
      <c r="D15" s="80"/>
      <c r="E15" s="80"/>
      <c r="F15" s="80"/>
      <c r="G15" s="80"/>
      <c r="H15" s="80"/>
      <c r="I15" s="80"/>
      <c r="J15" s="80"/>
      <c r="K15" s="80"/>
      <c r="M15" s="65"/>
    </row>
    <row r="16" spans="1:13" ht="48.95" customHeight="1">
      <c r="A16" s="931"/>
      <c r="B16" s="69" t="s">
        <v>717</v>
      </c>
      <c r="C16" s="948" t="str">
        <f>'Plan de acción Actual'!AC32</f>
        <v>[Sumatoria de entidades presentes en los CLAV con acuerdo de nivel de servicio vigente/Sumatoria de entidades  presentes en los CLAV programadas para tener acuerdo de nivel de servicio]*100</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3">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48">
        <v>2019</v>
      </c>
      <c r="E32" s="49"/>
      <c r="F32" s="38" t="s">
        <v>683</v>
      </c>
      <c r="G32" s="50" t="s">
        <v>763</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t="s">
        <v>739</v>
      </c>
      <c r="E35" s="7"/>
      <c r="F35" s="7" t="s">
        <v>740</v>
      </c>
      <c r="G35" s="7"/>
      <c r="H35" s="8" t="s">
        <v>741</v>
      </c>
      <c r="I35" s="8"/>
      <c r="J35" s="8" t="s">
        <v>742</v>
      </c>
      <c r="K35" s="7"/>
      <c r="L35" s="7" t="s">
        <v>743</v>
      </c>
      <c r="M35" s="55"/>
    </row>
    <row r="36" spans="1:13">
      <c r="A36" s="931"/>
      <c r="B36" s="915"/>
      <c r="C36" s="6"/>
      <c r="D36" s="102">
        <v>100</v>
      </c>
      <c r="E36" s="10"/>
      <c r="F36" s="102">
        <v>100</v>
      </c>
      <c r="G36" s="10"/>
      <c r="H36" s="103">
        <v>100</v>
      </c>
      <c r="I36" s="10"/>
      <c r="J36" s="103"/>
      <c r="K36" s="10"/>
      <c r="L36" s="103"/>
      <c r="M36" s="118"/>
    </row>
    <row r="37" spans="1:13">
      <c r="A37" s="931"/>
      <c r="B37" s="915"/>
      <c r="C37" s="6"/>
      <c r="D37" s="7" t="s">
        <v>744</v>
      </c>
      <c r="E37" s="7"/>
      <c r="F37" s="7" t="s">
        <v>745</v>
      </c>
      <c r="G37" s="7"/>
      <c r="H37" s="8" t="s">
        <v>746</v>
      </c>
      <c r="I37" s="8"/>
      <c r="J37" s="8" t="s">
        <v>747</v>
      </c>
      <c r="K37" s="7"/>
      <c r="L37" s="7" t="s">
        <v>748</v>
      </c>
      <c r="M37" s="27"/>
    </row>
    <row r="38" spans="1:13">
      <c r="A38" s="931"/>
      <c r="B38" s="915"/>
      <c r="C38" s="6"/>
      <c r="D38" s="103"/>
      <c r="E38" s="10"/>
      <c r="F38" s="103"/>
      <c r="G38" s="10"/>
      <c r="H38" s="103"/>
      <c r="I38" s="10"/>
      <c r="J38" s="103"/>
      <c r="K38" s="10"/>
      <c r="L38" s="103"/>
      <c r="M38" s="118"/>
    </row>
    <row r="39" spans="1:13">
      <c r="A39" s="931"/>
      <c r="B39" s="915"/>
      <c r="C39" s="6"/>
      <c r="D39" s="7" t="s">
        <v>733</v>
      </c>
      <c r="E39" s="7"/>
      <c r="F39" s="7" t="s">
        <v>724</v>
      </c>
      <c r="G39" s="7"/>
      <c r="H39" s="8" t="s">
        <v>725</v>
      </c>
      <c r="I39" s="8"/>
      <c r="J39" s="8" t="s">
        <v>726</v>
      </c>
      <c r="K39" s="7"/>
      <c r="L39" s="7" t="s">
        <v>727</v>
      </c>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764</v>
      </c>
      <c r="D48" s="894"/>
      <c r="E48" s="894"/>
      <c r="F48" s="894"/>
      <c r="G48" s="894"/>
      <c r="H48" s="894"/>
      <c r="I48" s="894"/>
      <c r="J48" s="894"/>
      <c r="K48" s="894"/>
      <c r="L48" s="894"/>
      <c r="M48" s="895"/>
    </row>
    <row r="49" spans="1:13">
      <c r="A49" s="931"/>
      <c r="B49" s="69" t="s">
        <v>692</v>
      </c>
      <c r="C49" s="893" t="s">
        <v>765</v>
      </c>
      <c r="D49" s="894"/>
      <c r="E49" s="894"/>
      <c r="F49" s="894"/>
      <c r="G49" s="894"/>
      <c r="H49" s="894"/>
      <c r="I49" s="894"/>
      <c r="J49" s="894"/>
      <c r="K49" s="894"/>
      <c r="L49" s="894"/>
      <c r="M49" s="895"/>
    </row>
    <row r="50" spans="1:13">
      <c r="A50" s="931"/>
      <c r="B50" s="69" t="s">
        <v>694</v>
      </c>
      <c r="C50" s="143"/>
      <c r="D50" s="143"/>
      <c r="E50" s="143"/>
      <c r="F50" s="143"/>
      <c r="G50" s="143"/>
      <c r="H50" s="143"/>
      <c r="I50" s="143"/>
      <c r="J50" s="143"/>
      <c r="K50" s="143"/>
      <c r="L50" s="143"/>
      <c r="M50" s="228"/>
    </row>
    <row r="51" spans="1:13" ht="30.95" customHeight="1">
      <c r="A51" s="931"/>
      <c r="B51" s="69" t="s">
        <v>695</v>
      </c>
      <c r="C51" s="964">
        <v>2019</v>
      </c>
      <c r="D51" s="965"/>
      <c r="E51" s="965"/>
      <c r="F51" s="965"/>
      <c r="G51" s="965"/>
      <c r="H51" s="965"/>
      <c r="I51" s="965"/>
      <c r="J51" s="965"/>
      <c r="K51" s="965"/>
      <c r="L51" s="965"/>
      <c r="M51" s="966"/>
    </row>
    <row r="52" spans="1:13" ht="15.75" customHeight="1">
      <c r="A52" s="905" t="s">
        <v>70</v>
      </c>
      <c r="B52" s="70" t="s">
        <v>696</v>
      </c>
      <c r="C52" s="908" t="s">
        <v>766</v>
      </c>
      <c r="D52" s="908"/>
      <c r="E52" s="908"/>
      <c r="F52" s="908"/>
      <c r="G52" s="908"/>
      <c r="H52" s="908"/>
      <c r="I52" s="908"/>
      <c r="J52" s="908"/>
      <c r="K52" s="908"/>
      <c r="L52" s="908"/>
      <c r="M52" s="909"/>
    </row>
    <row r="53" spans="1:13" ht="15.75" customHeight="1">
      <c r="A53" s="906"/>
      <c r="B53" s="70" t="s">
        <v>698</v>
      </c>
      <c r="C53" s="908" t="s">
        <v>331</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765</v>
      </c>
      <c r="D55" s="908"/>
      <c r="E55" s="908"/>
      <c r="F55" s="908"/>
      <c r="G55" s="908"/>
      <c r="H55" s="908"/>
      <c r="I55" s="908"/>
      <c r="J55" s="908"/>
      <c r="K55" s="908"/>
      <c r="L55" s="908"/>
      <c r="M55" s="909"/>
    </row>
    <row r="56" spans="1:13" ht="15.75" customHeight="1">
      <c r="A56" s="906"/>
      <c r="B56" s="70" t="s">
        <v>701</v>
      </c>
      <c r="C56" s="910" t="s">
        <v>767</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B8:B10"/>
    <mergeCell ref="C9:D9"/>
    <mergeCell ref="F9:G9"/>
    <mergeCell ref="F42:G42"/>
    <mergeCell ref="I9:J9"/>
    <mergeCell ref="C10:D10"/>
    <mergeCell ref="F10:G10"/>
    <mergeCell ref="I10:J10"/>
    <mergeCell ref="C12:M12"/>
    <mergeCell ref="C11:M11"/>
    <mergeCell ref="F14:J14"/>
    <mergeCell ref="C14:D14"/>
    <mergeCell ref="C61:M61"/>
    <mergeCell ref="C48:M48"/>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F4:G4"/>
    <mergeCell ref="A58:A60"/>
    <mergeCell ref="C58:M58"/>
    <mergeCell ref="C59:M59"/>
    <mergeCell ref="C60:M60"/>
    <mergeCell ref="H42:I42"/>
    <mergeCell ref="B44:B47"/>
    <mergeCell ref="F45:F46"/>
    <mergeCell ref="G45:G46"/>
    <mergeCell ref="I46:J46"/>
    <mergeCell ref="C13:M13"/>
    <mergeCell ref="B31:B33"/>
    <mergeCell ref="B34:B43"/>
    <mergeCell ref="A2:A14"/>
    <mergeCell ref="C2:M2"/>
    <mergeCell ref="C3:M3"/>
  </mergeCells>
  <dataValidations count="6">
    <dataValidation allowBlank="1" showInputMessage="1" showErrorMessage="1" prompt="Incluir una ficha por cada indicador, ya sea de producto o de resultado" sqref="B1" xr:uid="{00000000-0002-0000-0A00-000000000000}"/>
    <dataValidation allowBlank="1" showInputMessage="1" showErrorMessage="1" prompt="Selecciones de la lista desplegable" sqref="B15" xr:uid="{00000000-0002-0000-0A00-000001000000}"/>
    <dataValidation allowBlank="1" showInputMessage="1" showErrorMessage="1" prompt="Seleccione de la lista desplegable" sqref="H7 B7 B4" xr:uid="{00000000-0002-0000-0A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A00-000003000000}"/>
    <dataValidation allowBlank="1" showInputMessage="1" showErrorMessage="1" prompt="Identifique el ODS a que le apunta el indicador de producto. Seleccione de la lista desplegable._x000a_" sqref="B14" xr:uid="{00000000-0002-0000-0A00-000004000000}"/>
    <dataValidation allowBlank="1" showInputMessage="1" showErrorMessage="1" prompt="Identifique la meta ODS a que le apunta el indicador de producto. Seleccione de la lista desplegable." sqref="E14" xr:uid="{00000000-0002-0000-0A00-000005000000}"/>
  </dataValidations>
  <hyperlinks>
    <hyperlink ref="C56" r:id="rId1" xr:uid="{00000000-0004-0000-0A00-000000000000}"/>
  </hyperlinks>
  <pageMargins left="0.7" right="0.7" top="0.75" bottom="0.75" header="0.3" footer="0.3"/>
  <pageSetup paperSize="9"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97F4-0816-488E-A5C1-0B9FEDCE6AB9}">
  <sheetPr>
    <tabColor theme="4" tint="0.59999389629810485"/>
  </sheetPr>
  <dimension ref="A1:O59"/>
  <sheetViews>
    <sheetView topLeftCell="A14" zoomScale="115" zoomScaleNormal="115" zoomScalePageLayoutView="80" workbookViewId="0">
      <selection activeCell="C12" sqref="C12:M12"/>
    </sheetView>
  </sheetViews>
  <sheetFormatPr baseColWidth="10" defaultColWidth="11.42578125" defaultRowHeight="15.75"/>
  <cols>
    <col min="1" max="1" width="25.140625" style="12" customWidth="1"/>
    <col min="2" max="2" width="39.140625" style="63" customWidth="1"/>
    <col min="3" max="5" width="11.42578125" style="12"/>
    <col min="6" max="6" width="14.7109375" style="12" customWidth="1"/>
    <col min="7" max="16384" width="11.42578125" style="12"/>
  </cols>
  <sheetData>
    <row r="1" spans="1:15" ht="16.5" thickBot="1">
      <c r="A1" s="86"/>
      <c r="B1" s="1001" t="s">
        <v>768</v>
      </c>
      <c r="C1" s="1002"/>
      <c r="D1" s="1002"/>
      <c r="E1" s="1002"/>
      <c r="F1" s="1002"/>
      <c r="G1" s="1002"/>
      <c r="H1" s="1002"/>
      <c r="I1" s="1002"/>
      <c r="J1" s="1002"/>
      <c r="K1" s="1002"/>
      <c r="L1" s="1002"/>
      <c r="M1" s="1003"/>
    </row>
    <row r="2" spans="1:15" ht="23.45" customHeight="1">
      <c r="A2" s="944" t="s">
        <v>614</v>
      </c>
      <c r="B2" s="68" t="s">
        <v>615</v>
      </c>
      <c r="C2" s="1004" t="s">
        <v>544</v>
      </c>
      <c r="D2" s="1005"/>
      <c r="E2" s="1005"/>
      <c r="F2" s="1005"/>
      <c r="G2" s="1005"/>
      <c r="H2" s="1005"/>
      <c r="I2" s="1005"/>
      <c r="J2" s="1005"/>
      <c r="K2" s="1005"/>
      <c r="L2" s="1005"/>
      <c r="M2" s="1006"/>
    </row>
    <row r="3" spans="1:15" ht="39.950000000000003" customHeight="1">
      <c r="A3" s="945"/>
      <c r="B3" s="69" t="s">
        <v>711</v>
      </c>
      <c r="C3" s="1007" t="s">
        <v>259</v>
      </c>
      <c r="D3" s="1008"/>
      <c r="E3" s="1008"/>
      <c r="F3" s="1008"/>
      <c r="G3" s="1008"/>
      <c r="H3" s="1008"/>
      <c r="I3" s="1008"/>
      <c r="J3" s="1008"/>
      <c r="K3" s="1008"/>
      <c r="L3" s="1008"/>
      <c r="M3" s="1009"/>
    </row>
    <row r="4" spans="1:15">
      <c r="A4" s="945"/>
      <c r="B4" s="120" t="s">
        <v>223</v>
      </c>
      <c r="C4" s="295" t="s">
        <v>548</v>
      </c>
      <c r="D4" s="15"/>
      <c r="E4" s="15"/>
      <c r="F4" s="900" t="s">
        <v>618</v>
      </c>
      <c r="G4" s="901"/>
      <c r="H4" s="241" t="s">
        <v>263</v>
      </c>
      <c r="I4" s="15"/>
      <c r="J4" s="15"/>
      <c r="K4" s="15"/>
      <c r="L4" s="15"/>
      <c r="M4" s="16"/>
    </row>
    <row r="5" spans="1:15">
      <c r="A5" s="945"/>
      <c r="B5" s="78" t="s">
        <v>619</v>
      </c>
      <c r="C5" s="296" t="s">
        <v>263</v>
      </c>
      <c r="D5" s="17"/>
      <c r="E5" s="17"/>
      <c r="F5" s="17"/>
      <c r="G5" s="17"/>
      <c r="H5" s="17"/>
      <c r="I5" s="17"/>
      <c r="J5" s="17"/>
      <c r="K5" s="17"/>
      <c r="L5" s="17"/>
      <c r="M5" s="18"/>
    </row>
    <row r="6" spans="1:15">
      <c r="A6" s="945"/>
      <c r="B6" s="120" t="s">
        <v>620</v>
      </c>
      <c r="C6" s="297"/>
      <c r="D6" s="17"/>
      <c r="E6" s="17"/>
      <c r="F6" s="17"/>
      <c r="G6" s="17"/>
      <c r="H6" s="17"/>
      <c r="I6" s="17"/>
      <c r="J6" s="17"/>
      <c r="K6" s="17"/>
      <c r="L6" s="17"/>
      <c r="M6" s="18"/>
    </row>
    <row r="7" spans="1:15">
      <c r="A7" s="945"/>
      <c r="B7" s="69" t="s">
        <v>621</v>
      </c>
      <c r="C7" s="298" t="s">
        <v>769</v>
      </c>
      <c r="D7" s="19"/>
      <c r="E7" s="19"/>
      <c r="F7" s="19"/>
      <c r="G7" s="20"/>
      <c r="H7" s="21" t="s">
        <v>237</v>
      </c>
      <c r="I7" s="299" t="s">
        <v>770</v>
      </c>
      <c r="J7" s="19"/>
      <c r="K7" s="19"/>
      <c r="L7" s="19"/>
      <c r="M7" s="22"/>
    </row>
    <row r="8" spans="1:15">
      <c r="A8" s="945"/>
      <c r="B8" s="914" t="s">
        <v>622</v>
      </c>
      <c r="C8" s="96"/>
      <c r="D8" s="82"/>
      <c r="E8" s="82"/>
      <c r="F8" s="82"/>
      <c r="G8" s="82"/>
      <c r="H8" s="82"/>
      <c r="I8" s="82"/>
      <c r="J8" s="82"/>
      <c r="K8" s="82"/>
      <c r="L8" s="83"/>
      <c r="M8" s="84"/>
    </row>
    <row r="9" spans="1:15">
      <c r="A9" s="945"/>
      <c r="B9" s="915"/>
      <c r="C9" s="1010" t="s">
        <v>362</v>
      </c>
      <c r="D9" s="890"/>
      <c r="E9" s="23"/>
      <c r="F9" s="890"/>
      <c r="G9" s="890"/>
      <c r="H9" s="23"/>
      <c r="I9" s="890"/>
      <c r="J9" s="890"/>
      <c r="K9" s="23"/>
      <c r="M9" s="65"/>
    </row>
    <row r="10" spans="1:15">
      <c r="A10" s="945"/>
      <c r="B10" s="916"/>
      <c r="C10" s="1010" t="s">
        <v>626</v>
      </c>
      <c r="D10" s="890"/>
      <c r="E10" s="122"/>
      <c r="F10" s="890" t="s">
        <v>626</v>
      </c>
      <c r="G10" s="890"/>
      <c r="H10" s="122"/>
      <c r="I10" s="890" t="s">
        <v>626</v>
      </c>
      <c r="J10" s="890"/>
      <c r="K10" s="122"/>
      <c r="M10" s="65"/>
    </row>
    <row r="11" spans="1:15" ht="40.35" customHeight="1">
      <c r="A11" s="945"/>
      <c r="B11" s="261" t="s">
        <v>651</v>
      </c>
      <c r="C11" s="1011" t="s">
        <v>771</v>
      </c>
      <c r="D11" s="1012"/>
      <c r="E11" s="1012"/>
      <c r="F11" s="1012"/>
      <c r="G11" s="1012"/>
      <c r="H11" s="1012"/>
      <c r="I11" s="1012"/>
      <c r="J11" s="1012"/>
      <c r="K11" s="1012"/>
      <c r="L11" s="1012"/>
      <c r="M11" s="1013"/>
    </row>
    <row r="12" spans="1:15" ht="225.75" customHeight="1">
      <c r="A12" s="945"/>
      <c r="B12" s="69" t="s">
        <v>713</v>
      </c>
      <c r="C12" s="947" t="s">
        <v>772</v>
      </c>
      <c r="D12" s="908"/>
      <c r="E12" s="908"/>
      <c r="F12" s="908"/>
      <c r="G12" s="908"/>
      <c r="H12" s="908"/>
      <c r="I12" s="908"/>
      <c r="J12" s="908"/>
      <c r="K12" s="908"/>
      <c r="L12" s="908"/>
      <c r="M12" s="909"/>
    </row>
    <row r="13" spans="1:15" ht="41.25" customHeight="1">
      <c r="A13" s="945"/>
      <c r="B13" s="69" t="s">
        <v>715</v>
      </c>
      <c r="C13" s="993" t="s">
        <v>773</v>
      </c>
      <c r="D13" s="994"/>
      <c r="E13" s="994"/>
      <c r="F13" s="994"/>
      <c r="G13" s="994"/>
      <c r="H13" s="994"/>
      <c r="I13" s="994"/>
      <c r="J13" s="994"/>
      <c r="K13" s="994"/>
      <c r="L13" s="994"/>
      <c r="M13" s="995"/>
    </row>
    <row r="14" spans="1:15">
      <c r="A14" s="946"/>
      <c r="B14" s="244" t="s">
        <v>716</v>
      </c>
      <c r="C14" s="932" t="s">
        <v>267</v>
      </c>
      <c r="D14" s="929"/>
      <c r="E14" s="248" t="s">
        <v>232</v>
      </c>
      <c r="F14" s="999" t="s">
        <v>507</v>
      </c>
      <c r="G14" s="999"/>
      <c r="H14" s="999"/>
      <c r="I14" s="999"/>
      <c r="J14" s="999"/>
      <c r="K14" s="999"/>
      <c r="L14" s="999"/>
      <c r="M14" s="1000"/>
    </row>
    <row r="15" spans="1:15">
      <c r="A15" s="930" t="s">
        <v>57</v>
      </c>
      <c r="B15" s="69" t="s">
        <v>221</v>
      </c>
      <c r="C15" s="300" t="s">
        <v>269</v>
      </c>
      <c r="D15" s="80"/>
      <c r="E15" s="80"/>
      <c r="F15" s="301"/>
      <c r="G15" s="301"/>
      <c r="H15" s="301"/>
      <c r="I15" s="301"/>
      <c r="J15" s="301"/>
      <c r="K15" s="301"/>
      <c r="M15" s="65"/>
    </row>
    <row r="16" spans="1:15">
      <c r="A16" s="931"/>
      <c r="B16" s="69" t="s">
        <v>717</v>
      </c>
      <c r="C16" s="993" t="s">
        <v>545</v>
      </c>
      <c r="D16" s="994"/>
      <c r="E16" s="994"/>
      <c r="F16" s="994"/>
      <c r="G16" s="994"/>
      <c r="H16" s="994"/>
      <c r="I16" s="994"/>
      <c r="J16" s="994"/>
      <c r="K16" s="994"/>
      <c r="L16" s="994"/>
      <c r="M16" s="995"/>
      <c r="O16" s="302"/>
    </row>
    <row r="17" spans="1:13" ht="8.25" customHeight="1">
      <c r="A17" s="931"/>
      <c r="B17" s="914" t="s">
        <v>653</v>
      </c>
      <c r="C17" s="303"/>
      <c r="D17" s="24"/>
      <c r="E17" s="24"/>
      <c r="F17" s="24"/>
      <c r="G17" s="24"/>
      <c r="H17" s="24"/>
      <c r="I17" s="24"/>
      <c r="J17" s="24"/>
      <c r="K17" s="24"/>
      <c r="L17" s="24"/>
      <c r="M17" s="25"/>
    </row>
    <row r="18" spans="1:13" ht="9" customHeight="1">
      <c r="A18" s="931"/>
      <c r="B18" s="915"/>
      <c r="C18" s="304"/>
      <c r="D18" s="26"/>
      <c r="E18" s="5"/>
      <c r="F18" s="26"/>
      <c r="G18" s="5"/>
      <c r="H18" s="26"/>
      <c r="I18" s="5"/>
      <c r="J18" s="26"/>
      <c r="K18" s="5"/>
      <c r="L18" s="5"/>
      <c r="M18" s="27"/>
    </row>
    <row r="19" spans="1:13">
      <c r="A19" s="931"/>
      <c r="B19" s="915"/>
      <c r="C19" s="252" t="s">
        <v>654</v>
      </c>
      <c r="D19" s="28"/>
      <c r="E19" s="251" t="s">
        <v>655</v>
      </c>
      <c r="F19" s="28"/>
      <c r="G19" s="251" t="s">
        <v>656</v>
      </c>
      <c r="H19" s="28"/>
      <c r="I19" s="251" t="s">
        <v>657</v>
      </c>
      <c r="J19" s="28"/>
      <c r="K19" s="251"/>
      <c r="L19" s="30"/>
      <c r="M19" s="31"/>
    </row>
    <row r="20" spans="1:13">
      <c r="A20" s="931"/>
      <c r="B20" s="915"/>
      <c r="C20" s="252" t="s">
        <v>659</v>
      </c>
      <c r="D20" s="32"/>
      <c r="E20" s="251" t="s">
        <v>660</v>
      </c>
      <c r="F20" s="33"/>
      <c r="G20" s="251" t="s">
        <v>661</v>
      </c>
      <c r="H20" s="33"/>
      <c r="I20" s="251"/>
      <c r="J20" s="33"/>
      <c r="K20" s="251"/>
      <c r="L20" s="30"/>
      <c r="M20" s="31"/>
    </row>
    <row r="21" spans="1:13">
      <c r="A21" s="931"/>
      <c r="B21" s="915"/>
      <c r="C21" s="252" t="s">
        <v>664</v>
      </c>
      <c r="D21" s="32"/>
      <c r="E21" s="251" t="s">
        <v>665</v>
      </c>
      <c r="F21" s="32"/>
      <c r="G21" s="251"/>
      <c r="H21" s="44"/>
      <c r="I21" s="251"/>
      <c r="J21" s="44"/>
      <c r="K21" s="251"/>
      <c r="L21" s="242"/>
      <c r="M21" s="243"/>
    </row>
    <row r="22" spans="1:13">
      <c r="A22" s="931"/>
      <c r="B22" s="915"/>
      <c r="C22" s="252" t="s">
        <v>666</v>
      </c>
      <c r="D22" s="33" t="s">
        <v>667</v>
      </c>
      <c r="E22" s="251" t="s">
        <v>668</v>
      </c>
      <c r="F22" s="996" t="s">
        <v>662</v>
      </c>
      <c r="G22" s="996"/>
      <c r="H22" s="996"/>
      <c r="I22" s="9"/>
      <c r="J22" s="9"/>
      <c r="K22" s="9"/>
      <c r="L22" s="9"/>
      <c r="M22" s="34"/>
    </row>
    <row r="23" spans="1:13" ht="9.75" customHeight="1">
      <c r="A23" s="931"/>
      <c r="B23" s="916"/>
      <c r="C23" s="290"/>
      <c r="D23" s="35"/>
      <c r="E23" s="35"/>
      <c r="F23" s="35"/>
      <c r="G23" s="35"/>
      <c r="H23" s="35"/>
      <c r="I23" s="35"/>
      <c r="J23" s="35"/>
      <c r="K23" s="35"/>
      <c r="L23" s="35"/>
      <c r="M23" s="36"/>
    </row>
    <row r="24" spans="1:13">
      <c r="A24" s="931"/>
      <c r="B24" s="914" t="s">
        <v>670</v>
      </c>
      <c r="C24" s="246"/>
      <c r="D24" s="37"/>
      <c r="E24" s="37"/>
      <c r="F24" s="37"/>
      <c r="G24" s="37"/>
      <c r="H24" s="37"/>
      <c r="I24" s="37"/>
      <c r="J24" s="37"/>
      <c r="K24" s="37"/>
      <c r="M24" s="65"/>
    </row>
    <row r="25" spans="1:13">
      <c r="A25" s="931"/>
      <c r="B25" s="915"/>
      <c r="C25" s="252" t="s">
        <v>671</v>
      </c>
      <c r="D25" s="33"/>
      <c r="E25" s="301"/>
      <c r="F25" s="251" t="s">
        <v>672</v>
      </c>
      <c r="G25" s="32"/>
      <c r="H25" s="301"/>
      <c r="I25" s="251" t="s">
        <v>673</v>
      </c>
      <c r="J25" s="32" t="s">
        <v>667</v>
      </c>
      <c r="K25" s="301"/>
      <c r="M25" s="65"/>
    </row>
    <row r="26" spans="1:13">
      <c r="A26" s="931"/>
      <c r="B26" s="915"/>
      <c r="C26" s="252" t="s">
        <v>674</v>
      </c>
      <c r="D26" s="39"/>
      <c r="E26" s="40"/>
      <c r="F26" s="251" t="s">
        <v>675</v>
      </c>
      <c r="G26" s="33"/>
      <c r="H26" s="41"/>
      <c r="I26" s="42"/>
      <c r="J26" s="41"/>
      <c r="K26" s="43"/>
      <c r="M26" s="65"/>
    </row>
    <row r="27" spans="1:13">
      <c r="A27" s="931"/>
      <c r="B27" s="915"/>
      <c r="C27" s="305"/>
      <c r="D27" s="44"/>
      <c r="E27" s="44"/>
      <c r="F27" s="44"/>
      <c r="G27" s="44"/>
      <c r="H27" s="44"/>
      <c r="I27" s="44"/>
      <c r="J27" s="44"/>
      <c r="K27" s="44"/>
      <c r="M27" s="65"/>
    </row>
    <row r="28" spans="1:13">
      <c r="A28" s="931"/>
      <c r="B28" s="119" t="s">
        <v>676</v>
      </c>
      <c r="C28" s="306"/>
      <c r="D28" s="301"/>
      <c r="E28" s="301"/>
      <c r="F28" s="301"/>
      <c r="G28" s="301"/>
      <c r="H28" s="301"/>
      <c r="I28" s="301"/>
      <c r="J28" s="301"/>
      <c r="K28" s="301"/>
      <c r="L28" s="301"/>
      <c r="M28" s="45"/>
    </row>
    <row r="29" spans="1:13" ht="42" customHeight="1">
      <c r="A29" s="931"/>
      <c r="B29" s="119"/>
      <c r="C29" s="307" t="s">
        <v>677</v>
      </c>
      <c r="D29" s="308">
        <v>1</v>
      </c>
      <c r="E29" s="301"/>
      <c r="F29" s="309" t="s">
        <v>678</v>
      </c>
      <c r="G29" s="32">
        <v>2022</v>
      </c>
      <c r="H29" s="301"/>
      <c r="I29" s="309" t="s">
        <v>679</v>
      </c>
      <c r="J29" s="927" t="s">
        <v>363</v>
      </c>
      <c r="K29" s="928"/>
      <c r="L29" s="929"/>
      <c r="M29" s="45"/>
    </row>
    <row r="30" spans="1:13">
      <c r="A30" s="931"/>
      <c r="B30" s="120"/>
      <c r="C30" s="290"/>
      <c r="D30" s="35"/>
      <c r="E30" s="35"/>
      <c r="F30" s="35"/>
      <c r="G30" s="35"/>
      <c r="H30" s="35"/>
      <c r="I30" s="35"/>
      <c r="J30" s="35"/>
      <c r="K30" s="35"/>
      <c r="L30" s="35"/>
      <c r="M30" s="36"/>
    </row>
    <row r="31" spans="1:13">
      <c r="A31" s="931"/>
      <c r="B31" s="914" t="s">
        <v>681</v>
      </c>
      <c r="C31" s="310"/>
      <c r="D31" s="47"/>
      <c r="E31" s="47"/>
      <c r="F31" s="47"/>
      <c r="G31" s="47"/>
      <c r="H31" s="47"/>
      <c r="I31" s="47"/>
      <c r="J31" s="47"/>
      <c r="K31" s="47"/>
      <c r="M31" s="65"/>
    </row>
    <row r="32" spans="1:13">
      <c r="A32" s="931"/>
      <c r="B32" s="915"/>
      <c r="C32" s="306" t="s">
        <v>682</v>
      </c>
      <c r="D32" s="311">
        <v>2025</v>
      </c>
      <c r="E32" s="49"/>
      <c r="F32" s="301" t="s">
        <v>683</v>
      </c>
      <c r="G32" s="312" t="s">
        <v>684</v>
      </c>
      <c r="H32" s="49"/>
      <c r="I32" s="309"/>
      <c r="J32" s="49"/>
      <c r="K32" s="49"/>
      <c r="M32" s="65"/>
    </row>
    <row r="33" spans="1:15">
      <c r="A33" s="931"/>
      <c r="B33" s="916"/>
      <c r="C33" s="290"/>
      <c r="D33" s="51"/>
      <c r="E33" s="52"/>
      <c r="F33" s="35"/>
      <c r="G33" s="52"/>
      <c r="H33" s="52"/>
      <c r="I33" s="53"/>
      <c r="J33" s="52"/>
      <c r="K33" s="52"/>
      <c r="M33" s="65"/>
    </row>
    <row r="34" spans="1:15">
      <c r="A34" s="931"/>
      <c r="B34" s="914" t="s">
        <v>685</v>
      </c>
      <c r="C34" s="313"/>
      <c r="D34" s="54"/>
      <c r="E34" s="54"/>
      <c r="F34" s="54"/>
      <c r="G34" s="54"/>
      <c r="H34" s="54"/>
      <c r="I34" s="54"/>
      <c r="J34" s="54"/>
      <c r="K34" s="54"/>
      <c r="L34" s="54"/>
      <c r="M34" s="55"/>
    </row>
    <row r="35" spans="1:15">
      <c r="A35" s="931"/>
      <c r="B35" s="915"/>
      <c r="C35" s="314"/>
      <c r="D35" s="7">
        <v>2019</v>
      </c>
      <c r="E35" s="7"/>
      <c r="F35" s="8">
        <v>2020</v>
      </c>
      <c r="G35" s="8"/>
      <c r="H35" s="8">
        <v>2021</v>
      </c>
      <c r="I35" s="7"/>
      <c r="J35" s="7">
        <v>2022</v>
      </c>
      <c r="L35" s="7">
        <v>2023</v>
      </c>
      <c r="M35" s="55"/>
    </row>
    <row r="36" spans="1:15">
      <c r="A36" s="931"/>
      <c r="B36" s="915"/>
      <c r="C36" s="314"/>
      <c r="D36" s="102">
        <v>0</v>
      </c>
      <c r="E36" s="10"/>
      <c r="F36" s="102">
        <v>0</v>
      </c>
      <c r="G36" s="10"/>
      <c r="H36" s="102">
        <v>0</v>
      </c>
      <c r="I36" s="10"/>
      <c r="J36" s="102">
        <v>0</v>
      </c>
      <c r="K36" s="315"/>
      <c r="L36" s="316"/>
      <c r="M36" s="118"/>
      <c r="O36" s="302"/>
    </row>
    <row r="37" spans="1:15">
      <c r="A37" s="931"/>
      <c r="B37" s="915"/>
      <c r="C37" s="314"/>
      <c r="D37" s="7">
        <v>2024</v>
      </c>
      <c r="E37" s="7"/>
      <c r="F37" s="8">
        <v>2025</v>
      </c>
      <c r="G37" s="8"/>
      <c r="H37" s="8">
        <v>2026</v>
      </c>
      <c r="I37" s="7"/>
      <c r="J37" s="7">
        <v>2027</v>
      </c>
      <c r="L37" s="7">
        <v>2028</v>
      </c>
      <c r="M37" s="27"/>
    </row>
    <row r="38" spans="1:15">
      <c r="A38" s="931"/>
      <c r="B38" s="915"/>
      <c r="C38" s="314"/>
      <c r="D38" s="317"/>
      <c r="E38" s="10"/>
      <c r="F38" s="317">
        <v>1</v>
      </c>
      <c r="G38" s="318"/>
      <c r="H38" s="317">
        <v>1</v>
      </c>
      <c r="I38" s="318"/>
      <c r="J38" s="317">
        <v>1</v>
      </c>
      <c r="K38" s="315"/>
      <c r="L38" s="317">
        <v>1</v>
      </c>
      <c r="M38" s="319"/>
    </row>
    <row r="39" spans="1:15">
      <c r="A39" s="931"/>
      <c r="B39" s="915"/>
      <c r="C39" s="314"/>
      <c r="D39" s="11" t="s">
        <v>686</v>
      </c>
      <c r="E39" s="117"/>
      <c r="F39" s="320"/>
      <c r="G39" s="7"/>
      <c r="H39" s="320"/>
      <c r="I39" s="7"/>
      <c r="J39" s="320"/>
      <c r="K39" s="7"/>
      <c r="L39" s="320"/>
      <c r="M39" s="321"/>
    </row>
    <row r="40" spans="1:15">
      <c r="A40" s="931"/>
      <c r="B40" s="915"/>
      <c r="C40" s="314"/>
      <c r="D40" s="317">
        <v>4</v>
      </c>
      <c r="E40" s="318"/>
      <c r="F40" s="997"/>
      <c r="G40" s="997"/>
      <c r="H40" s="998"/>
      <c r="I40" s="998"/>
      <c r="J40" s="320"/>
      <c r="K40" s="7"/>
      <c r="L40" s="320"/>
      <c r="M40" s="321"/>
    </row>
    <row r="41" spans="1:15">
      <c r="A41" s="931"/>
      <c r="B41" s="915"/>
      <c r="C41" s="314"/>
      <c r="D41" s="11"/>
      <c r="E41" s="117"/>
      <c r="F41" s="322"/>
      <c r="G41" s="323"/>
      <c r="H41" s="322"/>
      <c r="I41" s="323"/>
      <c r="J41" s="322"/>
      <c r="K41" s="323"/>
      <c r="L41" s="322"/>
      <c r="M41" s="324"/>
    </row>
    <row r="42" spans="1:15" ht="18" customHeight="1">
      <c r="A42" s="931"/>
      <c r="B42" s="914" t="s">
        <v>687</v>
      </c>
      <c r="C42" s="325"/>
      <c r="D42" s="56"/>
      <c r="E42" s="56"/>
      <c r="F42" s="56"/>
      <c r="G42" s="56"/>
      <c r="H42" s="56"/>
      <c r="I42" s="56"/>
      <c r="J42" s="56"/>
      <c r="K42" s="56"/>
      <c r="M42" s="65"/>
    </row>
    <row r="43" spans="1:15">
      <c r="A43" s="931"/>
      <c r="B43" s="915"/>
      <c r="C43" s="326"/>
      <c r="D43" s="57" t="s">
        <v>688</v>
      </c>
      <c r="E43" s="58" t="s">
        <v>548</v>
      </c>
      <c r="F43" s="920" t="s">
        <v>689</v>
      </c>
      <c r="G43" s="921"/>
      <c r="H43" s="7"/>
      <c r="I43" s="327" t="s">
        <v>668</v>
      </c>
      <c r="J43" s="328"/>
      <c r="K43" s="328"/>
      <c r="M43" s="65"/>
    </row>
    <row r="44" spans="1:15">
      <c r="A44" s="931"/>
      <c r="B44" s="915"/>
      <c r="C44" s="326"/>
      <c r="D44" s="60"/>
      <c r="E44" s="32" t="s">
        <v>667</v>
      </c>
      <c r="F44" s="920"/>
      <c r="G44" s="922"/>
      <c r="H44" s="301"/>
      <c r="I44" s="923"/>
      <c r="J44" s="923"/>
      <c r="K44" s="61"/>
      <c r="M44" s="65"/>
    </row>
    <row r="45" spans="1:15">
      <c r="A45" s="931"/>
      <c r="B45" s="916"/>
      <c r="C45" s="329"/>
      <c r="D45" s="62"/>
      <c r="E45" s="62"/>
      <c r="F45" s="62"/>
      <c r="G45" s="62"/>
      <c r="H45" s="62"/>
      <c r="I45" s="62"/>
      <c r="J45" s="62"/>
      <c r="K45" s="62"/>
      <c r="M45" s="65"/>
    </row>
    <row r="46" spans="1:15" ht="69" customHeight="1">
      <c r="A46" s="931"/>
      <c r="B46" s="69" t="s">
        <v>690</v>
      </c>
      <c r="C46" s="893" t="s">
        <v>774</v>
      </c>
      <c r="D46" s="894"/>
      <c r="E46" s="894"/>
      <c r="F46" s="894"/>
      <c r="G46" s="894"/>
      <c r="H46" s="894"/>
      <c r="I46" s="894"/>
      <c r="J46" s="894"/>
      <c r="K46" s="894"/>
      <c r="L46" s="894"/>
      <c r="M46" s="895"/>
      <c r="O46" s="302"/>
    </row>
    <row r="47" spans="1:15" ht="18.75">
      <c r="A47" s="931"/>
      <c r="B47" s="69" t="s">
        <v>692</v>
      </c>
      <c r="C47" s="893" t="s">
        <v>362</v>
      </c>
      <c r="D47" s="894"/>
      <c r="E47" s="894"/>
      <c r="F47" s="894"/>
      <c r="G47" s="894"/>
      <c r="H47" s="894"/>
      <c r="I47" s="894"/>
      <c r="J47" s="894"/>
      <c r="K47" s="894"/>
      <c r="L47" s="894"/>
      <c r="M47" s="895"/>
      <c r="O47" s="330"/>
    </row>
    <row r="48" spans="1:15">
      <c r="A48" s="931"/>
      <c r="B48" s="69" t="s">
        <v>694</v>
      </c>
      <c r="C48" s="280">
        <v>0</v>
      </c>
      <c r="D48" s="143"/>
      <c r="E48" s="143"/>
      <c r="F48" s="143"/>
      <c r="G48" s="143"/>
      <c r="H48" s="143"/>
      <c r="I48" s="143"/>
      <c r="J48" s="143"/>
      <c r="K48" s="143"/>
      <c r="L48" s="143"/>
      <c r="M48" s="228"/>
    </row>
    <row r="49" spans="1:13" ht="30.95" customHeight="1" thickBot="1">
      <c r="A49" s="931"/>
      <c r="B49" s="283" t="s">
        <v>695</v>
      </c>
      <c r="C49" s="986">
        <v>2019</v>
      </c>
      <c r="D49" s="987"/>
      <c r="E49" s="987"/>
      <c r="F49" s="987"/>
      <c r="G49" s="987"/>
      <c r="H49" s="987"/>
      <c r="I49" s="987"/>
      <c r="J49" s="987"/>
      <c r="K49" s="987"/>
      <c r="L49" s="987"/>
      <c r="M49" s="988"/>
    </row>
    <row r="50" spans="1:13" ht="15.75" customHeight="1">
      <c r="A50" s="976" t="s">
        <v>70</v>
      </c>
      <c r="B50" s="331" t="s">
        <v>696</v>
      </c>
      <c r="C50" s="989" t="s">
        <v>775</v>
      </c>
      <c r="D50" s="990"/>
      <c r="E50" s="990"/>
      <c r="F50" s="990"/>
      <c r="G50" s="990"/>
      <c r="H50" s="990"/>
      <c r="I50" s="990"/>
      <c r="J50" s="990"/>
      <c r="K50" s="990"/>
      <c r="L50" s="990"/>
      <c r="M50" s="991"/>
    </row>
    <row r="51" spans="1:13" ht="15.75" customHeight="1">
      <c r="A51" s="906"/>
      <c r="B51" s="70" t="s">
        <v>698</v>
      </c>
      <c r="C51" s="947" t="s">
        <v>776</v>
      </c>
      <c r="D51" s="908"/>
      <c r="E51" s="908"/>
      <c r="F51" s="908"/>
      <c r="G51" s="908"/>
      <c r="H51" s="908"/>
      <c r="I51" s="908"/>
      <c r="J51" s="908"/>
      <c r="K51" s="908"/>
      <c r="L51" s="908"/>
      <c r="M51" s="909"/>
    </row>
    <row r="52" spans="1:13" ht="15.75" customHeight="1">
      <c r="A52" s="906"/>
      <c r="B52" s="70" t="s">
        <v>699</v>
      </c>
      <c r="C52" s="947" t="s">
        <v>362</v>
      </c>
      <c r="D52" s="908"/>
      <c r="E52" s="908"/>
      <c r="F52" s="908"/>
      <c r="G52" s="908"/>
      <c r="H52" s="908"/>
      <c r="I52" s="908"/>
      <c r="J52" s="908"/>
      <c r="K52" s="908"/>
      <c r="L52" s="908"/>
      <c r="M52" s="909"/>
    </row>
    <row r="53" spans="1:13" ht="15.75" customHeight="1">
      <c r="A53" s="906"/>
      <c r="B53" s="71" t="s">
        <v>700</v>
      </c>
      <c r="C53" s="947" t="s">
        <v>363</v>
      </c>
      <c r="D53" s="908"/>
      <c r="E53" s="908"/>
      <c r="F53" s="908"/>
      <c r="G53" s="908"/>
      <c r="H53" s="908"/>
      <c r="I53" s="908"/>
      <c r="J53" s="908"/>
      <c r="K53" s="908"/>
      <c r="L53" s="908"/>
      <c r="M53" s="909"/>
    </row>
    <row r="54" spans="1:13" ht="15.75" customHeight="1">
      <c r="A54" s="906"/>
      <c r="B54" s="70" t="s">
        <v>701</v>
      </c>
      <c r="C54" s="992" t="s">
        <v>546</v>
      </c>
      <c r="D54" s="908"/>
      <c r="E54" s="908"/>
      <c r="F54" s="908"/>
      <c r="G54" s="908"/>
      <c r="H54" s="908"/>
      <c r="I54" s="908"/>
      <c r="J54" s="908"/>
      <c r="K54" s="908"/>
      <c r="L54" s="908"/>
      <c r="M54" s="909"/>
    </row>
    <row r="55" spans="1:13" ht="15.95" customHeight="1" thickBot="1">
      <c r="A55" s="907"/>
      <c r="B55" s="332" t="s">
        <v>702</v>
      </c>
      <c r="C55" s="980" t="s">
        <v>365</v>
      </c>
      <c r="D55" s="981"/>
      <c r="E55" s="981"/>
      <c r="F55" s="981"/>
      <c r="G55" s="981"/>
      <c r="H55" s="981"/>
      <c r="I55" s="981"/>
      <c r="J55" s="981"/>
      <c r="K55" s="981"/>
      <c r="L55" s="981"/>
      <c r="M55" s="982"/>
    </row>
    <row r="56" spans="1:13" ht="15.75" customHeight="1">
      <c r="A56" s="976" t="s">
        <v>704</v>
      </c>
      <c r="B56" s="333" t="s">
        <v>705</v>
      </c>
      <c r="C56" s="977" t="s">
        <v>1167</v>
      </c>
      <c r="D56" s="978"/>
      <c r="E56" s="978"/>
      <c r="F56" s="978"/>
      <c r="G56" s="978"/>
      <c r="H56" s="978"/>
      <c r="I56" s="978"/>
      <c r="J56" s="978"/>
      <c r="K56" s="978"/>
      <c r="L56" s="978"/>
      <c r="M56" s="979"/>
    </row>
    <row r="57" spans="1:13" ht="30" customHeight="1">
      <c r="A57" s="906"/>
      <c r="B57" s="72" t="s">
        <v>707</v>
      </c>
      <c r="C57" s="947" t="s">
        <v>708</v>
      </c>
      <c r="D57" s="908"/>
      <c r="E57" s="908"/>
      <c r="F57" s="908"/>
      <c r="G57" s="908"/>
      <c r="H57" s="908"/>
      <c r="I57" s="908"/>
      <c r="J57" s="908"/>
      <c r="K57" s="908"/>
      <c r="L57" s="908"/>
      <c r="M57" s="909"/>
    </row>
    <row r="58" spans="1:13" ht="30" customHeight="1" thickBot="1">
      <c r="A58" s="907"/>
      <c r="B58" s="335" t="s">
        <v>237</v>
      </c>
      <c r="C58" s="980" t="s">
        <v>362</v>
      </c>
      <c r="D58" s="981"/>
      <c r="E58" s="981"/>
      <c r="F58" s="981"/>
      <c r="G58" s="981"/>
      <c r="H58" s="981"/>
      <c r="I58" s="981"/>
      <c r="J58" s="981"/>
      <c r="K58" s="981"/>
      <c r="L58" s="981"/>
      <c r="M58" s="982"/>
    </row>
    <row r="59" spans="1:13" ht="16.5" thickBot="1">
      <c r="A59" s="336" t="s">
        <v>74</v>
      </c>
      <c r="B59" s="74"/>
      <c r="C59" s="983" t="s">
        <v>709</v>
      </c>
      <c r="D59" s="984"/>
      <c r="E59" s="984"/>
      <c r="F59" s="984"/>
      <c r="G59" s="984"/>
      <c r="H59" s="984"/>
      <c r="I59" s="984"/>
      <c r="J59" s="984"/>
      <c r="K59" s="984"/>
      <c r="L59" s="984"/>
      <c r="M59" s="985"/>
    </row>
  </sheetData>
  <mergeCells count="46">
    <mergeCell ref="C14:D14"/>
    <mergeCell ref="F14:M14"/>
    <mergeCell ref="B1:M1"/>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47:M47"/>
    <mergeCell ref="A15:A49"/>
    <mergeCell ref="C16:M16"/>
    <mergeCell ref="B17:B23"/>
    <mergeCell ref="F22:H22"/>
    <mergeCell ref="B24:B27"/>
    <mergeCell ref="J29:L29"/>
    <mergeCell ref="B31:B33"/>
    <mergeCell ref="B34:B41"/>
    <mergeCell ref="F40:G40"/>
    <mergeCell ref="H40:I40"/>
    <mergeCell ref="B42:B45"/>
    <mergeCell ref="F43:F44"/>
    <mergeCell ref="G43:G44"/>
    <mergeCell ref="I44:J44"/>
    <mergeCell ref="C46:M46"/>
    <mergeCell ref="C49:M49"/>
    <mergeCell ref="A50:A55"/>
    <mergeCell ref="C50:M50"/>
    <mergeCell ref="C51:M51"/>
    <mergeCell ref="C52:M52"/>
    <mergeCell ref="C53:M53"/>
    <mergeCell ref="C54:M54"/>
    <mergeCell ref="C55:M55"/>
    <mergeCell ref="A56:A58"/>
    <mergeCell ref="C56:M56"/>
    <mergeCell ref="C57:M57"/>
    <mergeCell ref="C58:M58"/>
    <mergeCell ref="C59:M59"/>
  </mergeCells>
  <dataValidations count="7">
    <dataValidation type="list" allowBlank="1" showInputMessage="1" showErrorMessage="1" sqref="G43" xr:uid="{52965837-EA0A-453C-90B3-082521BA5A6F}"/>
    <dataValidation allowBlank="1" showInputMessage="1" showErrorMessage="1" prompt="Identifique el ODS a que le apunta el indicador de producto. Seleccione de la lista desplegable._x000a_" sqref="B14" xr:uid="{5F099C6E-E617-4408-B7D3-0F00B2F4E67A}"/>
    <dataValidation allowBlank="1" showInputMessage="1" showErrorMessage="1" prompt="Identifique la meta ODS a que le apunta el indicador de producto. Seleccione de la lista desplegable." sqref="E14" xr:uid="{94991322-989E-427D-8996-9D031EC85504}"/>
    <dataValidation allowBlank="1" showInputMessage="1" showErrorMessage="1" prompt="Si corresponde a un indicador del PDD, identifique el código de la meta el cual se encuentra en el listado de indicadores del plan que se encuentra en la caja de herramientas._x000a__x000a_" sqref="F4" xr:uid="{0EC1F9DA-B0CA-452C-A15F-768799A14F51}"/>
    <dataValidation allowBlank="1" showInputMessage="1" showErrorMessage="1" prompt="Seleccione de la lista desplegable" sqref="H7 B7 B4" xr:uid="{98547CF1-5B1D-4854-B7B3-891A7EBFC42F}"/>
    <dataValidation allowBlank="1" showInputMessage="1" showErrorMessage="1" prompt="Selecciones de la lista desplegable" sqref="B15" xr:uid="{F68341EF-6B91-474B-ACD0-DD7ED4659933}"/>
    <dataValidation allowBlank="1" showInputMessage="1" showErrorMessage="1" prompt="Incluir una ficha por cada indicador, ya sea de producto o de resultado" sqref="B1" xr:uid="{60F63424-E679-4833-B5C4-B3C63DB52B70}"/>
  </dataValidations>
  <hyperlinks>
    <hyperlink ref="C54" r:id="rId1" xr:uid="{05B06CB6-817C-4577-9CB1-461386FDBCDD}"/>
  </hyperlinks>
  <pageMargins left="0.7" right="0.7" top="0.75" bottom="0.75" header="0.3" footer="0.3"/>
  <pageSetup paperSize="9"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M62"/>
  <sheetViews>
    <sheetView topLeftCell="A49" zoomScale="85" zoomScaleNormal="85" zoomScalePageLayoutView="85" workbookViewId="0">
      <selection activeCell="C49" sqref="C49:M49"/>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777</v>
      </c>
      <c r="C1" s="89"/>
      <c r="D1" s="89"/>
      <c r="E1" s="89"/>
      <c r="F1" s="89"/>
      <c r="G1" s="89"/>
      <c r="H1" s="89"/>
      <c r="I1" s="89"/>
      <c r="J1" s="89"/>
      <c r="K1" s="89"/>
      <c r="L1" s="89"/>
      <c r="M1" s="90"/>
    </row>
    <row r="2" spans="1:13" ht="28.5" customHeight="1">
      <c r="A2" s="924" t="s">
        <v>614</v>
      </c>
      <c r="B2" s="68" t="s">
        <v>615</v>
      </c>
      <c r="C2" s="893" t="str">
        <f>'Plan de acción Actual'!E34</f>
        <v>Porcentaje de ciudadanos encuestados que considera que las entidades públicas se coordinan y cooperan entre ellas para ofrecer un mejor servicio, en la ciudad de Bogotá D.C.</v>
      </c>
      <c r="D2" s="894"/>
      <c r="E2" s="894"/>
      <c r="F2" s="894"/>
      <c r="G2" s="894"/>
      <c r="H2" s="894"/>
      <c r="I2" s="894"/>
      <c r="J2" s="894"/>
      <c r="K2" s="894"/>
      <c r="L2" s="894"/>
      <c r="M2" s="895"/>
    </row>
    <row r="3" spans="1:13" ht="140.25" customHeight="1">
      <c r="A3" s="925"/>
      <c r="B3" s="69" t="s">
        <v>616</v>
      </c>
      <c r="C3" s="893" t="s">
        <v>778</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81" t="s">
        <v>272</v>
      </c>
      <c r="J7" s="19"/>
      <c r="K7" s="19"/>
      <c r="L7" s="19"/>
      <c r="M7" s="22"/>
    </row>
    <row r="8" spans="1:13">
      <c r="A8" s="925"/>
      <c r="B8" s="914" t="s">
        <v>622</v>
      </c>
      <c r="C8" s="96"/>
      <c r="D8" s="82"/>
      <c r="E8" s="82"/>
      <c r="F8" s="82"/>
      <c r="G8" s="82"/>
      <c r="H8" s="82"/>
      <c r="I8" s="82"/>
      <c r="J8" s="82"/>
      <c r="K8" s="82"/>
      <c r="L8" s="83"/>
      <c r="M8" s="84"/>
    </row>
    <row r="9" spans="1:13">
      <c r="A9" s="925"/>
      <c r="B9" s="915"/>
      <c r="C9" s="890" t="s">
        <v>272</v>
      </c>
      <c r="D9" s="890"/>
      <c r="E9" s="23"/>
      <c r="F9" s="890" t="s">
        <v>623</v>
      </c>
      <c r="G9" s="890"/>
      <c r="H9" s="23"/>
      <c r="I9" s="890" t="s">
        <v>633</v>
      </c>
      <c r="J9" s="890"/>
      <c r="K9" s="23"/>
      <c r="L9" s="890" t="s">
        <v>625</v>
      </c>
      <c r="M9" s="890"/>
    </row>
    <row r="10" spans="1:13">
      <c r="A10" s="925"/>
      <c r="B10" s="916"/>
      <c r="C10" s="889" t="s">
        <v>626</v>
      </c>
      <c r="D10" s="889"/>
      <c r="E10" s="23"/>
      <c r="F10" s="889" t="s">
        <v>626</v>
      </c>
      <c r="G10" s="889"/>
      <c r="H10" s="23"/>
      <c r="I10" s="889" t="s">
        <v>626</v>
      </c>
      <c r="J10" s="889"/>
      <c r="K10" s="23"/>
      <c r="L10" s="889" t="s">
        <v>626</v>
      </c>
      <c r="M10" s="889"/>
    </row>
    <row r="11" spans="1:13">
      <c r="A11" s="925"/>
      <c r="B11" s="120"/>
      <c r="C11" s="890" t="s">
        <v>627</v>
      </c>
      <c r="D11" s="890"/>
      <c r="E11" s="23"/>
      <c r="F11" s="890" t="s">
        <v>628</v>
      </c>
      <c r="G11" s="890"/>
      <c r="H11" s="23"/>
      <c r="I11" s="890" t="s">
        <v>629</v>
      </c>
      <c r="J11" s="890"/>
      <c r="K11" s="23"/>
      <c r="L11" s="890" t="s">
        <v>630</v>
      </c>
      <c r="M11" s="890"/>
    </row>
    <row r="12" spans="1:13">
      <c r="A12" s="925"/>
      <c r="B12" s="120"/>
      <c r="C12" s="889" t="s">
        <v>626</v>
      </c>
      <c r="D12" s="889"/>
      <c r="E12" s="23"/>
      <c r="F12" s="889" t="s">
        <v>626</v>
      </c>
      <c r="G12" s="889"/>
      <c r="H12" s="23"/>
      <c r="I12" s="889" t="s">
        <v>626</v>
      </c>
      <c r="J12" s="889"/>
      <c r="K12" s="23"/>
      <c r="L12" s="889" t="s">
        <v>626</v>
      </c>
      <c r="M12" s="889"/>
    </row>
    <row r="13" spans="1:13">
      <c r="A13" s="925"/>
      <c r="B13" s="120"/>
      <c r="C13" s="890" t="s">
        <v>631</v>
      </c>
      <c r="D13" s="890"/>
      <c r="E13" s="23"/>
      <c r="F13" s="890" t="s">
        <v>635</v>
      </c>
      <c r="G13" s="890"/>
      <c r="H13" s="23"/>
      <c r="I13" s="890" t="s">
        <v>638</v>
      </c>
      <c r="J13" s="890"/>
      <c r="K13" s="23"/>
      <c r="L13" s="890" t="s">
        <v>641</v>
      </c>
      <c r="M13" s="890"/>
    </row>
    <row r="14" spans="1:13">
      <c r="A14" s="925"/>
      <c r="B14" s="120"/>
      <c r="C14" s="889" t="s">
        <v>626</v>
      </c>
      <c r="D14" s="889"/>
      <c r="E14" s="23"/>
      <c r="F14" s="889" t="s">
        <v>626</v>
      </c>
      <c r="G14" s="889"/>
      <c r="H14" s="23"/>
      <c r="I14" s="889" t="s">
        <v>626</v>
      </c>
      <c r="J14" s="889"/>
      <c r="K14" s="23"/>
      <c r="L14" s="889" t="s">
        <v>626</v>
      </c>
      <c r="M14" s="889"/>
    </row>
    <row r="15" spans="1:13">
      <c r="A15" s="925"/>
      <c r="B15" s="120"/>
      <c r="C15" s="890" t="s">
        <v>640</v>
      </c>
      <c r="D15" s="890"/>
      <c r="E15" s="23"/>
      <c r="F15" s="890" t="s">
        <v>644</v>
      </c>
      <c r="G15" s="890"/>
      <c r="H15" s="23"/>
      <c r="I15" s="890" t="s">
        <v>779</v>
      </c>
      <c r="J15" s="890"/>
      <c r="K15" s="23"/>
      <c r="L15" s="890" t="s">
        <v>648</v>
      </c>
      <c r="M15" s="890"/>
    </row>
    <row r="16" spans="1:13">
      <c r="A16" s="925"/>
      <c r="B16" s="120"/>
      <c r="C16" s="889" t="s">
        <v>626</v>
      </c>
      <c r="D16" s="889"/>
      <c r="E16" s="23"/>
      <c r="F16" s="889" t="s">
        <v>626</v>
      </c>
      <c r="G16" s="889"/>
      <c r="H16" s="23"/>
      <c r="I16" s="889" t="s">
        <v>626</v>
      </c>
      <c r="J16" s="889"/>
      <c r="K16" s="23"/>
      <c r="L16" s="889" t="s">
        <v>626</v>
      </c>
      <c r="M16" s="889"/>
    </row>
    <row r="17" spans="1:13" ht="29.45" customHeight="1">
      <c r="A17" s="926"/>
      <c r="B17" s="69" t="s">
        <v>651</v>
      </c>
      <c r="C17" s="893" t="s">
        <v>780</v>
      </c>
      <c r="D17" s="894"/>
      <c r="E17" s="894"/>
      <c r="F17" s="894"/>
      <c r="G17" s="894"/>
      <c r="H17" s="894"/>
      <c r="I17" s="894"/>
      <c r="J17" s="894"/>
      <c r="K17" s="894"/>
      <c r="L17" s="894"/>
      <c r="M17" s="895"/>
    </row>
    <row r="18" spans="1:13" ht="16.5" customHeight="1">
      <c r="A18" s="911" t="s">
        <v>57</v>
      </c>
      <c r="B18" s="69" t="s">
        <v>221</v>
      </c>
      <c r="C18" s="144" t="str">
        <f>'Plan de acción Actual'!G33</f>
        <v>Derechos Humanos;
Poblacional;
Diferencial;
Género</v>
      </c>
      <c r="D18" s="38"/>
      <c r="E18" s="38"/>
      <c r="F18" s="38"/>
      <c r="G18" s="38"/>
      <c r="H18" s="38"/>
      <c r="I18" s="38"/>
      <c r="J18" s="38"/>
      <c r="K18" s="38"/>
      <c r="M18" s="65"/>
    </row>
    <row r="19" spans="1:13" ht="18" customHeight="1">
      <c r="A19" s="912"/>
      <c r="B19" s="914" t="s">
        <v>653</v>
      </c>
      <c r="C19" s="66"/>
      <c r="D19" s="24"/>
      <c r="E19" s="24"/>
      <c r="F19" s="24"/>
      <c r="G19" s="24"/>
      <c r="H19" s="24"/>
      <c r="I19" s="24"/>
      <c r="J19" s="24"/>
      <c r="K19" s="24"/>
      <c r="L19" s="24"/>
      <c r="M19" s="25"/>
    </row>
    <row r="20" spans="1:13" ht="18.75" customHeight="1">
      <c r="A20" s="912"/>
      <c r="B20" s="915"/>
      <c r="C20" s="64"/>
      <c r="D20" s="26"/>
      <c r="E20" s="5"/>
      <c r="F20" s="26"/>
      <c r="G20" s="5"/>
      <c r="H20" s="26"/>
      <c r="I20" s="5"/>
      <c r="J20" s="26"/>
      <c r="K20" s="5"/>
      <c r="L20" s="5"/>
      <c r="M20" s="27"/>
    </row>
    <row r="21" spans="1:13">
      <c r="A21" s="912"/>
      <c r="B21" s="915"/>
      <c r="C21" s="29" t="s">
        <v>654</v>
      </c>
      <c r="D21" s="28"/>
      <c r="E21" s="29" t="s">
        <v>655</v>
      </c>
      <c r="F21" s="28"/>
      <c r="G21" s="29" t="s">
        <v>656</v>
      </c>
      <c r="H21" s="28"/>
      <c r="I21" s="29" t="s">
        <v>657</v>
      </c>
      <c r="J21" s="255"/>
      <c r="K21" s="29"/>
      <c r="L21" s="251"/>
      <c r="M21" s="243"/>
    </row>
    <row r="22" spans="1:13">
      <c r="A22" s="912"/>
      <c r="B22" s="915"/>
      <c r="C22" s="29" t="s">
        <v>659</v>
      </c>
      <c r="D22" s="32"/>
      <c r="E22" s="29" t="s">
        <v>660</v>
      </c>
      <c r="F22" s="33"/>
      <c r="G22" s="29" t="s">
        <v>661</v>
      </c>
      <c r="H22" s="33"/>
      <c r="I22" s="29"/>
      <c r="J22" s="254"/>
      <c r="K22" s="29"/>
      <c r="L22" s="251"/>
      <c r="M22" s="243"/>
    </row>
    <row r="23" spans="1:13">
      <c r="A23" s="912"/>
      <c r="B23" s="915"/>
      <c r="C23" s="29" t="s">
        <v>664</v>
      </c>
      <c r="D23" s="32"/>
      <c r="E23" s="29" t="s">
        <v>665</v>
      </c>
      <c r="F23" s="32"/>
      <c r="G23" s="29"/>
      <c r="H23" s="254"/>
      <c r="I23" s="29"/>
      <c r="J23" s="254"/>
      <c r="K23" s="29"/>
      <c r="L23" s="251"/>
      <c r="M23" s="243"/>
    </row>
    <row r="24" spans="1:13">
      <c r="A24" s="912"/>
      <c r="B24" s="915"/>
      <c r="C24" s="29" t="s">
        <v>666</v>
      </c>
      <c r="D24" s="33" t="s">
        <v>667</v>
      </c>
      <c r="E24" s="29" t="s">
        <v>668</v>
      </c>
      <c r="F24" s="9" t="s">
        <v>662</v>
      </c>
      <c r="G24" s="9"/>
      <c r="H24" s="9"/>
      <c r="I24" s="9"/>
      <c r="J24" s="9"/>
      <c r="K24" s="9"/>
      <c r="L24" s="9"/>
      <c r="M24" s="34"/>
    </row>
    <row r="25" spans="1:13" ht="9.75" customHeight="1">
      <c r="A25" s="912"/>
      <c r="B25" s="916"/>
      <c r="C25" s="35"/>
      <c r="D25" s="35"/>
      <c r="E25" s="35"/>
      <c r="F25" s="35"/>
      <c r="G25" s="35"/>
      <c r="H25" s="35"/>
      <c r="I25" s="35"/>
      <c r="J25" s="35"/>
      <c r="K25" s="35"/>
      <c r="L25" s="35"/>
      <c r="M25" s="36"/>
    </row>
    <row r="26" spans="1:13">
      <c r="A26" s="912"/>
      <c r="B26" s="914" t="s">
        <v>670</v>
      </c>
      <c r="C26" s="37"/>
      <c r="D26" s="37"/>
      <c r="E26" s="37"/>
      <c r="F26" s="37"/>
      <c r="G26" s="37"/>
      <c r="H26" s="37"/>
      <c r="I26" s="37"/>
      <c r="J26" s="37"/>
      <c r="K26" s="37"/>
      <c r="M26" s="65"/>
    </row>
    <row r="27" spans="1:13">
      <c r="A27" s="912"/>
      <c r="B27" s="915"/>
      <c r="C27" s="29" t="s">
        <v>671</v>
      </c>
      <c r="D27" s="33"/>
      <c r="E27" s="38"/>
      <c r="F27" s="29" t="s">
        <v>672</v>
      </c>
      <c r="G27" s="32"/>
      <c r="H27" s="38"/>
      <c r="I27" s="29" t="s">
        <v>673</v>
      </c>
      <c r="J27" s="32" t="s">
        <v>667</v>
      </c>
      <c r="K27" s="38"/>
      <c r="M27" s="65"/>
    </row>
    <row r="28" spans="1:13">
      <c r="A28" s="912"/>
      <c r="B28" s="915"/>
      <c r="C28" s="29" t="s">
        <v>674</v>
      </c>
      <c r="D28" s="39"/>
      <c r="E28" s="40"/>
      <c r="F28" s="29" t="s">
        <v>675</v>
      </c>
      <c r="G28" s="33"/>
      <c r="H28" s="41"/>
      <c r="I28" s="42"/>
      <c r="J28" s="41"/>
      <c r="K28" s="43"/>
      <c r="M28" s="65"/>
    </row>
    <row r="29" spans="1:13">
      <c r="A29" s="912"/>
      <c r="B29" s="915"/>
      <c r="C29" s="44"/>
      <c r="D29" s="44"/>
      <c r="E29" s="44"/>
      <c r="F29" s="44"/>
      <c r="G29" s="44"/>
      <c r="H29" s="44"/>
      <c r="I29" s="44"/>
      <c r="J29" s="44"/>
      <c r="K29" s="44"/>
      <c r="M29" s="65"/>
    </row>
    <row r="30" spans="1:13">
      <c r="A30" s="912"/>
      <c r="B30" s="119" t="s">
        <v>676</v>
      </c>
      <c r="C30" s="38"/>
      <c r="D30" s="38"/>
      <c r="E30" s="38"/>
      <c r="F30" s="38"/>
      <c r="G30" s="38"/>
      <c r="H30" s="38"/>
      <c r="I30" s="38"/>
      <c r="J30" s="38"/>
      <c r="K30" s="38"/>
      <c r="L30" s="38"/>
      <c r="M30" s="45"/>
    </row>
    <row r="31" spans="1:13" ht="16.5">
      <c r="A31" s="912"/>
      <c r="B31" s="119"/>
      <c r="C31" s="67" t="s">
        <v>677</v>
      </c>
      <c r="D31" s="142">
        <v>6.5</v>
      </c>
      <c r="E31" s="38"/>
      <c r="F31" s="46" t="s">
        <v>678</v>
      </c>
      <c r="G31" s="33">
        <v>2018</v>
      </c>
      <c r="H31" s="38"/>
      <c r="I31" s="46" t="s">
        <v>679</v>
      </c>
      <c r="J31" s="927" t="s">
        <v>680</v>
      </c>
      <c r="K31" s="928"/>
      <c r="L31" s="929"/>
      <c r="M31" s="45"/>
    </row>
    <row r="32" spans="1:13">
      <c r="A32" s="912"/>
      <c r="B32" s="120"/>
      <c r="C32" s="35"/>
      <c r="D32" s="35"/>
      <c r="E32" s="35"/>
      <c r="F32" s="35"/>
      <c r="G32" s="35"/>
      <c r="H32" s="35"/>
      <c r="I32" s="35"/>
      <c r="J32" s="35"/>
      <c r="K32" s="35"/>
      <c r="L32" s="35"/>
      <c r="M32" s="36"/>
    </row>
    <row r="33" spans="1:13">
      <c r="A33" s="912"/>
      <c r="B33" s="914" t="s">
        <v>681</v>
      </c>
      <c r="C33" s="47"/>
      <c r="D33" s="47"/>
      <c r="E33" s="47"/>
      <c r="F33" s="47"/>
      <c r="G33" s="47"/>
      <c r="H33" s="47"/>
      <c r="I33" s="47"/>
      <c r="J33" s="47"/>
      <c r="K33" s="47"/>
      <c r="M33" s="65"/>
    </row>
    <row r="34" spans="1:13">
      <c r="A34" s="912"/>
      <c r="B34" s="915"/>
      <c r="C34" s="38" t="s">
        <v>682</v>
      </c>
      <c r="D34" s="48">
        <v>2019</v>
      </c>
      <c r="E34" s="49"/>
      <c r="F34" s="38" t="s">
        <v>683</v>
      </c>
      <c r="G34" s="50" t="s">
        <v>684</v>
      </c>
      <c r="H34" s="49"/>
      <c r="I34" s="46"/>
      <c r="J34" s="49"/>
      <c r="K34" s="49"/>
      <c r="M34" s="65"/>
    </row>
    <row r="35" spans="1:13">
      <c r="A35" s="912"/>
      <c r="B35" s="916"/>
      <c r="C35" s="35"/>
      <c r="D35" s="51"/>
      <c r="E35" s="52"/>
      <c r="F35" s="35"/>
      <c r="G35" s="52"/>
      <c r="H35" s="52"/>
      <c r="I35" s="53"/>
      <c r="J35" s="52"/>
      <c r="K35" s="52"/>
      <c r="M35" s="65"/>
    </row>
    <row r="36" spans="1:13">
      <c r="A36" s="912"/>
      <c r="B36" s="119" t="s">
        <v>685</v>
      </c>
      <c r="C36" s="54"/>
      <c r="D36" s="54"/>
      <c r="E36" s="54"/>
      <c r="F36" s="54"/>
      <c r="G36" s="54"/>
      <c r="H36" s="54"/>
      <c r="I36" s="54"/>
      <c r="J36" s="54"/>
      <c r="K36" s="54"/>
      <c r="L36" s="54"/>
      <c r="M36" s="55"/>
    </row>
    <row r="37" spans="1:13">
      <c r="A37" s="912"/>
      <c r="B37" s="119"/>
      <c r="C37" s="6"/>
      <c r="D37" s="7">
        <v>2019</v>
      </c>
      <c r="E37" s="7"/>
      <c r="F37" s="8">
        <v>2020</v>
      </c>
      <c r="G37" s="8"/>
      <c r="H37" s="8">
        <v>2021</v>
      </c>
      <c r="I37" s="7"/>
      <c r="J37" s="7">
        <v>2022</v>
      </c>
      <c r="L37" s="7">
        <v>2023</v>
      </c>
      <c r="M37" s="55"/>
    </row>
    <row r="38" spans="1:13" ht="16.5">
      <c r="A38" s="912"/>
      <c r="B38" s="119"/>
      <c r="C38" s="6"/>
      <c r="D38" s="132">
        <v>8</v>
      </c>
      <c r="E38" s="10"/>
      <c r="F38" s="132">
        <v>10</v>
      </c>
      <c r="G38" s="10"/>
      <c r="H38" s="132">
        <v>11.875</v>
      </c>
      <c r="I38" s="10"/>
      <c r="J38" s="132">
        <v>13.75</v>
      </c>
      <c r="L38" s="132">
        <v>15.625</v>
      </c>
      <c r="M38" s="118"/>
    </row>
    <row r="39" spans="1:13">
      <c r="A39" s="912"/>
      <c r="B39" s="119"/>
      <c r="C39" s="6"/>
      <c r="D39" s="7">
        <v>2024</v>
      </c>
      <c r="E39" s="7"/>
      <c r="F39" s="8">
        <v>2025</v>
      </c>
      <c r="G39" s="8"/>
      <c r="H39" s="8">
        <v>2026</v>
      </c>
      <c r="I39" s="7"/>
      <c r="J39" s="7">
        <v>2027</v>
      </c>
      <c r="L39" s="7">
        <v>2028</v>
      </c>
      <c r="M39" s="27"/>
    </row>
    <row r="40" spans="1:13" ht="16.5">
      <c r="A40" s="912"/>
      <c r="B40" s="119"/>
      <c r="C40" s="6"/>
      <c r="D40" s="132">
        <v>17.5</v>
      </c>
      <c r="E40" s="132"/>
      <c r="F40" s="132">
        <v>19.375</v>
      </c>
      <c r="G40" s="132"/>
      <c r="H40" s="132">
        <v>21.25</v>
      </c>
      <c r="I40" s="132"/>
      <c r="J40" s="132">
        <v>23.125</v>
      </c>
      <c r="L40" s="132">
        <v>25</v>
      </c>
      <c r="M40" s="118"/>
    </row>
    <row r="41" spans="1:13">
      <c r="A41" s="912"/>
      <c r="B41" s="119"/>
      <c r="C41" s="6"/>
      <c r="E41" s="7"/>
      <c r="F41" s="7"/>
      <c r="G41" s="7"/>
      <c r="H41" s="8"/>
      <c r="I41" s="8"/>
      <c r="J41" s="8"/>
      <c r="K41" s="7"/>
      <c r="L41" s="7"/>
      <c r="M41" s="27"/>
    </row>
    <row r="42" spans="1:13">
      <c r="A42" s="912"/>
      <c r="B42" s="119"/>
      <c r="C42" s="6"/>
      <c r="E42" s="10"/>
      <c r="F42" s="121"/>
      <c r="G42" s="10"/>
      <c r="H42" s="121"/>
      <c r="I42" s="10"/>
      <c r="J42" s="121"/>
      <c r="K42" s="10"/>
      <c r="L42" s="121"/>
      <c r="M42" s="118"/>
    </row>
    <row r="43" spans="1:13">
      <c r="A43" s="912"/>
      <c r="B43" s="119"/>
      <c r="C43" s="6"/>
      <c r="D43" s="11"/>
      <c r="E43" s="117"/>
      <c r="F43" s="11" t="s">
        <v>686</v>
      </c>
      <c r="G43" s="117"/>
      <c r="H43" s="11"/>
      <c r="I43" s="117"/>
      <c r="J43" s="11"/>
      <c r="K43" s="117"/>
      <c r="L43" s="11"/>
      <c r="M43" s="118"/>
    </row>
    <row r="44" spans="1:13">
      <c r="A44" s="912"/>
      <c r="B44" s="119"/>
      <c r="C44" s="6"/>
      <c r="D44" s="121"/>
      <c r="E44" s="10"/>
      <c r="F44" s="917">
        <v>25</v>
      </c>
      <c r="G44" s="918"/>
      <c r="H44" s="919"/>
      <c r="I44" s="919"/>
      <c r="J44" s="11"/>
      <c r="K44" s="117"/>
      <c r="L44" s="11"/>
      <c r="M44" s="118"/>
    </row>
    <row r="45" spans="1:13" ht="18" customHeight="1">
      <c r="A45" s="912"/>
      <c r="B45" s="914" t="s">
        <v>687</v>
      </c>
      <c r="C45" s="56"/>
      <c r="D45" s="56"/>
      <c r="E45" s="56"/>
      <c r="F45" s="56"/>
      <c r="G45" s="56"/>
      <c r="H45" s="56"/>
      <c r="I45" s="56"/>
      <c r="J45" s="56"/>
      <c r="K45" s="56"/>
      <c r="M45" s="65"/>
    </row>
    <row r="46" spans="1:13">
      <c r="A46" s="912"/>
      <c r="B46" s="915"/>
      <c r="D46" s="57" t="s">
        <v>688</v>
      </c>
      <c r="E46" s="58" t="s">
        <v>548</v>
      </c>
      <c r="F46" s="920" t="s">
        <v>689</v>
      </c>
      <c r="G46" s="921"/>
      <c r="H46" s="7"/>
      <c r="I46" s="77" t="s">
        <v>668</v>
      </c>
      <c r="J46" s="59"/>
      <c r="K46" s="59"/>
      <c r="M46" s="65"/>
    </row>
    <row r="47" spans="1:13">
      <c r="A47" s="912"/>
      <c r="B47" s="915"/>
      <c r="D47" s="60"/>
      <c r="E47" s="32" t="s">
        <v>667</v>
      </c>
      <c r="F47" s="920"/>
      <c r="G47" s="922"/>
      <c r="H47" s="38"/>
      <c r="I47" s="923"/>
      <c r="J47" s="923"/>
      <c r="K47" s="61"/>
      <c r="M47" s="65"/>
    </row>
    <row r="48" spans="1:13">
      <c r="A48" s="912"/>
      <c r="B48" s="916"/>
      <c r="C48" s="62"/>
      <c r="D48" s="62"/>
      <c r="E48" s="62"/>
      <c r="F48" s="62"/>
      <c r="G48" s="62"/>
      <c r="H48" s="62"/>
      <c r="I48" s="62"/>
      <c r="J48" s="62"/>
      <c r="K48" s="62"/>
      <c r="M48" s="65"/>
    </row>
    <row r="49" spans="1:13" ht="79.5" customHeight="1">
      <c r="A49" s="912"/>
      <c r="B49" s="69" t="s">
        <v>690</v>
      </c>
      <c r="C49" s="893" t="s">
        <v>781</v>
      </c>
      <c r="D49" s="894"/>
      <c r="E49" s="894"/>
      <c r="F49" s="894"/>
      <c r="G49" s="894"/>
      <c r="H49" s="894"/>
      <c r="I49" s="894"/>
      <c r="J49" s="894"/>
      <c r="K49" s="894"/>
      <c r="L49" s="894"/>
      <c r="M49" s="895"/>
    </row>
    <row r="50" spans="1:13" ht="15.75" customHeight="1">
      <c r="A50" s="912"/>
      <c r="B50" s="69" t="s">
        <v>692</v>
      </c>
      <c r="C50" s="893" t="s">
        <v>782</v>
      </c>
      <c r="D50" s="894"/>
      <c r="E50" s="894"/>
      <c r="F50" s="894"/>
      <c r="G50" s="894"/>
      <c r="H50" s="894"/>
      <c r="I50" s="894"/>
      <c r="J50" s="894"/>
      <c r="K50" s="894"/>
      <c r="L50" s="894"/>
      <c r="M50" s="895"/>
    </row>
    <row r="51" spans="1:13">
      <c r="A51" s="912"/>
      <c r="B51" s="69" t="s">
        <v>694</v>
      </c>
      <c r="C51" s="143">
        <v>0</v>
      </c>
      <c r="D51" s="13"/>
      <c r="E51" s="13"/>
      <c r="F51" s="13"/>
      <c r="G51" s="13"/>
      <c r="H51" s="13"/>
      <c r="I51" s="13"/>
      <c r="J51" s="13"/>
      <c r="K51" s="13"/>
      <c r="L51" s="13"/>
      <c r="M51" s="14"/>
    </row>
    <row r="52" spans="1:13">
      <c r="A52" s="913"/>
      <c r="B52" s="69" t="s">
        <v>695</v>
      </c>
      <c r="C52" s="143">
        <v>2019</v>
      </c>
      <c r="D52" s="13"/>
      <c r="E52" s="13"/>
      <c r="F52" s="13"/>
      <c r="G52" s="13"/>
      <c r="H52" s="13"/>
      <c r="I52" s="13"/>
      <c r="J52" s="13"/>
      <c r="K52" s="13"/>
      <c r="L52" s="13"/>
      <c r="M52" s="14"/>
    </row>
    <row r="53" spans="1:13" ht="15.75" customHeight="1">
      <c r="A53" s="905" t="s">
        <v>70</v>
      </c>
      <c r="B53" s="70" t="s">
        <v>696</v>
      </c>
      <c r="C53" s="908" t="s">
        <v>697</v>
      </c>
      <c r="D53" s="908"/>
      <c r="E53" s="908"/>
      <c r="F53" s="908"/>
      <c r="G53" s="908"/>
      <c r="H53" s="908"/>
      <c r="I53" s="908"/>
      <c r="J53" s="908"/>
      <c r="K53" s="908"/>
      <c r="L53" s="908"/>
      <c r="M53" s="909"/>
    </row>
    <row r="54" spans="1:13">
      <c r="A54" s="906"/>
      <c r="B54" s="70" t="s">
        <v>698</v>
      </c>
      <c r="C54" s="908" t="s">
        <v>274</v>
      </c>
      <c r="D54" s="908"/>
      <c r="E54" s="908"/>
      <c r="F54" s="908"/>
      <c r="G54" s="908"/>
      <c r="H54" s="908"/>
      <c r="I54" s="908"/>
      <c r="J54" s="908"/>
      <c r="K54" s="908"/>
      <c r="L54" s="908"/>
      <c r="M54" s="909"/>
    </row>
    <row r="55" spans="1:13">
      <c r="A55" s="906"/>
      <c r="B55" s="70" t="s">
        <v>699</v>
      </c>
      <c r="C55" s="896" t="s">
        <v>118</v>
      </c>
      <c r="D55" s="897"/>
      <c r="E55" s="897"/>
      <c r="F55" s="897"/>
      <c r="G55" s="897"/>
      <c r="H55" s="897"/>
      <c r="I55" s="897"/>
      <c r="J55" s="897"/>
      <c r="K55" s="897"/>
      <c r="L55" s="897"/>
      <c r="M55" s="897"/>
    </row>
    <row r="56" spans="1:13" ht="15.75" customHeight="1">
      <c r="A56" s="906"/>
      <c r="B56" s="71" t="s">
        <v>700</v>
      </c>
      <c r="C56" s="908" t="s">
        <v>273</v>
      </c>
      <c r="D56" s="908"/>
      <c r="E56" s="908"/>
      <c r="F56" s="908"/>
      <c r="G56" s="908"/>
      <c r="H56" s="908"/>
      <c r="I56" s="908"/>
      <c r="J56" s="908"/>
      <c r="K56" s="908"/>
      <c r="L56" s="908"/>
      <c r="M56" s="909"/>
    </row>
    <row r="57" spans="1:13" ht="15.75" customHeight="1">
      <c r="A57" s="906"/>
      <c r="B57" s="70" t="s">
        <v>701</v>
      </c>
      <c r="C57" s="910" t="s">
        <v>276</v>
      </c>
      <c r="D57" s="908"/>
      <c r="E57" s="908"/>
      <c r="F57" s="908"/>
      <c r="G57" s="908"/>
      <c r="H57" s="908"/>
      <c r="I57" s="908"/>
      <c r="J57" s="908"/>
      <c r="K57" s="908"/>
      <c r="L57" s="908"/>
      <c r="M57" s="909"/>
    </row>
    <row r="58" spans="1:13" ht="16.5" thickBot="1">
      <c r="A58" s="907"/>
      <c r="B58" s="70" t="s">
        <v>702</v>
      </c>
      <c r="C58" s="908" t="s">
        <v>703</v>
      </c>
      <c r="D58" s="908"/>
      <c r="E58" s="908"/>
      <c r="F58" s="908"/>
      <c r="G58" s="908"/>
      <c r="H58" s="908"/>
      <c r="I58" s="908"/>
      <c r="J58" s="908"/>
      <c r="K58" s="908"/>
      <c r="L58" s="908"/>
      <c r="M58" s="909"/>
    </row>
    <row r="59" spans="1:13" ht="15.75" customHeight="1">
      <c r="A59" s="905" t="s">
        <v>704</v>
      </c>
      <c r="B59" s="72" t="s">
        <v>705</v>
      </c>
      <c r="C59" s="908" t="s">
        <v>706</v>
      </c>
      <c r="D59" s="908"/>
      <c r="E59" s="908"/>
      <c r="F59" s="908"/>
      <c r="G59" s="908"/>
      <c r="H59" s="908"/>
      <c r="I59" s="908"/>
      <c r="J59" s="908"/>
      <c r="K59" s="908"/>
      <c r="L59" s="908"/>
      <c r="M59" s="909"/>
    </row>
    <row r="60" spans="1:13" ht="30" customHeight="1">
      <c r="A60" s="906"/>
      <c r="B60" s="72" t="s">
        <v>707</v>
      </c>
      <c r="C60" s="908" t="s">
        <v>708</v>
      </c>
      <c r="D60" s="908"/>
      <c r="E60" s="908"/>
      <c r="F60" s="908"/>
      <c r="G60" s="908"/>
      <c r="H60" s="908"/>
      <c r="I60" s="908"/>
      <c r="J60" s="908"/>
      <c r="K60" s="908"/>
      <c r="L60" s="908"/>
      <c r="M60" s="909"/>
    </row>
    <row r="61" spans="1:13" ht="30" customHeight="1" thickBot="1">
      <c r="A61" s="906"/>
      <c r="B61" s="73" t="s">
        <v>237</v>
      </c>
      <c r="C61" s="908" t="s">
        <v>118</v>
      </c>
      <c r="D61" s="908"/>
      <c r="E61" s="908"/>
      <c r="F61" s="908"/>
      <c r="G61" s="908"/>
      <c r="H61" s="908"/>
      <c r="I61" s="908"/>
      <c r="J61" s="908"/>
      <c r="K61" s="908"/>
      <c r="L61" s="908"/>
      <c r="M61" s="909"/>
    </row>
    <row r="62" spans="1:13" ht="16.5" thickBot="1">
      <c r="A62" s="87" t="s">
        <v>74</v>
      </c>
      <c r="B62" s="74"/>
      <c r="C62" s="902" t="s">
        <v>709</v>
      </c>
      <c r="D62" s="903"/>
      <c r="E62" s="903"/>
      <c r="F62" s="903"/>
      <c r="G62" s="903"/>
      <c r="H62" s="903"/>
      <c r="I62" s="903"/>
      <c r="J62" s="903"/>
      <c r="K62" s="903"/>
      <c r="L62" s="903"/>
      <c r="M62" s="904"/>
    </row>
  </sheetData>
  <mergeCells count="63">
    <mergeCell ref="A59:A61"/>
    <mergeCell ref="C59:M59"/>
    <mergeCell ref="C60:M60"/>
    <mergeCell ref="C61:M61"/>
    <mergeCell ref="A53:A58"/>
    <mergeCell ref="C53:M53"/>
    <mergeCell ref="C54:M54"/>
    <mergeCell ref="C55:M55"/>
    <mergeCell ref="C56:M56"/>
    <mergeCell ref="G46:G47"/>
    <mergeCell ref="I47:J47"/>
    <mergeCell ref="C49:M49"/>
    <mergeCell ref="C50:M50"/>
    <mergeCell ref="C62:M62"/>
    <mergeCell ref="C57:M57"/>
    <mergeCell ref="C58:M58"/>
    <mergeCell ref="C17:M17"/>
    <mergeCell ref="A18:A52"/>
    <mergeCell ref="B19:B25"/>
    <mergeCell ref="B26:B29"/>
    <mergeCell ref="J31:L31"/>
    <mergeCell ref="B33:B35"/>
    <mergeCell ref="F44:G44"/>
    <mergeCell ref="H44:I44"/>
    <mergeCell ref="B45:B48"/>
    <mergeCell ref="A2:A17"/>
    <mergeCell ref="C2:M2"/>
    <mergeCell ref="C3:M3"/>
    <mergeCell ref="B8:B10"/>
    <mergeCell ref="C9:D9"/>
    <mergeCell ref="F9:G9"/>
    <mergeCell ref="F46:F47"/>
    <mergeCell ref="C13:D13"/>
    <mergeCell ref="F13:G13"/>
    <mergeCell ref="I13:J13"/>
    <mergeCell ref="L13:M13"/>
    <mergeCell ref="C16:D16"/>
    <mergeCell ref="F16:G16"/>
    <mergeCell ref="I16:J16"/>
    <mergeCell ref="L16:M16"/>
    <mergeCell ref="C14:D14"/>
    <mergeCell ref="F14:G14"/>
    <mergeCell ref="I14:J14"/>
    <mergeCell ref="L14:M14"/>
    <mergeCell ref="C15:D15"/>
    <mergeCell ref="F15:G15"/>
    <mergeCell ref="I15:J15"/>
    <mergeCell ref="L15:M15"/>
    <mergeCell ref="C11:D11"/>
    <mergeCell ref="F11:G11"/>
    <mergeCell ref="I11:J11"/>
    <mergeCell ref="L11:M11"/>
    <mergeCell ref="C12:D12"/>
    <mergeCell ref="F12:G12"/>
    <mergeCell ref="I12:J12"/>
    <mergeCell ref="L12:M12"/>
    <mergeCell ref="F4:G4"/>
    <mergeCell ref="I9:J9"/>
    <mergeCell ref="L9:M9"/>
    <mergeCell ref="C10:D10"/>
    <mergeCell ref="F10:G10"/>
    <mergeCell ref="I10:J10"/>
    <mergeCell ref="L10:M10"/>
  </mergeCells>
  <dataValidations count="5">
    <dataValidation allowBlank="1" showInputMessage="1" showErrorMessage="1" prompt="Seleccione de la lista desplegable" sqref="H7 B7 B4" xr:uid="{00000000-0002-0000-0B00-000000000000}"/>
    <dataValidation allowBlank="1" showInputMessage="1" showErrorMessage="1" prompt="Selecciones de la lista desplegable" sqref="B18" xr:uid="{00000000-0002-0000-0B00-000001000000}"/>
    <dataValidation allowBlank="1" showInputMessage="1" showErrorMessage="1" prompt="Incluir una ficha por cada indicador, ya sea de producto o de resultado" sqref="B1" xr:uid="{00000000-0002-0000-0B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3000000}"/>
    <dataValidation type="list" allowBlank="1" showInputMessage="1" showErrorMessage="1" sqref="G46" xr:uid="{00000000-0002-0000-0B00-000004000000}"/>
  </dataValidations>
  <hyperlinks>
    <hyperlink ref="C57" r:id="rId1" xr:uid="{00000000-0004-0000-0B00-000000000000}"/>
  </hyperlinks>
  <pageMargins left="0.7" right="0.7" top="0.75" bottom="0.75" header="0.3" footer="0.3"/>
  <pageSetup paperSize="9"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M61"/>
  <sheetViews>
    <sheetView topLeftCell="A49" zoomScale="80" zoomScaleNormal="80" zoomScalePageLayoutView="80" workbookViewId="0">
      <selection activeCell="C61" sqref="C61:M6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783</v>
      </c>
      <c r="C1" s="89"/>
      <c r="D1" s="89"/>
      <c r="E1" s="89"/>
      <c r="F1" s="89"/>
      <c r="G1" s="89"/>
      <c r="H1" s="89"/>
      <c r="I1" s="89"/>
      <c r="J1" s="89"/>
      <c r="K1" s="89"/>
      <c r="L1" s="89"/>
      <c r="M1" s="90"/>
    </row>
    <row r="2" spans="1:13" ht="21.95" customHeight="1">
      <c r="A2" s="944" t="s">
        <v>614</v>
      </c>
      <c r="B2" s="68" t="s">
        <v>615</v>
      </c>
      <c r="C2" s="893" t="str">
        <f>'Plan de acción Actual'!AB33</f>
        <v>Porcentaje de avance en la creación y expedición de Decreto para regular aspectos institucionales de servicio a la ciudadanía</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Actual'!$E$33,"'")</f>
        <v>Aporta al indicador de resultado 'Porcentaje de ciudadanos encuestados que considera que las entidades públicas se coordinan y cooperan entre ellas para ofrecer un mejor servicio,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89" t="s">
        <v>626</v>
      </c>
      <c r="D10" s="889"/>
      <c r="E10" s="23"/>
      <c r="F10" s="889" t="s">
        <v>626</v>
      </c>
      <c r="G10" s="889"/>
      <c r="H10" s="23"/>
      <c r="I10" s="889" t="s">
        <v>626</v>
      </c>
      <c r="J10" s="889"/>
      <c r="K10" s="23"/>
      <c r="M10" s="65"/>
    </row>
    <row r="11" spans="1:13" ht="30" customHeight="1">
      <c r="A11" s="945"/>
      <c r="B11" s="261" t="s">
        <v>651</v>
      </c>
      <c r="C11" s="1014" t="s">
        <v>784</v>
      </c>
      <c r="D11" s="1015"/>
      <c r="E11" s="1015"/>
      <c r="F11" s="1015"/>
      <c r="G11" s="1015"/>
      <c r="H11" s="1015"/>
      <c r="I11" s="1015"/>
      <c r="J11" s="1015"/>
      <c r="K11" s="1015"/>
      <c r="L11" s="1015"/>
      <c r="M11" s="1016"/>
    </row>
    <row r="12" spans="1:13" ht="64.5" customHeight="1">
      <c r="A12" s="945"/>
      <c r="B12" s="69" t="s">
        <v>713</v>
      </c>
      <c r="C12" s="961" t="s">
        <v>785</v>
      </c>
      <c r="D12" s="962"/>
      <c r="E12" s="962"/>
      <c r="F12" s="962"/>
      <c r="G12" s="962"/>
      <c r="H12" s="962"/>
      <c r="I12" s="962"/>
      <c r="J12" s="962"/>
      <c r="K12" s="962"/>
      <c r="L12" s="962"/>
      <c r="M12" s="963"/>
    </row>
    <row r="13" spans="1:13" ht="48.75" customHeight="1">
      <c r="A13" s="945"/>
      <c r="B13" s="69" t="s">
        <v>715</v>
      </c>
      <c r="C13" s="932" t="s">
        <v>786</v>
      </c>
      <c r="D13" s="928"/>
      <c r="E13" s="928"/>
      <c r="F13" s="928"/>
      <c r="G13" s="928"/>
      <c r="H13" s="928"/>
      <c r="I13" s="928"/>
      <c r="J13" s="928"/>
      <c r="K13" s="928"/>
      <c r="L13" s="928"/>
      <c r="M13" s="933"/>
    </row>
    <row r="14" spans="1:13" ht="45.75" customHeight="1">
      <c r="A14" s="946"/>
      <c r="B14" s="244" t="s">
        <v>716</v>
      </c>
      <c r="C14" s="932" t="str">
        <f>'Plan de acción Actual'!AD33</f>
        <v>16. Paz, Justicia e Instituciones Sólidas</v>
      </c>
      <c r="D14" s="929"/>
      <c r="E14" s="248" t="s">
        <v>232</v>
      </c>
      <c r="F14" s="973" t="str">
        <f>'Plan de acción Actual'!AE33</f>
        <v>16.6 Crear a todos los niveles instituciones eficaces y transparentes que rindan cuentas</v>
      </c>
      <c r="G14" s="974"/>
      <c r="H14" s="974"/>
      <c r="I14" s="974"/>
      <c r="J14" s="974"/>
      <c r="K14" s="974"/>
      <c r="L14" s="974"/>
      <c r="M14" s="975"/>
    </row>
    <row r="15" spans="1:13" ht="30.75" customHeight="1">
      <c r="A15" s="930" t="s">
        <v>57</v>
      </c>
      <c r="B15" s="69" t="s">
        <v>221</v>
      </c>
      <c r="C15" s="124" t="str">
        <f>'Plan de acción Actual'!AF33</f>
        <v>Diferencial;
Género</v>
      </c>
      <c r="D15" s="80"/>
      <c r="E15" s="80"/>
      <c r="F15" s="80"/>
      <c r="G15" s="80"/>
      <c r="H15" s="80"/>
      <c r="I15" s="80"/>
      <c r="J15" s="80"/>
      <c r="K15" s="80"/>
      <c r="M15" s="65"/>
    </row>
    <row r="16" spans="1:13" ht="48.95" customHeight="1">
      <c r="A16" s="931"/>
      <c r="B16" s="69" t="s">
        <v>717</v>
      </c>
      <c r="C16" s="948" t="str">
        <f>'Plan de acción Actual'!AC33</f>
        <v>(Sumatoria de fases de creación y expedición del Decreto para regular aspectos institucionales de Servicio a la Ciudadanía completadas / Sumatoria de fases de creación y expedición del Decreto para regular aspectos institucionales de Servicio a la Ciudadanía planeadas) x 100</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t="s">
        <v>315</v>
      </c>
      <c r="E29" s="38"/>
      <c r="F29" s="46" t="s">
        <v>678</v>
      </c>
      <c r="G29" s="32" t="s">
        <v>315</v>
      </c>
      <c r="H29" s="38"/>
      <c r="I29" s="46" t="s">
        <v>679</v>
      </c>
      <c r="J29" s="927" t="s">
        <v>315</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787</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25</v>
      </c>
      <c r="E36" s="10"/>
      <c r="F36" s="102">
        <v>100</v>
      </c>
      <c r="G36" s="10"/>
      <c r="H36" s="103"/>
      <c r="I36" s="10"/>
      <c r="J36" s="103"/>
      <c r="K36" s="10"/>
      <c r="L36" s="103"/>
      <c r="M36" s="118"/>
    </row>
    <row r="37" spans="1:13">
      <c r="A37" s="931"/>
      <c r="B37" s="915"/>
      <c r="C37" s="6"/>
      <c r="D37" s="7">
        <v>2024</v>
      </c>
      <c r="E37" s="7"/>
      <c r="F37" s="8">
        <v>2025</v>
      </c>
      <c r="G37" s="8"/>
      <c r="H37" s="8">
        <v>2026</v>
      </c>
      <c r="I37" s="7"/>
      <c r="J37" s="7">
        <v>2027</v>
      </c>
      <c r="L37" s="7">
        <v>2028</v>
      </c>
      <c r="M37" s="27"/>
    </row>
    <row r="38" spans="1:13">
      <c r="A38" s="931"/>
      <c r="B38" s="915"/>
      <c r="C38" s="6"/>
      <c r="D38" s="103"/>
      <c r="E38" s="10"/>
      <c r="F38" s="103"/>
      <c r="G38" s="10"/>
      <c r="H38" s="103"/>
      <c r="I38" s="10"/>
      <c r="J38" s="103"/>
      <c r="K38" s="10"/>
      <c r="L38" s="103"/>
      <c r="M38" s="118"/>
    </row>
    <row r="39" spans="1:13">
      <c r="A39" s="931"/>
      <c r="B39" s="915"/>
      <c r="C39" s="6"/>
      <c r="E39" s="7"/>
      <c r="F39" s="7"/>
      <c r="G39" s="7"/>
      <c r="H39" s="8"/>
      <c r="I39" s="8"/>
      <c r="J39" s="8"/>
      <c r="K39" s="7"/>
      <c r="L39" s="7"/>
      <c r="M39" s="27"/>
    </row>
    <row r="40" spans="1:13">
      <c r="A40" s="931"/>
      <c r="B40" s="915"/>
      <c r="C40" s="6"/>
      <c r="D40" s="103"/>
      <c r="E40" s="10"/>
      <c r="F40" s="121"/>
      <c r="G40" s="10"/>
      <c r="H40" s="121"/>
      <c r="I40" s="10"/>
      <c r="J40" s="121"/>
      <c r="K40" s="10"/>
      <c r="L40" s="121"/>
      <c r="M40" s="118"/>
    </row>
    <row r="41" spans="1:13">
      <c r="A41" s="931"/>
      <c r="B41" s="915"/>
      <c r="C41" s="6"/>
      <c r="D41" s="11"/>
      <c r="E41" s="117"/>
      <c r="F41" s="11" t="s">
        <v>686</v>
      </c>
      <c r="G41" s="117"/>
      <c r="H41" s="11"/>
      <c r="I41" s="117"/>
      <c r="J41" s="11"/>
      <c r="K41" s="117"/>
      <c r="L41" s="11"/>
      <c r="M41" s="118"/>
    </row>
    <row r="42" spans="1:13">
      <c r="A42" s="931"/>
      <c r="B42" s="915"/>
      <c r="C42" s="6"/>
      <c r="D42" s="121"/>
      <c r="E42" s="10"/>
      <c r="F42" s="917">
        <v>100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788</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720</v>
      </c>
      <c r="D52" s="908"/>
      <c r="E52" s="908"/>
      <c r="F52" s="908"/>
      <c r="G52" s="908"/>
      <c r="H52" s="908"/>
      <c r="I52" s="908"/>
      <c r="J52" s="908"/>
      <c r="K52" s="908"/>
      <c r="L52" s="908"/>
      <c r="M52" s="909"/>
    </row>
    <row r="53" spans="1:13">
      <c r="A53" s="906"/>
      <c r="B53" s="70" t="s">
        <v>698</v>
      </c>
      <c r="C53" s="908" t="s">
        <v>274</v>
      </c>
      <c r="D53" s="908"/>
      <c r="E53" s="908"/>
      <c r="F53" s="908"/>
      <c r="G53" s="908"/>
      <c r="H53" s="908"/>
      <c r="I53" s="908"/>
      <c r="J53" s="908"/>
      <c r="K53" s="908"/>
      <c r="L53" s="908"/>
      <c r="M53" s="909"/>
    </row>
    <row r="54" spans="1:13">
      <c r="A54" s="906"/>
      <c r="B54" s="70" t="s">
        <v>699</v>
      </c>
      <c r="C54" s="908" t="s">
        <v>272</v>
      </c>
      <c r="D54" s="908"/>
      <c r="E54" s="908"/>
      <c r="F54" s="908"/>
      <c r="G54" s="908"/>
      <c r="H54" s="908"/>
      <c r="I54" s="908"/>
      <c r="J54" s="908"/>
      <c r="K54" s="908"/>
      <c r="L54" s="908"/>
      <c r="M54" s="909"/>
    </row>
    <row r="55" spans="1:13" ht="15.75" customHeight="1">
      <c r="A55" s="906"/>
      <c r="B55" s="71" t="s">
        <v>700</v>
      </c>
      <c r="C55" s="908" t="s">
        <v>273</v>
      </c>
      <c r="D55" s="908"/>
      <c r="E55" s="908"/>
      <c r="F55" s="908"/>
      <c r="G55" s="908"/>
      <c r="H55" s="908"/>
      <c r="I55" s="908"/>
      <c r="J55" s="908"/>
      <c r="K55" s="908"/>
      <c r="L55" s="908"/>
      <c r="M55" s="909"/>
    </row>
    <row r="56" spans="1:13" ht="15.75" customHeight="1">
      <c r="A56" s="906"/>
      <c r="B56" s="70" t="s">
        <v>701</v>
      </c>
      <c r="C56" s="910" t="s">
        <v>276</v>
      </c>
      <c r="D56" s="908"/>
      <c r="E56" s="908"/>
      <c r="F56" s="908"/>
      <c r="G56" s="908"/>
      <c r="H56" s="908"/>
      <c r="I56" s="908"/>
      <c r="J56" s="908"/>
      <c r="K56" s="908"/>
      <c r="L56" s="908"/>
      <c r="M56" s="909"/>
    </row>
    <row r="57" spans="1:13" ht="16.5"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31.5" customHeight="1"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Incluir una ficha por cada indicador, ya sea de producto o de resultado" sqref="B1" xr:uid="{00000000-0002-0000-0C00-000000000000}"/>
    <dataValidation allowBlank="1" showInputMessage="1" showErrorMessage="1" prompt="Selecciones de la lista desplegable" sqref="B15" xr:uid="{00000000-0002-0000-0C00-000001000000}"/>
    <dataValidation allowBlank="1" showInputMessage="1" showErrorMessage="1" prompt="Seleccione de la lista desplegable" sqref="H7 B7 B4" xr:uid="{00000000-0002-0000-0C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3000000}"/>
    <dataValidation allowBlank="1" showInputMessage="1" showErrorMessage="1" prompt="Identifique la meta ODS a que le apunta el indicador de producto. Seleccione de la lista desplegable." sqref="E14" xr:uid="{00000000-0002-0000-0C00-000004000000}"/>
    <dataValidation allowBlank="1" showInputMessage="1" showErrorMessage="1" prompt="Identifique el ODS a que le apunta el indicador de producto. Seleccione de la lista desplegable._x000a_" sqref="B14" xr:uid="{00000000-0002-0000-0C00-000005000000}"/>
    <dataValidation type="list" allowBlank="1" showInputMessage="1" showErrorMessage="1" sqref="G45" xr:uid="{00000000-0002-0000-0C00-000006000000}"/>
  </dataValidations>
  <hyperlinks>
    <hyperlink ref="C56" r:id="rId1" xr:uid="{00000000-0004-0000-0C00-000000000000}"/>
  </hyperlinks>
  <pageMargins left="0.7" right="0.7" top="0.75" bottom="0.75" header="0.3" footer="0.3"/>
  <pageSetup paperSize="9"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A1:M61"/>
  <sheetViews>
    <sheetView topLeftCell="A51"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789</v>
      </c>
      <c r="C1" s="89"/>
      <c r="D1" s="89"/>
      <c r="E1" s="89"/>
      <c r="F1" s="89"/>
      <c r="G1" s="89"/>
      <c r="H1" s="89"/>
      <c r="I1" s="89"/>
      <c r="J1" s="89"/>
      <c r="K1" s="89"/>
      <c r="L1" s="89"/>
      <c r="M1" s="90"/>
    </row>
    <row r="2" spans="1:13" ht="21.95" customHeight="1">
      <c r="A2" s="944" t="s">
        <v>614</v>
      </c>
      <c r="B2" s="68" t="s">
        <v>615</v>
      </c>
      <c r="C2" s="893" t="str">
        <f>'Plan de acción Actual'!AB34</f>
        <v>Porcentaje de avance en la creación de documento de lineamientos para el ejercicio del rol de defensor de la ciudadanía</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Actual'!$E$33,"'")</f>
        <v>Aporta al indicador de resultado 'Porcentaje de ciudadanos encuestados que considera que las entidades públicas se coordinan y cooperan entre ellas para ofrecer un mejor servicio,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960" t="s">
        <v>790</v>
      </c>
      <c r="D11" s="952"/>
      <c r="E11" s="952"/>
      <c r="F11" s="952"/>
      <c r="G11" s="952"/>
      <c r="H11" s="952"/>
      <c r="I11" s="952"/>
      <c r="J11" s="952"/>
      <c r="K11" s="952"/>
      <c r="L11" s="952"/>
      <c r="M11" s="953"/>
    </row>
    <row r="12" spans="1:13" ht="126.6" customHeight="1">
      <c r="A12" s="945"/>
      <c r="B12" s="69" t="s">
        <v>713</v>
      </c>
      <c r="C12" s="961" t="s">
        <v>791</v>
      </c>
      <c r="D12" s="962"/>
      <c r="E12" s="962"/>
      <c r="F12" s="962"/>
      <c r="G12" s="962"/>
      <c r="H12" s="962"/>
      <c r="I12" s="962"/>
      <c r="J12" s="962"/>
      <c r="K12" s="962"/>
      <c r="L12" s="962"/>
      <c r="M12" s="963"/>
    </row>
    <row r="13" spans="1:13" ht="50.25" customHeight="1">
      <c r="A13" s="945"/>
      <c r="B13" s="69" t="s">
        <v>715</v>
      </c>
      <c r="C13" s="932" t="s">
        <v>786</v>
      </c>
      <c r="D13" s="928"/>
      <c r="E13" s="928"/>
      <c r="F13" s="928"/>
      <c r="G13" s="928"/>
      <c r="H13" s="928"/>
      <c r="I13" s="928"/>
      <c r="J13" s="928"/>
      <c r="K13" s="928"/>
      <c r="L13" s="928"/>
      <c r="M13" s="933"/>
    </row>
    <row r="14" spans="1:13" ht="47.25" customHeight="1">
      <c r="A14" s="946"/>
      <c r="B14" s="244" t="s">
        <v>716</v>
      </c>
      <c r="C14" s="932" t="str">
        <f>'Plan de acción Actual'!AD34</f>
        <v>16. Paz, Justicia e Instituciones Sólidas</v>
      </c>
      <c r="D14" s="929"/>
      <c r="E14" s="248" t="s">
        <v>232</v>
      </c>
      <c r="F14" s="973" t="str">
        <f>'Plan de acción Actual'!AE34</f>
        <v>16.6 Crear a todos los niveles instituciones eficaces y transparentes que rindan cuentas</v>
      </c>
      <c r="G14" s="974"/>
      <c r="H14" s="974"/>
      <c r="I14" s="974"/>
      <c r="J14" s="974"/>
      <c r="K14" s="974"/>
      <c r="L14" s="974"/>
      <c r="M14" s="975"/>
    </row>
    <row r="15" spans="1:13" ht="25.5" customHeight="1">
      <c r="A15" s="930" t="s">
        <v>57</v>
      </c>
      <c r="B15" s="69" t="s">
        <v>221</v>
      </c>
      <c r="C15" s="124" t="str">
        <f>'Plan de acción Actual'!AF34</f>
        <v>Derechos Humanos;
Diferencial;
Género</v>
      </c>
      <c r="D15" s="80"/>
      <c r="E15" s="80"/>
      <c r="F15" s="80"/>
      <c r="G15" s="80"/>
      <c r="H15" s="80"/>
      <c r="I15" s="80"/>
      <c r="J15" s="80"/>
      <c r="K15" s="80"/>
      <c r="M15" s="65"/>
    </row>
    <row r="16" spans="1:13" ht="39" customHeight="1">
      <c r="A16" s="931"/>
      <c r="B16" s="69" t="s">
        <v>717</v>
      </c>
      <c r="C16" s="932" t="str">
        <f>'Plan de acción Actual'!AC34</f>
        <v>(Sumatoria de fases de creación de documento de lineamientos para el ejercicio del rol de defensor de la ciudadanía completadas / Sumatoria de fases de creación y socialización de documento de lineamientos para el ejercicio del rol de defensor de la ciudadanía planeadas) x 100</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t="s">
        <v>315</v>
      </c>
      <c r="E29" s="38"/>
      <c r="F29" s="46" t="s">
        <v>678</v>
      </c>
      <c r="G29" s="32" t="s">
        <v>315</v>
      </c>
      <c r="H29" s="38"/>
      <c r="I29" s="46" t="s">
        <v>679</v>
      </c>
      <c r="J29" s="927" t="s">
        <v>315</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792</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100</v>
      </c>
      <c r="E36" s="10"/>
      <c r="F36" s="102"/>
      <c r="G36" s="10"/>
      <c r="H36" s="103"/>
      <c r="I36" s="10"/>
      <c r="J36" s="103"/>
      <c r="K36" s="10"/>
      <c r="L36" s="103"/>
      <c r="M36" s="118"/>
    </row>
    <row r="37" spans="1:13">
      <c r="A37" s="931"/>
      <c r="B37" s="915"/>
      <c r="C37" s="6"/>
      <c r="D37" s="7">
        <v>2024</v>
      </c>
      <c r="E37" s="7"/>
      <c r="F37" s="8">
        <v>2025</v>
      </c>
      <c r="G37" s="8"/>
      <c r="H37" s="8">
        <v>2026</v>
      </c>
      <c r="I37" s="7"/>
      <c r="J37" s="7">
        <v>2027</v>
      </c>
      <c r="L37" s="7">
        <v>2028</v>
      </c>
      <c r="M37" s="27"/>
    </row>
    <row r="38" spans="1:13">
      <c r="A38" s="931"/>
      <c r="B38" s="915"/>
      <c r="C38" s="6"/>
      <c r="D38" s="103"/>
      <c r="E38" s="10"/>
      <c r="F38" s="103"/>
      <c r="G38" s="10"/>
      <c r="H38" s="103"/>
      <c r="I38" s="10"/>
      <c r="J38" s="103"/>
      <c r="K38" s="10"/>
      <c r="L38" s="103"/>
      <c r="M38" s="118"/>
    </row>
    <row r="39" spans="1:13">
      <c r="A39" s="931"/>
      <c r="B39" s="915"/>
      <c r="C39" s="6"/>
      <c r="E39" s="7"/>
      <c r="F39" s="7" t="s">
        <v>724</v>
      </c>
      <c r="G39" s="7"/>
      <c r="H39" s="8" t="s">
        <v>725</v>
      </c>
      <c r="I39" s="8"/>
      <c r="J39" s="8" t="s">
        <v>726</v>
      </c>
      <c r="K39" s="7"/>
      <c r="L39" s="7" t="s">
        <v>727</v>
      </c>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793</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720</v>
      </c>
      <c r="D52" s="908"/>
      <c r="E52" s="908"/>
      <c r="F52" s="908"/>
      <c r="G52" s="908"/>
      <c r="H52" s="908"/>
      <c r="I52" s="908"/>
      <c r="J52" s="908"/>
      <c r="K52" s="908"/>
      <c r="L52" s="908"/>
      <c r="M52" s="909"/>
    </row>
    <row r="53" spans="1:13">
      <c r="A53" s="906"/>
      <c r="B53" s="70" t="s">
        <v>698</v>
      </c>
      <c r="C53" s="908" t="s">
        <v>274</v>
      </c>
      <c r="D53" s="908"/>
      <c r="E53" s="908"/>
      <c r="F53" s="908"/>
      <c r="G53" s="908"/>
      <c r="H53" s="908"/>
      <c r="I53" s="908"/>
      <c r="J53" s="908"/>
      <c r="K53" s="908"/>
      <c r="L53" s="908"/>
      <c r="M53" s="909"/>
    </row>
    <row r="54" spans="1:13">
      <c r="A54" s="906"/>
      <c r="B54" s="70" t="s">
        <v>699</v>
      </c>
      <c r="C54" s="908" t="s">
        <v>272</v>
      </c>
      <c r="D54" s="908"/>
      <c r="E54" s="908"/>
      <c r="F54" s="908"/>
      <c r="G54" s="908"/>
      <c r="H54" s="908"/>
      <c r="I54" s="908"/>
      <c r="J54" s="908"/>
      <c r="K54" s="908"/>
      <c r="L54" s="908"/>
      <c r="M54" s="909"/>
    </row>
    <row r="55" spans="1:13" ht="15.75" customHeight="1">
      <c r="A55" s="906"/>
      <c r="B55" s="71" t="s">
        <v>700</v>
      </c>
      <c r="C55" s="908" t="s">
        <v>273</v>
      </c>
      <c r="D55" s="908"/>
      <c r="E55" s="908"/>
      <c r="F55" s="908"/>
      <c r="G55" s="908"/>
      <c r="H55" s="908"/>
      <c r="I55" s="908"/>
      <c r="J55" s="908"/>
      <c r="K55" s="908"/>
      <c r="L55" s="908"/>
      <c r="M55" s="909"/>
    </row>
    <row r="56" spans="1:13" ht="15.75" customHeight="1">
      <c r="A56" s="906"/>
      <c r="B56" s="70" t="s">
        <v>701</v>
      </c>
      <c r="C56" s="910" t="s">
        <v>276</v>
      </c>
      <c r="D56" s="908"/>
      <c r="E56" s="908"/>
      <c r="F56" s="908"/>
      <c r="G56" s="908"/>
      <c r="H56" s="908"/>
      <c r="I56" s="908"/>
      <c r="J56" s="908"/>
      <c r="K56" s="908"/>
      <c r="L56" s="908"/>
      <c r="M56" s="909"/>
    </row>
    <row r="57" spans="1:13" ht="16.5"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Seleccione de la lista desplegable" sqref="H7 B7 B4" xr:uid="{00000000-0002-0000-0D00-000000000000}"/>
    <dataValidation allowBlank="1" showInputMessage="1" showErrorMessage="1" prompt="Selecciones de la lista desplegable" sqref="B15" xr:uid="{00000000-0002-0000-0D00-000001000000}"/>
    <dataValidation allowBlank="1" showInputMessage="1" showErrorMessage="1" prompt="Incluir una ficha por cada indicador, ya sea de producto o de resultado" sqref="B1" xr:uid="{00000000-0002-0000-0D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3000000}"/>
    <dataValidation allowBlank="1" showInputMessage="1" showErrorMessage="1" prompt="Identifique la meta ODS a que le apunta el indicador de producto. Seleccione de la lista desplegable." sqref="E14" xr:uid="{00000000-0002-0000-0D00-000004000000}"/>
    <dataValidation allowBlank="1" showInputMessage="1" showErrorMessage="1" prompt="Identifique el ODS a que le apunta el indicador de producto. Seleccione de la lista desplegable._x000a_" sqref="B14" xr:uid="{00000000-0002-0000-0D00-000005000000}"/>
    <dataValidation type="list" allowBlank="1" showInputMessage="1" showErrorMessage="1" sqref="G45" xr:uid="{00000000-0002-0000-0D00-000006000000}"/>
  </dataValidations>
  <hyperlinks>
    <hyperlink ref="C56" r:id="rId1" xr:uid="{00000000-0004-0000-0D00-000000000000}"/>
  </hyperlinks>
  <pageMargins left="0.7" right="0.7" top="0.75" bottom="0.75"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M67"/>
  <sheetViews>
    <sheetView topLeftCell="A57" zoomScale="80" zoomScaleNormal="80" zoomScalePageLayoutView="80" workbookViewId="0">
      <selection activeCell="C66" sqref="C66:M66"/>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794</v>
      </c>
      <c r="C1" s="89"/>
      <c r="D1" s="89"/>
      <c r="E1" s="89"/>
      <c r="F1" s="89"/>
      <c r="G1" s="89"/>
      <c r="H1" s="89"/>
      <c r="I1" s="89"/>
      <c r="J1" s="89"/>
      <c r="K1" s="89"/>
      <c r="L1" s="89"/>
      <c r="M1" s="90"/>
    </row>
    <row r="2" spans="1:13" ht="21.95" customHeight="1">
      <c r="A2" s="944" t="s">
        <v>614</v>
      </c>
      <c r="B2" s="68" t="s">
        <v>615</v>
      </c>
      <c r="C2" s="893" t="str">
        <f>'Plan de acción Actual'!AB35</f>
        <v>Entidades que reportan tener un sistema de asignación de turnos en los puntos de atención definidos</v>
      </c>
      <c r="D2" s="894"/>
      <c r="E2" s="894"/>
      <c r="F2" s="894"/>
      <c r="G2" s="894"/>
      <c r="H2" s="894"/>
      <c r="I2" s="894"/>
      <c r="J2" s="894"/>
      <c r="K2" s="894"/>
      <c r="L2" s="894"/>
      <c r="M2" s="895"/>
    </row>
    <row r="3" spans="1:13" ht="46.5" customHeight="1">
      <c r="A3" s="945"/>
      <c r="B3" s="69" t="s">
        <v>711</v>
      </c>
      <c r="C3" s="947" t="str">
        <f>CONCATENATE("Aporta al indicador de resultado"," ","'",,'Plan de acción Actual'!$E$33,"'")</f>
        <v>Aporta al indicador de resultado 'Porcentaje de ciudadanos encuestados que considera que las entidades públicas se coordinan y cooperan entre ellas para ofrecer un mejor servicio,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t="s">
        <v>623</v>
      </c>
      <c r="G9" s="890"/>
      <c r="H9" s="23"/>
      <c r="I9" s="890" t="s">
        <v>633</v>
      </c>
      <c r="J9" s="890"/>
      <c r="K9" s="23"/>
      <c r="L9" s="890" t="s">
        <v>625</v>
      </c>
      <c r="M9" s="890"/>
    </row>
    <row r="10" spans="1:13">
      <c r="A10" s="945"/>
      <c r="B10" s="916"/>
      <c r="C10" s="889" t="s">
        <v>626</v>
      </c>
      <c r="D10" s="889"/>
      <c r="E10" s="23"/>
      <c r="F10" s="889" t="s">
        <v>626</v>
      </c>
      <c r="G10" s="889"/>
      <c r="H10" s="23"/>
      <c r="I10" s="889" t="s">
        <v>626</v>
      </c>
      <c r="J10" s="889"/>
      <c r="K10" s="23"/>
      <c r="L10" s="889" t="s">
        <v>626</v>
      </c>
      <c r="M10" s="889"/>
    </row>
    <row r="11" spans="1:13">
      <c r="A11" s="945"/>
      <c r="B11" s="120"/>
      <c r="C11" s="890" t="s">
        <v>627</v>
      </c>
      <c r="D11" s="890"/>
      <c r="E11" s="23"/>
      <c r="F11" s="890" t="s">
        <v>628</v>
      </c>
      <c r="G11" s="890"/>
      <c r="H11" s="23"/>
      <c r="I11" s="890" t="s">
        <v>629</v>
      </c>
      <c r="J11" s="890"/>
      <c r="K11" s="23"/>
      <c r="L11" s="890" t="s">
        <v>630</v>
      </c>
      <c r="M11" s="890"/>
    </row>
    <row r="12" spans="1:13">
      <c r="A12" s="945"/>
      <c r="B12" s="120"/>
      <c r="C12" s="889" t="s">
        <v>626</v>
      </c>
      <c r="D12" s="889"/>
      <c r="E12" s="23"/>
      <c r="F12" s="889" t="s">
        <v>626</v>
      </c>
      <c r="G12" s="889"/>
      <c r="H12" s="23"/>
      <c r="I12" s="889" t="s">
        <v>626</v>
      </c>
      <c r="J12" s="889"/>
      <c r="K12" s="23"/>
      <c r="L12" s="889" t="s">
        <v>626</v>
      </c>
      <c r="M12" s="889"/>
    </row>
    <row r="13" spans="1:13">
      <c r="A13" s="945"/>
      <c r="B13" s="120"/>
      <c r="C13" s="890" t="s">
        <v>635</v>
      </c>
      <c r="D13" s="890"/>
      <c r="E13" s="23"/>
      <c r="F13" s="890" t="s">
        <v>631</v>
      </c>
      <c r="G13" s="890"/>
      <c r="H13" s="23"/>
      <c r="I13" s="890" t="s">
        <v>641</v>
      </c>
      <c r="J13" s="890"/>
      <c r="K13" s="23"/>
      <c r="L13" s="890" t="s">
        <v>648</v>
      </c>
      <c r="M13" s="890"/>
    </row>
    <row r="14" spans="1:13">
      <c r="A14" s="945"/>
      <c r="B14" s="120"/>
      <c r="C14" s="889" t="s">
        <v>626</v>
      </c>
      <c r="D14" s="889"/>
      <c r="E14" s="23"/>
      <c r="F14" s="889" t="s">
        <v>626</v>
      </c>
      <c r="G14" s="889"/>
      <c r="H14" s="23"/>
      <c r="I14" s="889" t="s">
        <v>626</v>
      </c>
      <c r="J14" s="889"/>
      <c r="K14" s="23"/>
      <c r="L14" s="889" t="s">
        <v>626</v>
      </c>
      <c r="M14" s="889"/>
    </row>
    <row r="15" spans="1:13">
      <c r="A15" s="945"/>
      <c r="B15" s="120"/>
      <c r="C15" s="890" t="s">
        <v>640</v>
      </c>
      <c r="D15" s="890"/>
      <c r="E15" s="23"/>
      <c r="F15" s="890" t="s">
        <v>644</v>
      </c>
      <c r="G15" s="890"/>
      <c r="H15" s="23"/>
      <c r="I15" s="890" t="s">
        <v>779</v>
      </c>
      <c r="J15" s="890"/>
      <c r="K15" s="23"/>
      <c r="L15" s="890" t="s">
        <v>638</v>
      </c>
      <c r="M15" s="890"/>
    </row>
    <row r="16" spans="1:13">
      <c r="A16" s="945"/>
      <c r="B16" s="120"/>
      <c r="C16" s="889" t="s">
        <v>626</v>
      </c>
      <c r="D16" s="889"/>
      <c r="E16" s="23"/>
      <c r="F16" s="889" t="s">
        <v>626</v>
      </c>
      <c r="G16" s="889"/>
      <c r="H16" s="23"/>
      <c r="I16" s="889" t="s">
        <v>626</v>
      </c>
      <c r="J16" s="889"/>
      <c r="K16" s="23"/>
      <c r="L16" s="889" t="s">
        <v>626</v>
      </c>
      <c r="M16" s="889"/>
    </row>
    <row r="17" spans="1:13" ht="44.45" customHeight="1">
      <c r="A17" s="945"/>
      <c r="B17" s="261" t="s">
        <v>651</v>
      </c>
      <c r="C17" s="960" t="s">
        <v>795</v>
      </c>
      <c r="D17" s="1017"/>
      <c r="E17" s="1017"/>
      <c r="F17" s="1017"/>
      <c r="G17" s="1017"/>
      <c r="H17" s="1017"/>
      <c r="I17" s="1017"/>
      <c r="J17" s="1017"/>
      <c r="K17" s="1017"/>
      <c r="L17" s="1017"/>
      <c r="M17" s="1018"/>
    </row>
    <row r="18" spans="1:13" ht="129.94999999999999" customHeight="1">
      <c r="A18" s="945"/>
      <c r="B18" s="69" t="s">
        <v>713</v>
      </c>
      <c r="C18" s="893" t="s">
        <v>796</v>
      </c>
      <c r="D18" s="894"/>
      <c r="E18" s="894"/>
      <c r="F18" s="894"/>
      <c r="G18" s="894"/>
      <c r="H18" s="894"/>
      <c r="I18" s="894"/>
      <c r="J18" s="894"/>
      <c r="K18" s="894"/>
      <c r="L18" s="894"/>
      <c r="M18" s="895"/>
    </row>
    <row r="19" spans="1:13" ht="58.5" customHeight="1">
      <c r="A19" s="945"/>
      <c r="B19" s="69" t="s">
        <v>715</v>
      </c>
      <c r="C19" s="932" t="s">
        <v>786</v>
      </c>
      <c r="D19" s="928"/>
      <c r="E19" s="928"/>
      <c r="F19" s="928"/>
      <c r="G19" s="928"/>
      <c r="H19" s="928"/>
      <c r="I19" s="928"/>
      <c r="J19" s="928"/>
      <c r="K19" s="928"/>
      <c r="L19" s="928"/>
      <c r="M19" s="933"/>
    </row>
    <row r="20" spans="1:13" ht="45" customHeight="1">
      <c r="A20" s="946"/>
      <c r="B20" s="244" t="s">
        <v>716</v>
      </c>
      <c r="C20" s="932" t="str">
        <f>'Plan de acción Actual'!AD35</f>
        <v>16. Paz, Justicia e Instituciones Sólidas</v>
      </c>
      <c r="D20" s="929"/>
      <c r="E20" s="248" t="s">
        <v>232</v>
      </c>
      <c r="F20" s="927" t="str">
        <f>'Plan de acción Actual'!AE35</f>
        <v>16.6 Crear a todos los niveles instituciones eficaces y transparentes que rindan cuentas</v>
      </c>
      <c r="G20" s="928"/>
      <c r="H20" s="928"/>
      <c r="I20" s="928"/>
      <c r="J20" s="928"/>
      <c r="K20" s="37"/>
      <c r="L20" s="37"/>
      <c r="M20" s="247"/>
    </row>
    <row r="21" spans="1:13" ht="36.75" customHeight="1">
      <c r="A21" s="930" t="s">
        <v>57</v>
      </c>
      <c r="B21" s="69" t="s">
        <v>221</v>
      </c>
      <c r="C21" s="124" t="str">
        <f>'Plan de acción Actual'!AF35</f>
        <v>No Aplica</v>
      </c>
      <c r="D21" s="80"/>
      <c r="E21" s="80"/>
      <c r="F21" s="80"/>
      <c r="G21" s="80"/>
      <c r="H21" s="80"/>
      <c r="I21" s="80"/>
      <c r="J21" s="80"/>
      <c r="K21" s="80"/>
      <c r="M21" s="65"/>
    </row>
    <row r="22" spans="1:13" ht="27" customHeight="1">
      <c r="A22" s="931"/>
      <c r="B22" s="69" t="s">
        <v>717</v>
      </c>
      <c r="C22" s="932" t="str">
        <f>'Plan de acción Actual'!AC35</f>
        <v>Sumatoria de entidades que reportan tener un sistema de asignación de turnos en los puntos de atención definidos</v>
      </c>
      <c r="D22" s="928"/>
      <c r="E22" s="928"/>
      <c r="F22" s="928"/>
      <c r="G22" s="928"/>
      <c r="H22" s="928"/>
      <c r="I22" s="928"/>
      <c r="J22" s="928"/>
      <c r="K22" s="928"/>
      <c r="L22" s="928"/>
      <c r="M22" s="933"/>
    </row>
    <row r="23" spans="1:13" ht="8.25" customHeight="1">
      <c r="A23" s="931"/>
      <c r="B23" s="914" t="s">
        <v>653</v>
      </c>
      <c r="C23" s="66"/>
      <c r="D23" s="24"/>
      <c r="E23" s="24"/>
      <c r="F23" s="24"/>
      <c r="G23" s="24"/>
      <c r="H23" s="24"/>
      <c r="I23" s="24"/>
      <c r="J23" s="24"/>
      <c r="K23" s="24"/>
      <c r="L23" s="24"/>
      <c r="M23" s="25"/>
    </row>
    <row r="24" spans="1:13" ht="9" customHeight="1">
      <c r="A24" s="931"/>
      <c r="B24" s="915"/>
      <c r="C24" s="64"/>
      <c r="D24" s="26"/>
      <c r="E24" s="5"/>
      <c r="F24" s="26"/>
      <c r="G24" s="5"/>
      <c r="H24" s="26"/>
      <c r="I24" s="5"/>
      <c r="J24" s="26"/>
      <c r="K24" s="5"/>
      <c r="L24" s="5"/>
      <c r="M24" s="27"/>
    </row>
    <row r="25" spans="1:13">
      <c r="A25" s="931"/>
      <c r="B25" s="915"/>
      <c r="C25" s="29" t="s">
        <v>654</v>
      </c>
      <c r="D25" s="28"/>
      <c r="E25" s="29" t="s">
        <v>655</v>
      </c>
      <c r="F25" s="28"/>
      <c r="G25" s="29" t="s">
        <v>656</v>
      </c>
      <c r="H25" s="28"/>
      <c r="I25" s="29" t="s">
        <v>657</v>
      </c>
      <c r="J25" s="28"/>
      <c r="K25" s="29"/>
      <c r="L25" s="30"/>
      <c r="M25" s="31"/>
    </row>
    <row r="26" spans="1:13">
      <c r="A26" s="931"/>
      <c r="B26" s="915"/>
      <c r="C26" s="29" t="s">
        <v>659</v>
      </c>
      <c r="D26" s="32"/>
      <c r="E26" s="29" t="s">
        <v>660</v>
      </c>
      <c r="F26" s="33"/>
      <c r="G26" s="29" t="s">
        <v>661</v>
      </c>
      <c r="H26" s="33"/>
      <c r="I26" s="29"/>
      <c r="J26" s="33"/>
      <c r="K26" s="29"/>
      <c r="L26" s="30"/>
      <c r="M26" s="31"/>
    </row>
    <row r="27" spans="1:13">
      <c r="A27" s="931"/>
      <c r="B27" s="915"/>
      <c r="C27" s="252" t="s">
        <v>664</v>
      </c>
      <c r="D27" s="32"/>
      <c r="E27" s="251" t="s">
        <v>665</v>
      </c>
      <c r="F27" s="32"/>
      <c r="G27" s="29"/>
      <c r="H27" s="44"/>
      <c r="I27" s="29"/>
      <c r="J27" s="44"/>
      <c r="K27" s="29"/>
      <c r="L27" s="242"/>
      <c r="M27" s="243"/>
    </row>
    <row r="28" spans="1:13">
      <c r="A28" s="931"/>
      <c r="B28" s="915"/>
      <c r="C28" s="29" t="s">
        <v>666</v>
      </c>
      <c r="D28" s="33" t="s">
        <v>667</v>
      </c>
      <c r="E28" s="29" t="s">
        <v>668</v>
      </c>
      <c r="F28" s="9" t="s">
        <v>732</v>
      </c>
      <c r="G28" s="9"/>
      <c r="H28" s="9"/>
      <c r="I28" s="9"/>
      <c r="J28" s="9"/>
      <c r="K28" s="9"/>
      <c r="L28" s="9"/>
      <c r="M28" s="34"/>
    </row>
    <row r="29" spans="1:13" ht="9.75" customHeight="1">
      <c r="A29" s="931"/>
      <c r="B29" s="916"/>
      <c r="C29" s="35"/>
      <c r="D29" s="35"/>
      <c r="E29" s="35"/>
      <c r="F29" s="35"/>
      <c r="G29" s="35"/>
      <c r="H29" s="35"/>
      <c r="I29" s="35"/>
      <c r="J29" s="35"/>
      <c r="K29" s="35"/>
      <c r="L29" s="35"/>
      <c r="M29" s="36"/>
    </row>
    <row r="30" spans="1:13">
      <c r="A30" s="931"/>
      <c r="B30" s="914" t="s">
        <v>670</v>
      </c>
      <c r="C30" s="37"/>
      <c r="D30" s="37"/>
      <c r="E30" s="37"/>
      <c r="F30" s="37"/>
      <c r="G30" s="37"/>
      <c r="H30" s="37"/>
      <c r="I30" s="37"/>
      <c r="J30" s="37"/>
      <c r="K30" s="37"/>
      <c r="M30" s="65"/>
    </row>
    <row r="31" spans="1:13">
      <c r="A31" s="931"/>
      <c r="B31" s="915"/>
      <c r="C31" s="29" t="s">
        <v>671</v>
      </c>
      <c r="D31" s="33"/>
      <c r="E31" s="38"/>
      <c r="F31" s="29" t="s">
        <v>672</v>
      </c>
      <c r="G31" s="32"/>
      <c r="H31" s="38"/>
      <c r="I31" s="29" t="s">
        <v>673</v>
      </c>
      <c r="J31" s="32" t="s">
        <v>667</v>
      </c>
      <c r="K31" s="38"/>
      <c r="M31" s="65"/>
    </row>
    <row r="32" spans="1:13">
      <c r="A32" s="931"/>
      <c r="B32" s="915"/>
      <c r="C32" s="29" t="s">
        <v>674</v>
      </c>
      <c r="D32" s="39"/>
      <c r="E32" s="40"/>
      <c r="F32" s="29" t="s">
        <v>675</v>
      </c>
      <c r="G32" s="33"/>
      <c r="H32" s="41"/>
      <c r="I32" s="42"/>
      <c r="J32" s="41"/>
      <c r="K32" s="43"/>
      <c r="M32" s="65"/>
    </row>
    <row r="33" spans="1:13">
      <c r="A33" s="931"/>
      <c r="B33" s="915"/>
      <c r="C33" s="44"/>
      <c r="D33" s="44"/>
      <c r="E33" s="44"/>
      <c r="F33" s="44"/>
      <c r="G33" s="44"/>
      <c r="H33" s="44"/>
      <c r="I33" s="44"/>
      <c r="J33" s="44"/>
      <c r="K33" s="44"/>
      <c r="M33" s="65"/>
    </row>
    <row r="34" spans="1:13">
      <c r="A34" s="931"/>
      <c r="B34" s="119" t="s">
        <v>676</v>
      </c>
      <c r="C34" s="38"/>
      <c r="D34" s="38"/>
      <c r="E34" s="38"/>
      <c r="F34" s="38"/>
      <c r="G34" s="38"/>
      <c r="H34" s="38"/>
      <c r="I34" s="38"/>
      <c r="J34" s="38"/>
      <c r="K34" s="38"/>
      <c r="L34" s="38"/>
      <c r="M34" s="45"/>
    </row>
    <row r="35" spans="1:13" ht="18.95" customHeight="1">
      <c r="A35" s="931"/>
      <c r="B35" s="119"/>
      <c r="C35" s="67" t="s">
        <v>677</v>
      </c>
      <c r="D35" s="99">
        <v>9</v>
      </c>
      <c r="E35" s="38"/>
      <c r="F35" s="46" t="s">
        <v>678</v>
      </c>
      <c r="G35" s="32">
        <v>2018</v>
      </c>
      <c r="H35" s="38"/>
      <c r="I35" s="46" t="s">
        <v>679</v>
      </c>
      <c r="J35" s="927" t="s">
        <v>273</v>
      </c>
      <c r="K35" s="928"/>
      <c r="L35" s="929"/>
      <c r="M35" s="45"/>
    </row>
    <row r="36" spans="1:13">
      <c r="A36" s="931"/>
      <c r="B36" s="120"/>
      <c r="C36" s="35"/>
      <c r="D36" s="35"/>
      <c r="E36" s="35"/>
      <c r="F36" s="35"/>
      <c r="G36" s="35"/>
      <c r="H36" s="35"/>
      <c r="I36" s="35"/>
      <c r="J36" s="35"/>
      <c r="K36" s="35"/>
      <c r="L36" s="35"/>
      <c r="M36" s="36"/>
    </row>
    <row r="37" spans="1:13">
      <c r="A37" s="931"/>
      <c r="B37" s="914" t="s">
        <v>681</v>
      </c>
      <c r="C37" s="47"/>
      <c r="D37" s="47"/>
      <c r="E37" s="47"/>
      <c r="F37" s="47"/>
      <c r="G37" s="47"/>
      <c r="H37" s="47"/>
      <c r="I37" s="47"/>
      <c r="J37" s="47"/>
      <c r="K37" s="47"/>
      <c r="M37" s="65"/>
    </row>
    <row r="38" spans="1:13">
      <c r="A38" s="931"/>
      <c r="B38" s="915"/>
      <c r="C38" s="38" t="s">
        <v>682</v>
      </c>
      <c r="D38" s="32">
        <v>2019</v>
      </c>
      <c r="E38" s="49"/>
      <c r="F38" s="38" t="s">
        <v>683</v>
      </c>
      <c r="G38" s="50" t="s">
        <v>684</v>
      </c>
      <c r="H38" s="49"/>
      <c r="I38" s="46"/>
      <c r="J38" s="49"/>
      <c r="K38" s="49"/>
      <c r="M38" s="65"/>
    </row>
    <row r="39" spans="1:13">
      <c r="A39" s="931"/>
      <c r="B39" s="916"/>
      <c r="C39" s="35"/>
      <c r="D39" s="51"/>
      <c r="E39" s="52"/>
      <c r="F39" s="35"/>
      <c r="G39" s="52"/>
      <c r="H39" s="52"/>
      <c r="I39" s="53"/>
      <c r="J39" s="52"/>
      <c r="K39" s="52"/>
      <c r="M39" s="65"/>
    </row>
    <row r="40" spans="1:13">
      <c r="A40" s="931"/>
      <c r="B40" s="914" t="s">
        <v>685</v>
      </c>
      <c r="C40" s="54"/>
      <c r="D40" s="54"/>
      <c r="E40" s="54"/>
      <c r="F40" s="54"/>
      <c r="G40" s="54"/>
      <c r="H40" s="54"/>
      <c r="I40" s="54"/>
      <c r="J40" s="54"/>
      <c r="K40" s="54"/>
      <c r="L40" s="54"/>
      <c r="M40" s="55"/>
    </row>
    <row r="41" spans="1:13">
      <c r="A41" s="931"/>
      <c r="B41" s="915"/>
      <c r="C41" s="6"/>
      <c r="D41" s="7">
        <v>2019</v>
      </c>
      <c r="E41" s="7"/>
      <c r="F41" s="8">
        <v>2020</v>
      </c>
      <c r="G41" s="8"/>
      <c r="H41" s="8">
        <v>2021</v>
      </c>
      <c r="I41" s="7"/>
      <c r="J41" s="7">
        <v>2022</v>
      </c>
      <c r="L41" s="7">
        <v>2023</v>
      </c>
      <c r="M41" s="55"/>
    </row>
    <row r="42" spans="1:13" ht="16.5">
      <c r="A42" s="931"/>
      <c r="B42" s="915"/>
      <c r="C42" s="6"/>
      <c r="D42" s="145">
        <v>11</v>
      </c>
      <c r="E42" s="10"/>
      <c r="F42" s="145">
        <v>14</v>
      </c>
      <c r="G42" s="10"/>
      <c r="H42" s="145">
        <v>15</v>
      </c>
      <c r="I42" s="10"/>
      <c r="J42" s="145">
        <v>15</v>
      </c>
      <c r="L42" s="145">
        <v>16</v>
      </c>
      <c r="M42" s="118"/>
    </row>
    <row r="43" spans="1:13">
      <c r="A43" s="931"/>
      <c r="B43" s="915"/>
      <c r="C43" s="6"/>
      <c r="D43" s="7">
        <v>2024</v>
      </c>
      <c r="E43" s="7"/>
      <c r="F43" s="8">
        <v>2025</v>
      </c>
      <c r="G43" s="8"/>
      <c r="H43" s="8">
        <v>2026</v>
      </c>
      <c r="I43" s="7"/>
      <c r="J43" s="7">
        <v>2027</v>
      </c>
      <c r="L43" s="7">
        <v>2028</v>
      </c>
      <c r="M43" s="27"/>
    </row>
    <row r="44" spans="1:13" ht="16.5">
      <c r="A44" s="931"/>
      <c r="B44" s="915"/>
      <c r="C44" s="6"/>
      <c r="D44" s="145">
        <v>16</v>
      </c>
      <c r="E44" s="10"/>
      <c r="F44" s="145">
        <v>16</v>
      </c>
      <c r="G44" s="10"/>
      <c r="H44" s="145">
        <v>16</v>
      </c>
      <c r="I44" s="10"/>
      <c r="J44" s="145">
        <v>16</v>
      </c>
      <c r="L44" s="145">
        <v>16</v>
      </c>
      <c r="M44" s="118"/>
    </row>
    <row r="45" spans="1:13">
      <c r="A45" s="931"/>
      <c r="B45" s="915"/>
      <c r="C45" s="6"/>
      <c r="E45" s="7"/>
      <c r="F45" s="7"/>
      <c r="G45" s="7"/>
      <c r="H45" s="8"/>
      <c r="I45" s="8"/>
      <c r="J45" s="8"/>
      <c r="K45" s="7"/>
      <c r="L45" s="7"/>
      <c r="M45" s="27"/>
    </row>
    <row r="46" spans="1:13">
      <c r="A46" s="931"/>
      <c r="B46" s="915"/>
      <c r="C46" s="6"/>
      <c r="E46" s="10"/>
      <c r="F46" s="121"/>
      <c r="G46" s="10"/>
      <c r="H46" s="121"/>
      <c r="I46" s="10"/>
      <c r="J46" s="121"/>
      <c r="K46" s="10"/>
      <c r="L46" s="121"/>
      <c r="M46" s="118"/>
    </row>
    <row r="47" spans="1:13">
      <c r="A47" s="931"/>
      <c r="B47" s="915"/>
      <c r="C47" s="6"/>
      <c r="D47" s="11"/>
      <c r="E47" s="117"/>
      <c r="F47" s="11" t="s">
        <v>686</v>
      </c>
      <c r="G47" s="117"/>
      <c r="H47" s="11"/>
      <c r="I47" s="117"/>
      <c r="J47" s="11"/>
      <c r="K47" s="117"/>
      <c r="L47" s="11"/>
      <c r="M47" s="118"/>
    </row>
    <row r="48" spans="1:13">
      <c r="A48" s="931"/>
      <c r="B48" s="915"/>
      <c r="C48" s="6"/>
      <c r="D48" s="121"/>
      <c r="E48" s="10"/>
      <c r="F48" s="917">
        <v>16</v>
      </c>
      <c r="G48" s="918"/>
      <c r="H48" s="919"/>
      <c r="I48" s="919"/>
      <c r="J48" s="11"/>
      <c r="K48" s="117"/>
      <c r="L48" s="11"/>
      <c r="M48" s="118"/>
    </row>
    <row r="49" spans="1:13">
      <c r="A49" s="931"/>
      <c r="B49" s="915"/>
      <c r="C49" s="6"/>
      <c r="D49" s="11"/>
      <c r="E49" s="117"/>
      <c r="F49" s="11"/>
      <c r="G49" s="117"/>
      <c r="H49" s="11"/>
      <c r="I49" s="117"/>
      <c r="J49" s="11"/>
      <c r="K49" s="117"/>
      <c r="L49" s="11"/>
      <c r="M49" s="118"/>
    </row>
    <row r="50" spans="1:13" ht="18" customHeight="1">
      <c r="A50" s="931"/>
      <c r="B50" s="914" t="s">
        <v>687</v>
      </c>
      <c r="C50" s="56"/>
      <c r="D50" s="56"/>
      <c r="E50" s="56"/>
      <c r="F50" s="56"/>
      <c r="G50" s="56"/>
      <c r="H50" s="56"/>
      <c r="I50" s="56"/>
      <c r="J50" s="56"/>
      <c r="K50" s="56"/>
      <c r="M50" s="65"/>
    </row>
    <row r="51" spans="1:13">
      <c r="A51" s="931"/>
      <c r="B51" s="915"/>
      <c r="D51" s="57" t="s">
        <v>688</v>
      </c>
      <c r="E51" s="58" t="s">
        <v>548</v>
      </c>
      <c r="F51" s="920" t="s">
        <v>689</v>
      </c>
      <c r="G51" s="921"/>
      <c r="H51" s="7"/>
      <c r="I51" s="77" t="s">
        <v>668</v>
      </c>
      <c r="J51" s="59"/>
      <c r="K51" s="59"/>
      <c r="M51" s="65"/>
    </row>
    <row r="52" spans="1:13">
      <c r="A52" s="931"/>
      <c r="B52" s="915"/>
      <c r="D52" s="60"/>
      <c r="E52" s="32" t="s">
        <v>667</v>
      </c>
      <c r="F52" s="920"/>
      <c r="G52" s="922"/>
      <c r="H52" s="38"/>
      <c r="I52" s="923"/>
      <c r="J52" s="923"/>
      <c r="K52" s="61"/>
      <c r="M52" s="65"/>
    </row>
    <row r="53" spans="1:13">
      <c r="A53" s="931"/>
      <c r="B53" s="916"/>
      <c r="C53" s="62"/>
      <c r="D53" s="62"/>
      <c r="E53" s="62"/>
      <c r="F53" s="62"/>
      <c r="G53" s="62"/>
      <c r="H53" s="62"/>
      <c r="I53" s="62"/>
      <c r="J53" s="62"/>
      <c r="K53" s="62"/>
      <c r="M53" s="65"/>
    </row>
    <row r="54" spans="1:13" ht="28.5" customHeight="1">
      <c r="A54" s="931"/>
      <c r="B54" s="69" t="s">
        <v>690</v>
      </c>
      <c r="C54" s="893"/>
      <c r="D54" s="894"/>
      <c r="E54" s="894"/>
      <c r="F54" s="894"/>
      <c r="G54" s="894"/>
      <c r="H54" s="894"/>
      <c r="I54" s="894"/>
      <c r="J54" s="894"/>
      <c r="K54" s="894"/>
      <c r="L54" s="894"/>
      <c r="M54" s="895"/>
    </row>
    <row r="55" spans="1:13" ht="15.75" customHeight="1">
      <c r="A55" s="931"/>
      <c r="B55" s="69" t="s">
        <v>692</v>
      </c>
      <c r="C55" s="893" t="s">
        <v>735</v>
      </c>
      <c r="D55" s="894"/>
      <c r="E55" s="894"/>
      <c r="F55" s="894"/>
      <c r="G55" s="894"/>
      <c r="H55" s="894"/>
      <c r="I55" s="894"/>
      <c r="J55" s="894"/>
      <c r="K55" s="894"/>
      <c r="L55" s="894"/>
      <c r="M55" s="895"/>
    </row>
    <row r="56" spans="1:13">
      <c r="A56" s="931"/>
      <c r="B56" s="69" t="s">
        <v>694</v>
      </c>
      <c r="C56" s="143">
        <v>31</v>
      </c>
      <c r="D56" s="13"/>
      <c r="E56" s="13"/>
      <c r="F56" s="13"/>
      <c r="G56" s="13"/>
      <c r="H56" s="13"/>
      <c r="I56" s="13"/>
      <c r="J56" s="13"/>
      <c r="K56" s="13"/>
      <c r="L56" s="13"/>
      <c r="M56" s="14"/>
    </row>
    <row r="57" spans="1:13" ht="30.95" customHeight="1">
      <c r="A57" s="931"/>
      <c r="B57" s="69" t="s">
        <v>695</v>
      </c>
      <c r="C57" s="893">
        <v>2019</v>
      </c>
      <c r="D57" s="894"/>
      <c r="E57" s="894"/>
      <c r="F57" s="894"/>
      <c r="G57" s="894"/>
      <c r="H57" s="894"/>
      <c r="I57" s="894"/>
      <c r="J57" s="894"/>
      <c r="K57" s="894"/>
      <c r="L57" s="894"/>
      <c r="M57" s="895"/>
    </row>
    <row r="58" spans="1:13" ht="15.75" customHeight="1">
      <c r="A58" s="905" t="s">
        <v>70</v>
      </c>
      <c r="B58" s="70" t="s">
        <v>696</v>
      </c>
      <c r="C58" s="908" t="s">
        <v>752</v>
      </c>
      <c r="D58" s="908"/>
      <c r="E58" s="908"/>
      <c r="F58" s="908"/>
      <c r="G58" s="908"/>
      <c r="H58" s="908"/>
      <c r="I58" s="908"/>
      <c r="J58" s="908"/>
      <c r="K58" s="908"/>
      <c r="L58" s="908"/>
      <c r="M58" s="909"/>
    </row>
    <row r="59" spans="1:13">
      <c r="A59" s="906"/>
      <c r="B59" s="70" t="s">
        <v>698</v>
      </c>
      <c r="C59" s="908" t="s">
        <v>310</v>
      </c>
      <c r="D59" s="908"/>
      <c r="E59" s="908"/>
      <c r="F59" s="908"/>
      <c r="G59" s="908"/>
      <c r="H59" s="908"/>
      <c r="I59" s="908"/>
      <c r="J59" s="908"/>
      <c r="K59" s="908"/>
      <c r="L59" s="908"/>
      <c r="M59" s="909"/>
    </row>
    <row r="60" spans="1:13">
      <c r="A60" s="906"/>
      <c r="B60" s="70" t="s">
        <v>699</v>
      </c>
      <c r="C60" s="908" t="s">
        <v>272</v>
      </c>
      <c r="D60" s="908"/>
      <c r="E60" s="908"/>
      <c r="F60" s="908"/>
      <c r="G60" s="908"/>
      <c r="H60" s="908"/>
      <c r="I60" s="908"/>
      <c r="J60" s="908"/>
      <c r="K60" s="908"/>
      <c r="L60" s="908"/>
      <c r="M60" s="909"/>
    </row>
    <row r="61" spans="1:13" ht="15.75" customHeight="1">
      <c r="A61" s="906"/>
      <c r="B61" s="71" t="s">
        <v>700</v>
      </c>
      <c r="C61" s="908" t="s">
        <v>750</v>
      </c>
      <c r="D61" s="908"/>
      <c r="E61" s="908"/>
      <c r="F61" s="908"/>
      <c r="G61" s="908"/>
      <c r="H61" s="908"/>
      <c r="I61" s="908"/>
      <c r="J61" s="908"/>
      <c r="K61" s="908"/>
      <c r="L61" s="908"/>
      <c r="M61" s="909"/>
    </row>
    <row r="62" spans="1:13" ht="15.75" customHeight="1">
      <c r="A62" s="906"/>
      <c r="B62" s="70" t="s">
        <v>701</v>
      </c>
      <c r="C62" s="910" t="s">
        <v>311</v>
      </c>
      <c r="D62" s="908"/>
      <c r="E62" s="908"/>
      <c r="F62" s="908"/>
      <c r="G62" s="908"/>
      <c r="H62" s="908"/>
      <c r="I62" s="908"/>
      <c r="J62" s="908"/>
      <c r="K62" s="908"/>
      <c r="L62" s="908"/>
      <c r="M62" s="909"/>
    </row>
    <row r="63" spans="1:13" ht="16.5" thickBot="1">
      <c r="A63" s="907"/>
      <c r="B63" s="70" t="s">
        <v>702</v>
      </c>
      <c r="C63" s="908" t="s">
        <v>275</v>
      </c>
      <c r="D63" s="908"/>
      <c r="E63" s="908"/>
      <c r="F63" s="908"/>
      <c r="G63" s="908"/>
      <c r="H63" s="908"/>
      <c r="I63" s="908"/>
      <c r="J63" s="908"/>
      <c r="K63" s="908"/>
      <c r="L63" s="908"/>
      <c r="M63" s="909"/>
    </row>
    <row r="64" spans="1:13" ht="15.75" customHeight="1">
      <c r="A64" s="905" t="s">
        <v>704</v>
      </c>
      <c r="B64" s="72" t="s">
        <v>705</v>
      </c>
      <c r="C64" s="908" t="s">
        <v>706</v>
      </c>
      <c r="D64" s="908"/>
      <c r="E64" s="908"/>
      <c r="F64" s="908"/>
      <c r="G64" s="908"/>
      <c r="H64" s="908"/>
      <c r="I64" s="908"/>
      <c r="J64" s="908"/>
      <c r="K64" s="908"/>
      <c r="L64" s="908"/>
      <c r="M64" s="909"/>
    </row>
    <row r="65" spans="1:13" ht="30" customHeight="1">
      <c r="A65" s="906"/>
      <c r="B65" s="72" t="s">
        <v>707</v>
      </c>
      <c r="C65" s="908" t="s">
        <v>708</v>
      </c>
      <c r="D65" s="908"/>
      <c r="E65" s="908"/>
      <c r="F65" s="908"/>
      <c r="G65" s="908"/>
      <c r="H65" s="908"/>
      <c r="I65" s="908"/>
      <c r="J65" s="908"/>
      <c r="K65" s="908"/>
      <c r="L65" s="908"/>
      <c r="M65" s="909"/>
    </row>
    <row r="66" spans="1:13" ht="30" customHeight="1" thickBot="1">
      <c r="A66" s="906"/>
      <c r="B66" s="73" t="s">
        <v>237</v>
      </c>
      <c r="C66" s="908" t="s">
        <v>118</v>
      </c>
      <c r="D66" s="908"/>
      <c r="E66" s="908"/>
      <c r="F66" s="908"/>
      <c r="G66" s="908"/>
      <c r="H66" s="908"/>
      <c r="I66" s="908"/>
      <c r="J66" s="908"/>
      <c r="K66" s="908"/>
      <c r="L66" s="908"/>
      <c r="M66" s="909"/>
    </row>
    <row r="67" spans="1:13" ht="43.5" customHeight="1" thickBot="1">
      <c r="A67" s="87" t="s">
        <v>74</v>
      </c>
      <c r="B67" s="74"/>
      <c r="C67" s="902" t="s">
        <v>709</v>
      </c>
      <c r="D67" s="903"/>
      <c r="E67" s="903"/>
      <c r="F67" s="903"/>
      <c r="G67" s="903"/>
      <c r="H67" s="903"/>
      <c r="I67" s="903"/>
      <c r="J67" s="903"/>
      <c r="K67" s="903"/>
      <c r="L67" s="903"/>
      <c r="M67" s="904"/>
    </row>
  </sheetData>
  <mergeCells count="70">
    <mergeCell ref="C57:M57"/>
    <mergeCell ref="A21:A57"/>
    <mergeCell ref="C22:M22"/>
    <mergeCell ref="B23:B29"/>
    <mergeCell ref="B30:B33"/>
    <mergeCell ref="J35:L35"/>
    <mergeCell ref="B37:B39"/>
    <mergeCell ref="B40:B49"/>
    <mergeCell ref="F48:G48"/>
    <mergeCell ref="H48:I48"/>
    <mergeCell ref="B50:B53"/>
    <mergeCell ref="F51:F52"/>
    <mergeCell ref="G51:G52"/>
    <mergeCell ref="I52:J52"/>
    <mergeCell ref="C54:M54"/>
    <mergeCell ref="C55:M55"/>
    <mergeCell ref="C67:M67"/>
    <mergeCell ref="A58:A63"/>
    <mergeCell ref="C58:M58"/>
    <mergeCell ref="C59:M59"/>
    <mergeCell ref="C60:M60"/>
    <mergeCell ref="C61:M61"/>
    <mergeCell ref="C62:M62"/>
    <mergeCell ref="C63:M63"/>
    <mergeCell ref="A64:A66"/>
    <mergeCell ref="C64:M64"/>
    <mergeCell ref="C65:M65"/>
    <mergeCell ref="C66:M66"/>
    <mergeCell ref="C19:M19"/>
    <mergeCell ref="C16:D16"/>
    <mergeCell ref="F16:G16"/>
    <mergeCell ref="I16:J16"/>
    <mergeCell ref="L16:M16"/>
    <mergeCell ref="C17:M17"/>
    <mergeCell ref="C15:D15"/>
    <mergeCell ref="F15:G15"/>
    <mergeCell ref="I15:J15"/>
    <mergeCell ref="L15:M15"/>
    <mergeCell ref="C18:M18"/>
    <mergeCell ref="C13:D13"/>
    <mergeCell ref="I13:J13"/>
    <mergeCell ref="L13:M13"/>
    <mergeCell ref="F13:G13"/>
    <mergeCell ref="C14:D14"/>
    <mergeCell ref="F14:G14"/>
    <mergeCell ref="I14:J14"/>
    <mergeCell ref="L14:M14"/>
    <mergeCell ref="F11:G11"/>
    <mergeCell ref="I11:J11"/>
    <mergeCell ref="L11:M11"/>
    <mergeCell ref="C12:D12"/>
    <mergeCell ref="F12:G12"/>
    <mergeCell ref="I12:J12"/>
    <mergeCell ref="L12:M12"/>
    <mergeCell ref="F20:J20"/>
    <mergeCell ref="C20:D20"/>
    <mergeCell ref="F4:G4"/>
    <mergeCell ref="A2:A20"/>
    <mergeCell ref="C2:M2"/>
    <mergeCell ref="C3:M3"/>
    <mergeCell ref="B8:B10"/>
    <mergeCell ref="C9:D9"/>
    <mergeCell ref="F9:G9"/>
    <mergeCell ref="I9:J9"/>
    <mergeCell ref="L9:M9"/>
    <mergeCell ref="C10:D10"/>
    <mergeCell ref="F10:G10"/>
    <mergeCell ref="I10:J10"/>
    <mergeCell ref="L10:M10"/>
    <mergeCell ref="C11:D11"/>
  </mergeCells>
  <dataValidations count="7">
    <dataValidation allowBlank="1" showInputMessage="1" showErrorMessage="1" prompt="Seleccione de la lista desplegable" sqref="H7 B7 B4" xr:uid="{00000000-0002-0000-0E00-000000000000}"/>
    <dataValidation allowBlank="1" showInputMessage="1" showErrorMessage="1" prompt="Selecciones de la lista desplegable" sqref="B21" xr:uid="{00000000-0002-0000-0E00-000001000000}"/>
    <dataValidation allowBlank="1" showInputMessage="1" showErrorMessage="1" prompt="Incluir una ficha por cada indicador, ya sea de producto o de resultado" sqref="B1" xr:uid="{00000000-0002-0000-0E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3000000}"/>
    <dataValidation allowBlank="1" showInputMessage="1" showErrorMessage="1" prompt="Identifique la meta ODS a que le apunta el indicador de producto. Seleccione de la lista desplegable." sqref="E20" xr:uid="{00000000-0002-0000-0E00-000004000000}"/>
    <dataValidation allowBlank="1" showInputMessage="1" showErrorMessage="1" prompt="Identifique el ODS a que le apunta el indicador de producto. Seleccione de la lista desplegable._x000a_" sqref="B20" xr:uid="{00000000-0002-0000-0E00-000005000000}"/>
    <dataValidation type="list" allowBlank="1" showInputMessage="1" showErrorMessage="1" sqref="G51" xr:uid="{00000000-0002-0000-0E00-000006000000}"/>
  </dataValidations>
  <hyperlinks>
    <hyperlink ref="C62" r:id="rId1" xr:uid="{00000000-0004-0000-0E00-000000000000}"/>
  </hyperlinks>
  <pageMargins left="0.7" right="0.7" top="0.75" bottom="0.75" header="0.3" footer="0.3"/>
  <pageSetup paperSize="9" orientation="portrait"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1"/>
  <sheetViews>
    <sheetView topLeftCell="A54" zoomScale="80" zoomScaleNormal="80" zoomScalePageLayoutView="80" workbookViewId="0">
      <selection activeCell="A63" sqref="A63:XFD65"/>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797</v>
      </c>
      <c r="C1" s="89"/>
      <c r="D1" s="89"/>
      <c r="E1" s="89"/>
      <c r="F1" s="89"/>
      <c r="G1" s="89"/>
      <c r="H1" s="89"/>
      <c r="I1" s="89"/>
      <c r="J1" s="89"/>
      <c r="K1" s="89"/>
      <c r="L1" s="89"/>
      <c r="M1" s="90"/>
    </row>
    <row r="2" spans="1:13" ht="21.95" customHeight="1">
      <c r="A2" s="944" t="s">
        <v>614</v>
      </c>
      <c r="B2" s="68" t="s">
        <v>615</v>
      </c>
      <c r="C2" s="893" t="str">
        <f>'Plan de acción Actual'!AB36</f>
        <v>Porcentaje de entidades que implementan los lineamientos establecidos por la Red Distrital de Quejas y Reclamos.</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Actual'!$E$33,"'")</f>
        <v>Aporta al indicador de resultado 'Porcentaje de ciudadanos encuestados que considera que las entidades públicas se coordinan y cooperan entre ellas para ofrecer un mejor servicio,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798</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22" t="s">
        <v>799</v>
      </c>
      <c r="D11" s="898"/>
      <c r="E11" s="898"/>
      <c r="F11" s="898"/>
      <c r="G11" s="898"/>
      <c r="H11" s="898"/>
      <c r="I11" s="898"/>
      <c r="J11" s="898"/>
      <c r="K11" s="898"/>
      <c r="L11" s="898"/>
      <c r="M11" s="899"/>
    </row>
    <row r="12" spans="1:13" ht="49.5" customHeight="1">
      <c r="A12" s="945"/>
      <c r="B12" s="69" t="s">
        <v>713</v>
      </c>
      <c r="C12" s="1019" t="s">
        <v>800</v>
      </c>
      <c r="D12" s="1020"/>
      <c r="E12" s="1020"/>
      <c r="F12" s="1020"/>
      <c r="G12" s="1020"/>
      <c r="H12" s="1020"/>
      <c r="I12" s="1020"/>
      <c r="J12" s="1020"/>
      <c r="K12" s="1020"/>
      <c r="L12" s="1020"/>
      <c r="M12" s="1021"/>
    </row>
    <row r="13" spans="1:13" ht="51.75" customHeight="1">
      <c r="A13" s="945"/>
      <c r="B13" s="69" t="s">
        <v>715</v>
      </c>
      <c r="C13" s="932" t="s">
        <v>786</v>
      </c>
      <c r="D13" s="928"/>
      <c r="E13" s="928"/>
      <c r="F13" s="928"/>
      <c r="G13" s="928"/>
      <c r="H13" s="928"/>
      <c r="I13" s="928"/>
      <c r="J13" s="928"/>
      <c r="K13" s="928"/>
      <c r="L13" s="928"/>
      <c r="M13" s="933"/>
    </row>
    <row r="14" spans="1:13" ht="48.75" customHeight="1">
      <c r="A14" s="946"/>
      <c r="B14" s="244" t="s">
        <v>716</v>
      </c>
      <c r="C14" s="932" t="str">
        <f>'Plan de acción Actual'!AD36</f>
        <v>16. Paz, Justicia e Instituciones Sólidas</v>
      </c>
      <c r="D14" s="929"/>
      <c r="E14" s="248" t="s">
        <v>232</v>
      </c>
      <c r="F14" s="927" t="str">
        <f>'Plan de acción Actual'!AE36</f>
        <v>16.6 Crear a todos los niveles instituciones eficaces y transparentes que rindan cuentas</v>
      </c>
      <c r="G14" s="928"/>
      <c r="H14" s="928"/>
      <c r="I14" s="928"/>
      <c r="J14" s="928"/>
      <c r="K14" s="37"/>
      <c r="L14" s="37"/>
      <c r="M14" s="247"/>
    </row>
    <row r="15" spans="1:13" ht="40.5" customHeight="1">
      <c r="A15" s="930" t="s">
        <v>57</v>
      </c>
      <c r="B15" s="69" t="s">
        <v>221</v>
      </c>
      <c r="C15" s="124" t="str">
        <f>'Plan de acción Actual'!AF36</f>
        <v>No Aplica</v>
      </c>
      <c r="D15" s="80"/>
      <c r="E15" s="80"/>
      <c r="F15" s="80"/>
      <c r="G15" s="80"/>
      <c r="H15" s="80"/>
      <c r="I15" s="80"/>
      <c r="J15" s="80"/>
      <c r="K15" s="80"/>
      <c r="M15" s="65"/>
    </row>
    <row r="16" spans="1:13" ht="48.95" customHeight="1">
      <c r="A16" s="931"/>
      <c r="B16" s="69" t="s">
        <v>717</v>
      </c>
      <c r="C16" s="932" t="str">
        <f>'Plan de acción Actual'!AC36</f>
        <v>[Sumatoria de entidades que implementan los lineamientos establecidos por la Red Distrital de Quejas y Reclamos/ Sumatoria de entidades de la Administración Distrital] x 100</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232">
        <v>0.7</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253">
        <f>'Plan de acción Actual'!AN36</f>
        <v>0.7</v>
      </c>
      <c r="E36" s="10"/>
      <c r="F36" s="253">
        <f>'Plan de acción Actual'!AO36</f>
        <v>0.71</v>
      </c>
      <c r="G36" s="10"/>
      <c r="H36" s="253">
        <f>'Plan de acción Actual'!AP36</f>
        <v>0.72</v>
      </c>
      <c r="I36" s="10"/>
      <c r="J36" s="253">
        <f>'Plan de acción Actual'!AQ36</f>
        <v>0.74</v>
      </c>
      <c r="K36" s="10"/>
      <c r="L36" s="253">
        <f>'Plan de acción Actual'!AR36</f>
        <v>0.75</v>
      </c>
      <c r="M36" s="118"/>
    </row>
    <row r="37" spans="1:13">
      <c r="A37" s="931"/>
      <c r="B37" s="915"/>
      <c r="C37" s="6"/>
      <c r="D37" s="7">
        <v>2024</v>
      </c>
      <c r="E37" s="7"/>
      <c r="F37" s="8">
        <v>2025</v>
      </c>
      <c r="G37" s="8"/>
      <c r="H37" s="8">
        <v>2026</v>
      </c>
      <c r="I37" s="7"/>
      <c r="J37" s="7">
        <v>2027</v>
      </c>
      <c r="L37" s="7">
        <v>2028</v>
      </c>
      <c r="M37" s="27"/>
    </row>
    <row r="38" spans="1:13">
      <c r="A38" s="931"/>
      <c r="B38" s="915"/>
      <c r="C38" s="6"/>
      <c r="D38" s="253">
        <f>'Plan de acción Actual'!AS36</f>
        <v>0.77</v>
      </c>
      <c r="E38" s="10"/>
      <c r="F38" s="253">
        <f>'Plan de acción Actual'!AT36</f>
        <v>0.78</v>
      </c>
      <c r="G38" s="10"/>
      <c r="H38" s="253">
        <f>'Plan de acción Actual'!AU36</f>
        <v>0.8</v>
      </c>
      <c r="I38" s="10"/>
      <c r="J38" s="253">
        <f>'Plan de acción Actual'!AV36</f>
        <v>0.82</v>
      </c>
      <c r="K38" s="10"/>
      <c r="L38" s="253">
        <f>'Plan de acción Actual'!AW36</f>
        <v>0.83</v>
      </c>
      <c r="M38" s="118"/>
    </row>
    <row r="39" spans="1:13">
      <c r="A39" s="931"/>
      <c r="B39" s="915"/>
      <c r="C39" s="6"/>
      <c r="E39" s="7"/>
      <c r="F39" s="7" t="s">
        <v>724</v>
      </c>
      <c r="G39" s="7"/>
      <c r="H39" s="8" t="s">
        <v>725</v>
      </c>
      <c r="I39" s="8"/>
      <c r="J39" s="8" t="s">
        <v>726</v>
      </c>
      <c r="K39" s="7"/>
      <c r="L39" s="7" t="s">
        <v>727</v>
      </c>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34">
        <f>'Plan de acción Actual'!AX36</f>
        <v>0.83</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801</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2018</v>
      </c>
      <c r="D51" s="894"/>
      <c r="E51" s="894"/>
      <c r="F51" s="894"/>
      <c r="G51" s="894"/>
      <c r="H51" s="894"/>
      <c r="I51" s="894"/>
      <c r="J51" s="894"/>
      <c r="K51" s="894"/>
      <c r="L51" s="894"/>
      <c r="M51" s="895"/>
    </row>
    <row r="52" spans="1:13" ht="15.75" customHeight="1">
      <c r="A52" s="905" t="s">
        <v>70</v>
      </c>
      <c r="B52" s="70" t="s">
        <v>696</v>
      </c>
      <c r="C52" s="908" t="s">
        <v>802</v>
      </c>
      <c r="D52" s="908"/>
      <c r="E52" s="908"/>
      <c r="F52" s="908"/>
      <c r="G52" s="908"/>
      <c r="H52" s="908"/>
      <c r="I52" s="908"/>
      <c r="J52" s="908"/>
      <c r="K52" s="908"/>
      <c r="L52" s="908"/>
      <c r="M52" s="909"/>
    </row>
    <row r="53" spans="1:13">
      <c r="A53" s="906"/>
      <c r="B53" s="70" t="s">
        <v>698</v>
      </c>
      <c r="C53" s="908" t="s">
        <v>776</v>
      </c>
      <c r="D53" s="908"/>
      <c r="E53" s="908"/>
      <c r="F53" s="908"/>
      <c r="G53" s="908"/>
      <c r="H53" s="908"/>
      <c r="I53" s="908"/>
      <c r="J53" s="908"/>
      <c r="K53" s="908"/>
      <c r="L53" s="908"/>
      <c r="M53" s="909"/>
    </row>
    <row r="54" spans="1:13">
      <c r="A54" s="906"/>
      <c r="B54" s="70" t="s">
        <v>699</v>
      </c>
      <c r="C54" s="908" t="s">
        <v>362</v>
      </c>
      <c r="D54" s="908"/>
      <c r="E54" s="908"/>
      <c r="F54" s="908"/>
      <c r="G54" s="908"/>
      <c r="H54" s="908"/>
      <c r="I54" s="908"/>
      <c r="J54" s="908"/>
      <c r="K54" s="908"/>
      <c r="L54" s="908"/>
      <c r="M54" s="909"/>
    </row>
    <row r="55" spans="1:13" ht="15.75" customHeight="1">
      <c r="A55" s="906"/>
      <c r="B55" s="71" t="s">
        <v>700</v>
      </c>
      <c r="C55" s="908" t="s">
        <v>363</v>
      </c>
      <c r="D55" s="908"/>
      <c r="E55" s="908"/>
      <c r="F55" s="908"/>
      <c r="G55" s="908"/>
      <c r="H55" s="908"/>
      <c r="I55" s="908"/>
      <c r="J55" s="908"/>
      <c r="K55" s="908"/>
      <c r="L55" s="908"/>
      <c r="M55" s="909"/>
    </row>
    <row r="56" spans="1:13" ht="15.75" customHeight="1">
      <c r="A56" s="906"/>
      <c r="B56" s="70" t="s">
        <v>701</v>
      </c>
      <c r="C56" s="910" t="s">
        <v>366</v>
      </c>
      <c r="D56" s="908"/>
      <c r="E56" s="908"/>
      <c r="F56" s="908"/>
      <c r="G56" s="908"/>
      <c r="H56" s="908"/>
      <c r="I56" s="908"/>
      <c r="J56" s="908"/>
      <c r="K56" s="908"/>
      <c r="L56" s="908"/>
      <c r="M56" s="909"/>
    </row>
    <row r="57" spans="1:13" ht="16.5" thickBot="1">
      <c r="A57" s="907"/>
      <c r="B57" s="70" t="s">
        <v>702</v>
      </c>
      <c r="C57" s="908" t="s">
        <v>365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30" customHeight="1" thickBot="1">
      <c r="A61" s="87" t="s">
        <v>74</v>
      </c>
      <c r="B61" s="74"/>
      <c r="C61" s="902" t="s">
        <v>709</v>
      </c>
      <c r="D61" s="903"/>
      <c r="E61" s="903"/>
      <c r="F61" s="903"/>
      <c r="G61" s="903"/>
      <c r="H61" s="903"/>
      <c r="I61" s="903"/>
      <c r="J61" s="903"/>
      <c r="K61" s="903"/>
      <c r="L61" s="903"/>
      <c r="M61" s="904"/>
    </row>
  </sheetData>
  <mergeCells count="44">
    <mergeCell ref="A2:A14"/>
    <mergeCell ref="C2:M2"/>
    <mergeCell ref="C3:M3"/>
    <mergeCell ref="B8:B10"/>
    <mergeCell ref="C9:D9"/>
    <mergeCell ref="F9:G9"/>
    <mergeCell ref="I9:J9"/>
    <mergeCell ref="C10:D10"/>
    <mergeCell ref="F10:G10"/>
    <mergeCell ref="I10:J10"/>
    <mergeCell ref="C12:M12"/>
    <mergeCell ref="F4:G4"/>
    <mergeCell ref="C13:M13"/>
    <mergeCell ref="C11:M11"/>
    <mergeCell ref="F14:J14"/>
    <mergeCell ref="C14:D14"/>
    <mergeCell ref="C61:M61"/>
    <mergeCell ref="C49:M49"/>
    <mergeCell ref="C51:M51"/>
    <mergeCell ref="A52:A57"/>
    <mergeCell ref="C52:M52"/>
    <mergeCell ref="C53:M53"/>
    <mergeCell ref="C54:M54"/>
    <mergeCell ref="C55:M55"/>
    <mergeCell ref="C56:M56"/>
    <mergeCell ref="C57:M57"/>
    <mergeCell ref="A58:A60"/>
    <mergeCell ref="C58:M58"/>
    <mergeCell ref="C59:M59"/>
    <mergeCell ref="C60:M60"/>
    <mergeCell ref="A15:A51"/>
    <mergeCell ref="C16:M16"/>
    <mergeCell ref="C48:M48"/>
    <mergeCell ref="H42:I42"/>
    <mergeCell ref="B44:B47"/>
    <mergeCell ref="F45:F46"/>
    <mergeCell ref="G45:G46"/>
    <mergeCell ref="I46:J46"/>
    <mergeCell ref="B17:B23"/>
    <mergeCell ref="B24:B27"/>
    <mergeCell ref="J29:L29"/>
    <mergeCell ref="B31:B33"/>
    <mergeCell ref="B34:B43"/>
    <mergeCell ref="F42:G42"/>
  </mergeCells>
  <dataValidations count="7">
    <dataValidation allowBlank="1" showInputMessage="1" showErrorMessage="1" prompt="Incluir una ficha por cada indicador, ya sea de producto o de resultado" sqref="B1" xr:uid="{00000000-0002-0000-0F00-000000000000}"/>
    <dataValidation allowBlank="1" showInputMessage="1" showErrorMessage="1" prompt="Selecciones de la lista desplegable" sqref="B15" xr:uid="{00000000-0002-0000-0F00-000001000000}"/>
    <dataValidation allowBlank="1" showInputMessage="1" showErrorMessage="1" prompt="Seleccione de la lista desplegable" sqref="H7 B7 B4" xr:uid="{00000000-0002-0000-0F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F00-000003000000}"/>
    <dataValidation allowBlank="1" showInputMessage="1" showErrorMessage="1" prompt="Identifique el ODS a que le apunta el indicador de producto. Seleccione de la lista desplegable._x000a_" sqref="B14" xr:uid="{00000000-0002-0000-0F00-000004000000}"/>
    <dataValidation allowBlank="1" showInputMessage="1" showErrorMessage="1" prompt="Identifique la meta ODS a que le apunta el indicador de producto. Seleccione de la lista desplegable." sqref="E14" xr:uid="{00000000-0002-0000-0F00-000005000000}"/>
    <dataValidation type="list" allowBlank="1" showInputMessage="1" showErrorMessage="1" sqref="G45" xr:uid="{00000000-0002-0000-0F00-000006000000}"/>
  </dataValidations>
  <hyperlinks>
    <hyperlink ref="C56" r:id="rId1" display="fjestupinan@alcaldiabogota.gov.co" xr:uid="{00000000-0004-0000-0F00-000000000000}"/>
  </hyperlinks>
  <pageMargins left="0.7" right="0.7" top="0.75" bottom="0.75" header="0.3" footer="0.3"/>
  <pageSetup paperSize="9"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EB52-7829-4627-8F2A-201795B60C43}">
  <sheetPr>
    <tabColor theme="4" tint="0.59999389629810485"/>
  </sheetPr>
  <dimension ref="A1:O59"/>
  <sheetViews>
    <sheetView zoomScale="115" zoomScaleNormal="115" workbookViewId="0">
      <selection activeCell="C56" sqref="C56:M56"/>
    </sheetView>
  </sheetViews>
  <sheetFormatPr baseColWidth="10" defaultColWidth="11.42578125" defaultRowHeight="15.75"/>
  <cols>
    <col min="1" max="1" width="25.140625" style="12" customWidth="1"/>
    <col min="2" max="2" width="39.140625" style="63" customWidth="1"/>
    <col min="3" max="16384" width="11.42578125" style="12"/>
  </cols>
  <sheetData>
    <row r="1" spans="1:15" ht="16.5" thickBot="1">
      <c r="A1" s="86"/>
      <c r="B1" s="88" t="s">
        <v>803</v>
      </c>
      <c r="C1" s="89"/>
      <c r="D1" s="89"/>
      <c r="E1" s="89"/>
      <c r="F1" s="89"/>
      <c r="G1" s="89"/>
      <c r="H1" s="89"/>
      <c r="I1" s="89"/>
      <c r="J1" s="89"/>
      <c r="K1" s="89"/>
      <c r="L1" s="89"/>
      <c r="M1" s="90"/>
      <c r="O1" s="302"/>
    </row>
    <row r="2" spans="1:15">
      <c r="A2" s="944" t="s">
        <v>614</v>
      </c>
      <c r="B2" s="68" t="s">
        <v>615</v>
      </c>
      <c r="C2" s="1004" t="s">
        <v>550</v>
      </c>
      <c r="D2" s="1005"/>
      <c r="E2" s="1005"/>
      <c r="F2" s="1005"/>
      <c r="G2" s="1005"/>
      <c r="H2" s="1005"/>
      <c r="I2" s="1005"/>
      <c r="J2" s="1005"/>
      <c r="K2" s="1005"/>
      <c r="L2" s="1005"/>
      <c r="M2" s="1006"/>
      <c r="O2" s="302"/>
    </row>
    <row r="3" spans="1:15" ht="31.5">
      <c r="A3" s="945"/>
      <c r="B3" s="337" t="s">
        <v>711</v>
      </c>
      <c r="C3" s="947" t="s">
        <v>804</v>
      </c>
      <c r="D3" s="908"/>
      <c r="E3" s="908"/>
      <c r="F3" s="908"/>
      <c r="G3" s="908"/>
      <c r="H3" s="908"/>
      <c r="I3" s="908"/>
      <c r="J3" s="908"/>
      <c r="K3" s="908"/>
      <c r="L3" s="908"/>
      <c r="M3" s="909"/>
    </row>
    <row r="4" spans="1:15">
      <c r="A4" s="945"/>
      <c r="B4" s="78" t="s">
        <v>223</v>
      </c>
      <c r="C4" s="288" t="s">
        <v>548</v>
      </c>
      <c r="D4" s="338"/>
      <c r="E4" s="339"/>
      <c r="F4" s="900" t="s">
        <v>618</v>
      </c>
      <c r="G4" s="901"/>
      <c r="H4" s="241"/>
      <c r="I4" s="281"/>
      <c r="J4" s="281"/>
      <c r="K4" s="281"/>
      <c r="L4" s="281"/>
      <c r="M4" s="282"/>
    </row>
    <row r="5" spans="1:15">
      <c r="A5" s="945"/>
      <c r="B5" s="78" t="s">
        <v>619</v>
      </c>
      <c r="C5" s="288" t="s">
        <v>269</v>
      </c>
      <c r="D5" s="281"/>
      <c r="E5" s="281"/>
      <c r="F5" s="281"/>
      <c r="G5" s="281"/>
      <c r="H5" s="281"/>
      <c r="I5" s="281"/>
      <c r="J5" s="281"/>
      <c r="K5" s="281"/>
      <c r="L5" s="281"/>
      <c r="M5" s="282"/>
    </row>
    <row r="6" spans="1:15">
      <c r="A6" s="945"/>
      <c r="B6" s="78" t="s">
        <v>620</v>
      </c>
      <c r="C6" s="288" t="s">
        <v>269</v>
      </c>
      <c r="D6" s="281"/>
      <c r="E6" s="281"/>
      <c r="F6" s="281"/>
      <c r="G6" s="281"/>
      <c r="H6" s="281"/>
      <c r="I6" s="281"/>
      <c r="J6" s="281"/>
      <c r="K6" s="281"/>
      <c r="L6" s="281"/>
      <c r="M6" s="282"/>
    </row>
    <row r="7" spans="1:15">
      <c r="A7" s="945"/>
      <c r="B7" s="337" t="s">
        <v>621</v>
      </c>
      <c r="C7" s="1047" t="s">
        <v>805</v>
      </c>
      <c r="D7" s="1048"/>
      <c r="E7" s="341"/>
      <c r="F7" s="341"/>
      <c r="G7" s="342"/>
      <c r="H7" s="343" t="s">
        <v>237</v>
      </c>
      <c r="I7" s="1049" t="s">
        <v>272</v>
      </c>
      <c r="J7" s="1048"/>
      <c r="K7" s="1048"/>
      <c r="L7" s="1048"/>
      <c r="M7" s="1050"/>
    </row>
    <row r="8" spans="1:15">
      <c r="A8" s="945"/>
      <c r="B8" s="1051" t="s">
        <v>622</v>
      </c>
      <c r="C8" s="1054"/>
      <c r="D8" s="1055"/>
      <c r="E8" s="1055"/>
      <c r="F8" s="1055"/>
      <c r="G8" s="1055"/>
      <c r="H8" s="1055"/>
      <c r="I8" s="1055"/>
      <c r="J8" s="1055"/>
      <c r="K8" s="1055"/>
      <c r="L8" s="1055"/>
      <c r="M8" s="1056"/>
    </row>
    <row r="9" spans="1:15">
      <c r="A9" s="945"/>
      <c r="B9" s="1052"/>
      <c r="C9" s="1057"/>
      <c r="D9" s="1058"/>
      <c r="E9" s="43"/>
      <c r="F9" s="1058"/>
      <c r="G9" s="1058"/>
      <c r="H9" s="43"/>
      <c r="I9" s="1058"/>
      <c r="J9" s="1058"/>
      <c r="K9" s="43"/>
      <c r="L9" s="40"/>
      <c r="M9" s="346"/>
    </row>
    <row r="10" spans="1:15">
      <c r="A10" s="945"/>
      <c r="B10" s="1053"/>
      <c r="C10" s="1057" t="s">
        <v>626</v>
      </c>
      <c r="D10" s="1058"/>
      <c r="E10" s="291"/>
      <c r="F10" s="1058" t="s">
        <v>626</v>
      </c>
      <c r="G10" s="1058"/>
      <c r="H10" s="291"/>
      <c r="I10" s="1058" t="s">
        <v>626</v>
      </c>
      <c r="J10" s="1058"/>
      <c r="K10" s="291"/>
      <c r="L10" s="347"/>
      <c r="M10" s="348"/>
    </row>
    <row r="11" spans="1:15" ht="41.25" customHeight="1">
      <c r="A11" s="945"/>
      <c r="B11" s="337" t="s">
        <v>651</v>
      </c>
      <c r="C11" s="893" t="s">
        <v>806</v>
      </c>
      <c r="D11" s="894"/>
      <c r="E11" s="894"/>
      <c r="F11" s="894"/>
      <c r="G11" s="894"/>
      <c r="H11" s="894"/>
      <c r="I11" s="894"/>
      <c r="J11" s="894"/>
      <c r="K11" s="894"/>
      <c r="L11" s="894"/>
      <c r="M11" s="895"/>
    </row>
    <row r="12" spans="1:15" ht="64.5" customHeight="1">
      <c r="A12" s="945"/>
      <c r="B12" s="337" t="s">
        <v>713</v>
      </c>
      <c r="C12" s="893" t="s">
        <v>807</v>
      </c>
      <c r="D12" s="894"/>
      <c r="E12" s="894"/>
      <c r="F12" s="894"/>
      <c r="G12" s="894"/>
      <c r="H12" s="894"/>
      <c r="I12" s="894"/>
      <c r="J12" s="894"/>
      <c r="K12" s="894"/>
      <c r="L12" s="894"/>
      <c r="M12" s="895"/>
    </row>
    <row r="13" spans="1:15" ht="31.5">
      <c r="A13" s="945"/>
      <c r="B13" s="337" t="s">
        <v>715</v>
      </c>
      <c r="C13" s="893" t="s">
        <v>808</v>
      </c>
      <c r="D13" s="894"/>
      <c r="E13" s="894"/>
      <c r="F13" s="894"/>
      <c r="G13" s="894"/>
      <c r="H13" s="894"/>
      <c r="I13" s="894"/>
      <c r="J13" s="894"/>
      <c r="K13" s="894"/>
      <c r="L13" s="894"/>
      <c r="M13" s="895"/>
    </row>
    <row r="14" spans="1:15" ht="35.1" customHeight="1">
      <c r="A14" s="945"/>
      <c r="B14" s="345" t="s">
        <v>716</v>
      </c>
      <c r="C14" s="932" t="s">
        <v>809</v>
      </c>
      <c r="D14" s="929"/>
      <c r="E14" s="248" t="s">
        <v>232</v>
      </c>
      <c r="F14" s="1037" t="s">
        <v>810</v>
      </c>
      <c r="G14" s="894"/>
      <c r="H14" s="894"/>
      <c r="I14" s="894"/>
      <c r="J14" s="894"/>
      <c r="K14" s="894"/>
      <c r="L14" s="894"/>
      <c r="M14" s="895"/>
    </row>
    <row r="15" spans="1:15">
      <c r="A15" s="930" t="s">
        <v>57</v>
      </c>
      <c r="B15" s="69" t="s">
        <v>221</v>
      </c>
      <c r="C15" s="932" t="s">
        <v>263</v>
      </c>
      <c r="D15" s="928"/>
      <c r="E15" s="928"/>
      <c r="F15" s="928"/>
      <c r="G15" s="928"/>
      <c r="H15" s="928"/>
      <c r="I15" s="928"/>
      <c r="J15" s="928"/>
      <c r="K15" s="928"/>
      <c r="L15" s="928"/>
      <c r="M15" s="933"/>
    </row>
    <row r="16" spans="1:15" ht="33.75" customHeight="1">
      <c r="A16" s="931"/>
      <c r="B16" s="69" t="s">
        <v>717</v>
      </c>
      <c r="C16" s="993" t="s">
        <v>551</v>
      </c>
      <c r="D16" s="994"/>
      <c r="E16" s="994"/>
      <c r="F16" s="994"/>
      <c r="G16" s="994"/>
      <c r="H16" s="994"/>
      <c r="I16" s="994"/>
      <c r="J16" s="994"/>
      <c r="K16" s="994"/>
      <c r="L16" s="994"/>
      <c r="M16" s="995"/>
    </row>
    <row r="17" spans="1:13" ht="8.25" customHeight="1">
      <c r="A17" s="931"/>
      <c r="B17" s="1038" t="s">
        <v>653</v>
      </c>
      <c r="C17" s="349"/>
      <c r="D17" s="24"/>
      <c r="E17" s="24"/>
      <c r="F17" s="24"/>
      <c r="G17" s="24"/>
      <c r="H17" s="24"/>
      <c r="I17" s="24"/>
      <c r="J17" s="24"/>
      <c r="K17" s="24"/>
      <c r="L17" s="24"/>
      <c r="M17" s="25"/>
    </row>
    <row r="18" spans="1:13" ht="9" customHeight="1">
      <c r="A18" s="931"/>
      <c r="B18" s="1039"/>
      <c r="C18" s="304"/>
      <c r="D18" s="26"/>
      <c r="E18" s="5"/>
      <c r="F18" s="26"/>
      <c r="G18" s="5"/>
      <c r="H18" s="26"/>
      <c r="I18" s="5"/>
      <c r="J18" s="26"/>
      <c r="K18" s="5"/>
      <c r="L18" s="5"/>
      <c r="M18" s="27"/>
    </row>
    <row r="19" spans="1:13">
      <c r="A19" s="931"/>
      <c r="B19" s="1039"/>
      <c r="C19" s="252" t="s">
        <v>654</v>
      </c>
      <c r="D19" s="28"/>
      <c r="E19" s="251" t="s">
        <v>655</v>
      </c>
      <c r="F19" s="28"/>
      <c r="G19" s="251" t="s">
        <v>656</v>
      </c>
      <c r="H19" s="28"/>
      <c r="I19" s="251" t="s">
        <v>657</v>
      </c>
      <c r="J19" s="255"/>
      <c r="K19" s="251"/>
      <c r="L19" s="251"/>
      <c r="M19" s="243"/>
    </row>
    <row r="20" spans="1:13">
      <c r="A20" s="931"/>
      <c r="B20" s="1039"/>
      <c r="C20" s="252" t="s">
        <v>659</v>
      </c>
      <c r="D20" s="32"/>
      <c r="E20" s="251" t="s">
        <v>660</v>
      </c>
      <c r="F20" s="33"/>
      <c r="G20" s="251" t="s">
        <v>661</v>
      </c>
      <c r="H20" s="33"/>
      <c r="I20" s="251"/>
      <c r="J20" s="254"/>
      <c r="K20" s="251"/>
      <c r="L20" s="251"/>
      <c r="M20" s="243"/>
    </row>
    <row r="21" spans="1:13">
      <c r="A21" s="931"/>
      <c r="B21" s="1039"/>
      <c r="C21" s="252" t="s">
        <v>664</v>
      </c>
      <c r="D21" s="32" t="s">
        <v>667</v>
      </c>
      <c r="E21" s="251" t="s">
        <v>665</v>
      </c>
      <c r="F21" s="32"/>
      <c r="G21" s="251"/>
      <c r="H21" s="254"/>
      <c r="I21" s="251"/>
      <c r="J21" s="254"/>
      <c r="K21" s="251"/>
      <c r="L21" s="251"/>
      <c r="M21" s="243"/>
    </row>
    <row r="22" spans="1:13">
      <c r="A22" s="931"/>
      <c r="B22" s="1039"/>
      <c r="C22" s="252" t="s">
        <v>666</v>
      </c>
      <c r="D22" s="33"/>
      <c r="E22" s="251" t="s">
        <v>668</v>
      </c>
      <c r="F22" s="350"/>
      <c r="G22" s="350"/>
      <c r="H22" s="350"/>
      <c r="I22" s="350"/>
      <c r="J22" s="350"/>
      <c r="K22" s="350"/>
      <c r="L22" s="350"/>
      <c r="M22" s="351"/>
    </row>
    <row r="23" spans="1:13" ht="9.75" customHeight="1">
      <c r="A23" s="931"/>
      <c r="B23" s="1040"/>
      <c r="C23" s="290"/>
      <c r="D23" s="35"/>
      <c r="E23" s="35"/>
      <c r="F23" s="35"/>
      <c r="G23" s="35"/>
      <c r="H23" s="35"/>
      <c r="I23" s="35"/>
      <c r="J23" s="35"/>
      <c r="K23" s="35"/>
      <c r="L23" s="35"/>
      <c r="M23" s="36"/>
    </row>
    <row r="24" spans="1:13">
      <c r="A24" s="931"/>
      <c r="B24" s="1038" t="s">
        <v>670</v>
      </c>
      <c r="C24" s="246"/>
      <c r="D24" s="37"/>
      <c r="E24" s="37"/>
      <c r="F24" s="37"/>
      <c r="G24" s="37"/>
      <c r="H24" s="37"/>
      <c r="I24" s="37"/>
      <c r="J24" s="37"/>
      <c r="K24" s="37"/>
      <c r="L24" s="352"/>
      <c r="M24" s="353"/>
    </row>
    <row r="25" spans="1:13">
      <c r="A25" s="931"/>
      <c r="B25" s="1039"/>
      <c r="C25" s="252" t="s">
        <v>671</v>
      </c>
      <c r="D25" s="33"/>
      <c r="E25" s="301"/>
      <c r="F25" s="251" t="s">
        <v>672</v>
      </c>
      <c r="G25" s="32"/>
      <c r="H25" s="301"/>
      <c r="I25" s="251" t="s">
        <v>673</v>
      </c>
      <c r="J25" s="32" t="s">
        <v>667</v>
      </c>
      <c r="K25" s="301"/>
      <c r="L25" s="40"/>
      <c r="M25" s="346"/>
    </row>
    <row r="26" spans="1:13">
      <c r="A26" s="931"/>
      <c r="B26" s="1039"/>
      <c r="C26" s="252" t="s">
        <v>674</v>
      </c>
      <c r="D26" s="39"/>
      <c r="E26" s="40"/>
      <c r="F26" s="251" t="s">
        <v>675</v>
      </c>
      <c r="G26" s="33"/>
      <c r="H26" s="40"/>
      <c r="I26" s="42"/>
      <c r="J26" s="40"/>
      <c r="K26" s="43"/>
      <c r="L26" s="40"/>
      <c r="M26" s="346"/>
    </row>
    <row r="27" spans="1:13">
      <c r="A27" s="931"/>
      <c r="B27" s="1040"/>
      <c r="C27" s="305"/>
      <c r="D27" s="44"/>
      <c r="E27" s="44"/>
      <c r="F27" s="44"/>
      <c r="G27" s="44"/>
      <c r="H27" s="44"/>
      <c r="I27" s="44"/>
      <c r="J27" s="44"/>
      <c r="K27" s="44"/>
      <c r="L27" s="347"/>
      <c r="M27" s="348"/>
    </row>
    <row r="28" spans="1:13">
      <c r="A28" s="931"/>
      <c r="B28" s="354" t="s">
        <v>676</v>
      </c>
      <c r="C28" s="355"/>
      <c r="D28" s="80"/>
      <c r="E28" s="80"/>
      <c r="F28" s="80"/>
      <c r="G28" s="80"/>
      <c r="H28" s="80"/>
      <c r="I28" s="80"/>
      <c r="J28" s="80"/>
      <c r="K28" s="80"/>
      <c r="L28" s="80"/>
      <c r="M28" s="289"/>
    </row>
    <row r="29" spans="1:13">
      <c r="A29" s="931"/>
      <c r="B29" s="354"/>
      <c r="C29" s="307" t="s">
        <v>677</v>
      </c>
      <c r="D29" s="356" t="s">
        <v>315</v>
      </c>
      <c r="E29" s="301"/>
      <c r="F29" s="309" t="s">
        <v>678</v>
      </c>
      <c r="G29" s="33" t="s">
        <v>315</v>
      </c>
      <c r="H29" s="301"/>
      <c r="I29" s="309" t="s">
        <v>679</v>
      </c>
      <c r="J29" s="285" t="s">
        <v>315</v>
      </c>
      <c r="K29" s="286"/>
      <c r="L29" s="287"/>
      <c r="M29" s="45"/>
    </row>
    <row r="30" spans="1:13">
      <c r="A30" s="931"/>
      <c r="B30" s="78"/>
      <c r="C30" s="290"/>
      <c r="D30" s="35"/>
      <c r="E30" s="35"/>
      <c r="F30" s="35"/>
      <c r="G30" s="35"/>
      <c r="H30" s="35"/>
      <c r="I30" s="35"/>
      <c r="J30" s="35"/>
      <c r="K30" s="35"/>
      <c r="L30" s="35"/>
      <c r="M30" s="36"/>
    </row>
    <row r="31" spans="1:13">
      <c r="A31" s="931"/>
      <c r="B31" s="1038" t="s">
        <v>681</v>
      </c>
      <c r="C31" s="310"/>
      <c r="D31" s="47"/>
      <c r="E31" s="47"/>
      <c r="F31" s="47"/>
      <c r="G31" s="47"/>
      <c r="H31" s="47"/>
      <c r="I31" s="47"/>
      <c r="J31" s="47"/>
      <c r="K31" s="47"/>
      <c r="L31" s="352"/>
      <c r="M31" s="353"/>
    </row>
    <row r="32" spans="1:13">
      <c r="A32" s="931"/>
      <c r="B32" s="1039"/>
      <c r="C32" s="306" t="s">
        <v>682</v>
      </c>
      <c r="D32" s="357">
        <v>2025</v>
      </c>
      <c r="E32" s="49"/>
      <c r="F32" s="301" t="s">
        <v>683</v>
      </c>
      <c r="G32" s="358" t="s">
        <v>684</v>
      </c>
      <c r="H32" s="49"/>
      <c r="I32" s="309"/>
      <c r="J32" s="49"/>
      <c r="K32" s="49"/>
      <c r="L32" s="40"/>
      <c r="M32" s="346"/>
    </row>
    <row r="33" spans="1:15">
      <c r="A33" s="931"/>
      <c r="B33" s="1040"/>
      <c r="C33" s="290"/>
      <c r="D33" s="359"/>
      <c r="E33" s="52"/>
      <c r="F33" s="35"/>
      <c r="G33" s="52"/>
      <c r="H33" s="52"/>
      <c r="I33" s="53"/>
      <c r="J33" s="52"/>
      <c r="K33" s="52"/>
      <c r="L33" s="347"/>
      <c r="M33" s="348"/>
    </row>
    <row r="34" spans="1:15">
      <c r="A34" s="931"/>
      <c r="B34" s="1038" t="s">
        <v>685</v>
      </c>
      <c r="C34" s="360"/>
      <c r="D34" s="361"/>
      <c r="E34" s="361"/>
      <c r="F34" s="361"/>
      <c r="G34" s="361"/>
      <c r="H34" s="361"/>
      <c r="I34" s="361"/>
      <c r="J34" s="361"/>
      <c r="K34" s="361"/>
      <c r="L34" s="361"/>
      <c r="M34" s="362"/>
    </row>
    <row r="35" spans="1:15">
      <c r="A35" s="931"/>
      <c r="B35" s="1039"/>
      <c r="C35" s="314"/>
      <c r="D35" s="7">
        <v>2024</v>
      </c>
      <c r="E35" s="7"/>
      <c r="F35" s="7">
        <v>2025</v>
      </c>
      <c r="G35" s="7"/>
      <c r="H35" s="272">
        <v>2026</v>
      </c>
      <c r="I35" s="272"/>
      <c r="J35" s="272">
        <v>2027</v>
      </c>
      <c r="K35" s="7"/>
      <c r="L35" s="7">
        <v>2028</v>
      </c>
      <c r="M35" s="55"/>
    </row>
    <row r="36" spans="1:15">
      <c r="A36" s="931"/>
      <c r="B36" s="1039"/>
      <c r="C36" s="314"/>
      <c r="D36" s="121"/>
      <c r="E36" s="10"/>
      <c r="F36" s="121">
        <v>1</v>
      </c>
      <c r="G36" s="10"/>
      <c r="H36" s="121">
        <v>1</v>
      </c>
      <c r="I36" s="10"/>
      <c r="J36" s="121">
        <v>1</v>
      </c>
      <c r="K36" s="10"/>
      <c r="L36" s="121">
        <v>1</v>
      </c>
      <c r="M36" s="118"/>
    </row>
    <row r="37" spans="1:15">
      <c r="A37" s="931"/>
      <c r="B37" s="1039"/>
      <c r="C37" s="314"/>
      <c r="D37" s="7">
        <v>2029</v>
      </c>
      <c r="E37" s="7"/>
      <c r="F37" s="7">
        <v>2030</v>
      </c>
      <c r="G37" s="7"/>
      <c r="H37" s="272">
        <v>2031</v>
      </c>
      <c r="I37" s="272"/>
      <c r="J37" s="272">
        <v>2032</v>
      </c>
      <c r="K37" s="7"/>
      <c r="L37" s="7">
        <v>2033</v>
      </c>
      <c r="M37" s="27"/>
    </row>
    <row r="38" spans="1:15">
      <c r="A38" s="931"/>
      <c r="B38" s="1039"/>
      <c r="C38" s="314"/>
      <c r="D38" s="284"/>
      <c r="E38" s="10"/>
      <c r="F38" s="284"/>
      <c r="G38" s="10"/>
      <c r="H38" s="284"/>
      <c r="I38" s="10"/>
      <c r="J38" s="284"/>
      <c r="K38" s="10"/>
      <c r="L38" s="284"/>
      <c r="M38" s="118"/>
    </row>
    <row r="39" spans="1:15">
      <c r="A39" s="931"/>
      <c r="B39" s="1039"/>
      <c r="C39" s="314"/>
      <c r="D39" s="7">
        <v>2034</v>
      </c>
      <c r="E39" s="7"/>
      <c r="F39" s="7" t="s">
        <v>686</v>
      </c>
      <c r="G39" s="7"/>
      <c r="H39" s="272"/>
      <c r="I39" s="272"/>
      <c r="J39" s="272"/>
      <c r="K39" s="7"/>
      <c r="L39" s="7"/>
      <c r="M39" s="27"/>
    </row>
    <row r="40" spans="1:15">
      <c r="A40" s="931"/>
      <c r="B40" s="1039"/>
      <c r="C40" s="314"/>
      <c r="D40" s="284"/>
      <c r="E40" s="10"/>
      <c r="F40" s="121">
        <v>1</v>
      </c>
      <c r="G40" s="10"/>
      <c r="H40" s="7"/>
      <c r="I40" s="7"/>
      <c r="J40" s="7"/>
      <c r="K40" s="7"/>
      <c r="L40" s="7"/>
      <c r="M40" s="27"/>
      <c r="O40" s="302"/>
    </row>
    <row r="41" spans="1:15">
      <c r="A41" s="931"/>
      <c r="B41" s="1039"/>
      <c r="C41" s="363"/>
      <c r="D41" s="11"/>
      <c r="E41" s="117"/>
      <c r="F41" s="11"/>
      <c r="G41" s="117"/>
      <c r="H41" s="322"/>
      <c r="I41" s="323"/>
      <c r="J41" s="322"/>
      <c r="K41" s="323"/>
      <c r="L41" s="322"/>
      <c r="M41" s="324"/>
    </row>
    <row r="42" spans="1:15" ht="18" customHeight="1">
      <c r="A42" s="931"/>
      <c r="B42" s="1038" t="s">
        <v>687</v>
      </c>
      <c r="C42" s="246"/>
      <c r="D42" s="37"/>
      <c r="E42" s="37"/>
      <c r="F42" s="37"/>
      <c r="G42" s="37"/>
      <c r="H42" s="37"/>
      <c r="I42" s="37"/>
      <c r="J42" s="37"/>
      <c r="K42" s="37"/>
      <c r="L42" s="40"/>
      <c r="M42" s="346"/>
    </row>
    <row r="43" spans="1:15">
      <c r="A43" s="931"/>
      <c r="B43" s="1039"/>
      <c r="C43" s="364"/>
      <c r="D43" s="57" t="s">
        <v>811</v>
      </c>
      <c r="E43" s="58" t="s">
        <v>548</v>
      </c>
      <c r="F43" s="1041" t="s">
        <v>689</v>
      </c>
      <c r="G43" s="1042"/>
      <c r="H43" s="1042"/>
      <c r="I43" s="1042"/>
      <c r="J43" s="1042"/>
      <c r="K43" s="327" t="s">
        <v>668</v>
      </c>
      <c r="L43" s="1043"/>
      <c r="M43" s="1044"/>
    </row>
    <row r="44" spans="1:15">
      <c r="A44" s="931"/>
      <c r="B44" s="1039"/>
      <c r="C44" s="364"/>
      <c r="D44" s="365"/>
      <c r="E44" s="32"/>
      <c r="F44" s="1041"/>
      <c r="G44" s="1042"/>
      <c r="H44" s="1042"/>
      <c r="I44" s="1042"/>
      <c r="J44" s="1042"/>
      <c r="K44" s="40"/>
      <c r="L44" s="1045"/>
      <c r="M44" s="1046"/>
    </row>
    <row r="45" spans="1:15">
      <c r="A45" s="931"/>
      <c r="B45" s="1040"/>
      <c r="C45" s="366"/>
      <c r="D45" s="347"/>
      <c r="E45" s="347"/>
      <c r="F45" s="347"/>
      <c r="G45" s="347"/>
      <c r="H45" s="347"/>
      <c r="I45" s="347"/>
      <c r="J45" s="347"/>
      <c r="K45" s="347"/>
      <c r="L45" s="40"/>
      <c r="M45" s="346"/>
    </row>
    <row r="46" spans="1:15" ht="93.95" customHeight="1">
      <c r="A46" s="931"/>
      <c r="B46" s="337" t="s">
        <v>690</v>
      </c>
      <c r="C46" s="893" t="s">
        <v>812</v>
      </c>
      <c r="D46" s="894"/>
      <c r="E46" s="894"/>
      <c r="F46" s="894"/>
      <c r="G46" s="894"/>
      <c r="H46" s="894"/>
      <c r="I46" s="894"/>
      <c r="J46" s="894"/>
      <c r="K46" s="894"/>
      <c r="L46" s="894"/>
      <c r="M46" s="895"/>
    </row>
    <row r="47" spans="1:15">
      <c r="A47" s="931"/>
      <c r="B47" s="69" t="s">
        <v>692</v>
      </c>
      <c r="C47" s="893" t="s">
        <v>315</v>
      </c>
      <c r="D47" s="894"/>
      <c r="E47" s="894"/>
      <c r="F47" s="894"/>
      <c r="G47" s="894"/>
      <c r="H47" s="894"/>
      <c r="I47" s="894"/>
      <c r="J47" s="894"/>
      <c r="K47" s="894"/>
      <c r="L47" s="894"/>
      <c r="M47" s="895"/>
    </row>
    <row r="48" spans="1:15">
      <c r="A48" s="931"/>
      <c r="B48" s="69" t="s">
        <v>694</v>
      </c>
      <c r="C48" s="893">
        <v>30</v>
      </c>
      <c r="D48" s="894"/>
      <c r="E48" s="894"/>
      <c r="F48" s="894"/>
      <c r="G48" s="894"/>
      <c r="H48" s="894"/>
      <c r="I48" s="894"/>
      <c r="J48" s="894"/>
      <c r="K48" s="894"/>
      <c r="L48" s="894"/>
      <c r="M48" s="895"/>
    </row>
    <row r="49" spans="1:13">
      <c r="A49" s="931"/>
      <c r="B49" s="69" t="s">
        <v>695</v>
      </c>
      <c r="C49" s="893" t="s">
        <v>315</v>
      </c>
      <c r="D49" s="894"/>
      <c r="E49" s="894"/>
      <c r="F49" s="894"/>
      <c r="G49" s="894"/>
      <c r="H49" s="894"/>
      <c r="I49" s="894"/>
      <c r="J49" s="894"/>
      <c r="K49" s="894"/>
      <c r="L49" s="894"/>
      <c r="M49" s="895"/>
    </row>
    <row r="50" spans="1:13" ht="15.75" customHeight="1">
      <c r="A50" s="1029" t="s">
        <v>70</v>
      </c>
      <c r="B50" s="70" t="s">
        <v>696</v>
      </c>
      <c r="C50" s="1030" t="s">
        <v>553</v>
      </c>
      <c r="D50" s="1031"/>
      <c r="E50" s="1031"/>
      <c r="F50" s="1031"/>
      <c r="G50" s="1031"/>
      <c r="H50" s="1031"/>
      <c r="I50" s="1031"/>
      <c r="J50" s="1031"/>
      <c r="K50" s="1031"/>
      <c r="L50" s="1031"/>
      <c r="M50" s="1032"/>
    </row>
    <row r="51" spans="1:13">
      <c r="A51" s="1024"/>
      <c r="B51" s="70" t="s">
        <v>698</v>
      </c>
      <c r="C51" s="1030" t="s">
        <v>813</v>
      </c>
      <c r="D51" s="1031"/>
      <c r="E51" s="1031"/>
      <c r="F51" s="1031"/>
      <c r="G51" s="1031"/>
      <c r="H51" s="1031"/>
      <c r="I51" s="1031"/>
      <c r="J51" s="1031"/>
      <c r="K51" s="1031"/>
      <c r="L51" s="1031"/>
      <c r="M51" s="1032"/>
    </row>
    <row r="52" spans="1:13">
      <c r="A52" s="1024"/>
      <c r="B52" s="70" t="s">
        <v>699</v>
      </c>
      <c r="C52" s="1030" t="s">
        <v>552</v>
      </c>
      <c r="D52" s="1031"/>
      <c r="E52" s="1031"/>
      <c r="F52" s="1031"/>
      <c r="G52" s="1031"/>
      <c r="H52" s="1031"/>
      <c r="I52" s="1031"/>
      <c r="J52" s="1031"/>
      <c r="K52" s="1031"/>
      <c r="L52" s="1031"/>
      <c r="M52" s="1032"/>
    </row>
    <row r="53" spans="1:13" ht="15.75" customHeight="1">
      <c r="A53" s="1024"/>
      <c r="B53" s="71" t="s">
        <v>700</v>
      </c>
      <c r="C53" s="1030" t="s">
        <v>273</v>
      </c>
      <c r="D53" s="1031"/>
      <c r="E53" s="1031"/>
      <c r="F53" s="1031"/>
      <c r="G53" s="1031"/>
      <c r="H53" s="1031"/>
      <c r="I53" s="1031"/>
      <c r="J53" s="1031"/>
      <c r="K53" s="1031"/>
      <c r="L53" s="1031"/>
      <c r="M53" s="1032"/>
    </row>
    <row r="54" spans="1:13" ht="15.75" customHeight="1">
      <c r="A54" s="1024"/>
      <c r="B54" s="70" t="s">
        <v>701</v>
      </c>
      <c r="C54" s="1033" t="s">
        <v>555</v>
      </c>
      <c r="D54" s="1031"/>
      <c r="E54" s="1031"/>
      <c r="F54" s="1031"/>
      <c r="G54" s="1031"/>
      <c r="H54" s="1031"/>
      <c r="I54" s="1031"/>
      <c r="J54" s="1031"/>
      <c r="K54" s="1031"/>
      <c r="L54" s="1031"/>
      <c r="M54" s="1032"/>
    </row>
    <row r="55" spans="1:13" ht="16.5" thickBot="1">
      <c r="A55" s="1024"/>
      <c r="B55" s="605" t="s">
        <v>702</v>
      </c>
      <c r="C55" s="1034" t="s">
        <v>814</v>
      </c>
      <c r="D55" s="1035"/>
      <c r="E55" s="1035"/>
      <c r="F55" s="1035"/>
      <c r="G55" s="1035"/>
      <c r="H55" s="1035"/>
      <c r="I55" s="1035"/>
      <c r="J55" s="1035"/>
      <c r="K55" s="1035"/>
      <c r="L55" s="1035"/>
      <c r="M55" s="1036"/>
    </row>
    <row r="56" spans="1:13" ht="15.75" customHeight="1">
      <c r="A56" s="1023" t="s">
        <v>704</v>
      </c>
      <c r="B56" s="333" t="s">
        <v>705</v>
      </c>
      <c r="C56" s="990" t="s">
        <v>815</v>
      </c>
      <c r="D56" s="990"/>
      <c r="E56" s="990"/>
      <c r="F56" s="990"/>
      <c r="G56" s="990"/>
      <c r="H56" s="990"/>
      <c r="I56" s="990"/>
      <c r="J56" s="990"/>
      <c r="K56" s="990"/>
      <c r="L56" s="990"/>
      <c r="M56" s="991"/>
    </row>
    <row r="57" spans="1:13" ht="30" customHeight="1">
      <c r="A57" s="1024"/>
      <c r="B57" s="72" t="s">
        <v>707</v>
      </c>
      <c r="C57" s="908" t="s">
        <v>708</v>
      </c>
      <c r="D57" s="908"/>
      <c r="E57" s="908"/>
      <c r="F57" s="908"/>
      <c r="G57" s="908"/>
      <c r="H57" s="908"/>
      <c r="I57" s="908"/>
      <c r="J57" s="908"/>
      <c r="K57" s="908"/>
      <c r="L57" s="908"/>
      <c r="M57" s="909"/>
    </row>
    <row r="58" spans="1:13" ht="30" customHeight="1" thickBot="1">
      <c r="A58" s="1025"/>
      <c r="B58" s="335" t="s">
        <v>237</v>
      </c>
      <c r="C58" s="981" t="s">
        <v>118</v>
      </c>
      <c r="D58" s="981"/>
      <c r="E58" s="981"/>
      <c r="F58" s="981"/>
      <c r="G58" s="981"/>
      <c r="H58" s="981"/>
      <c r="I58" s="981"/>
      <c r="J58" s="981"/>
      <c r="K58" s="981"/>
      <c r="L58" s="981"/>
      <c r="M58" s="982"/>
    </row>
    <row r="59" spans="1:13" ht="41.1" customHeight="1" thickBot="1">
      <c r="A59" s="469" t="s">
        <v>74</v>
      </c>
      <c r="B59" s="74"/>
      <c r="C59" s="1026"/>
      <c r="D59" s="1027"/>
      <c r="E59" s="1027"/>
      <c r="F59" s="1027"/>
      <c r="G59" s="1027"/>
      <c r="H59" s="1027"/>
      <c r="I59" s="1027"/>
      <c r="J59" s="1027"/>
      <c r="K59" s="1027"/>
      <c r="L59" s="1027"/>
      <c r="M59" s="1028"/>
    </row>
  </sheetData>
  <mergeCells count="46">
    <mergeCell ref="C12:M12"/>
    <mergeCell ref="A2:A14"/>
    <mergeCell ref="C2:M2"/>
    <mergeCell ref="C3:M3"/>
    <mergeCell ref="F4:G4"/>
    <mergeCell ref="C7:D7"/>
    <mergeCell ref="I7:M7"/>
    <mergeCell ref="B8:B10"/>
    <mergeCell ref="C8:M8"/>
    <mergeCell ref="C9:D9"/>
    <mergeCell ref="F9:G9"/>
    <mergeCell ref="I9:J9"/>
    <mergeCell ref="C10:D10"/>
    <mergeCell ref="F10:G10"/>
    <mergeCell ref="I10:J10"/>
    <mergeCell ref="C11:M11"/>
    <mergeCell ref="C47:M47"/>
    <mergeCell ref="C13:M13"/>
    <mergeCell ref="C14:D14"/>
    <mergeCell ref="F14:M14"/>
    <mergeCell ref="A15:A49"/>
    <mergeCell ref="C15:M15"/>
    <mergeCell ref="C16:M16"/>
    <mergeCell ref="B17:B23"/>
    <mergeCell ref="B24:B27"/>
    <mergeCell ref="B31:B33"/>
    <mergeCell ref="B34:B41"/>
    <mergeCell ref="B42:B45"/>
    <mergeCell ref="F43:F44"/>
    <mergeCell ref="G43:J44"/>
    <mergeCell ref="L43:M44"/>
    <mergeCell ref="C46:M46"/>
    <mergeCell ref="C48:M48"/>
    <mergeCell ref="C49:M49"/>
    <mergeCell ref="A50:A55"/>
    <mergeCell ref="C50:M50"/>
    <mergeCell ref="C51:M51"/>
    <mergeCell ref="C52:M52"/>
    <mergeCell ref="C53:M53"/>
    <mergeCell ref="C54:M54"/>
    <mergeCell ref="C55:M55"/>
    <mergeCell ref="A56:A58"/>
    <mergeCell ref="C56:M56"/>
    <mergeCell ref="C57:M57"/>
    <mergeCell ref="C58:M58"/>
    <mergeCell ref="C59:M59"/>
  </mergeCells>
  <dataValidations count="7">
    <dataValidation type="list" allowBlank="1" showInputMessage="1" showErrorMessage="1" sqref="I7:M7" xr:uid="{1F2C3C8C-54DF-4D44-BF1A-9D1FF521629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B1A43615-428F-4E9F-8183-371398AAA38C}"/>
    <dataValidation allowBlank="1" showInputMessage="1" showErrorMessage="1" prompt="Determine si el indicador responde a un enfoque (Derechos Humanos, Género, Diferencial, Poblacional, Ambiental y Territorial). Si responde a más de enfoque separelos por ;" sqref="B15" xr:uid="{6BDC28A1-9CF9-4C88-AE25-5EC4751E437F}"/>
    <dataValidation allowBlank="1" showInputMessage="1" showErrorMessage="1" prompt="Identifique la meta ODS a que le apunta el indicador de producto. Seleccione de la lista desplegable." sqref="E14" xr:uid="{A3E84C83-0F53-45BD-A400-0E6B1357FDAB}"/>
    <dataValidation allowBlank="1" showInputMessage="1" showErrorMessage="1" prompt="Identifique el ODS a que le apunta el indicador de producto. Seleccione de la lista desplegable._x000a_" sqref="B14" xr:uid="{DDD26BA8-E960-4B72-881E-74B4B1CD809B}"/>
    <dataValidation allowBlank="1" showInputMessage="1" showErrorMessage="1" prompt="Incluir una ficha por cada indicador, ya sea de producto o de resultado" sqref="B1" xr:uid="{3F5ECA73-622F-4E4B-B6DD-D4BD04CB12C2}"/>
    <dataValidation allowBlank="1" showInputMessage="1" showErrorMessage="1" prompt="Seleccione de la lista desplegable" sqref="B4 B7 H7" xr:uid="{1DBA25C6-A6B9-4BBB-B60A-6853D34FA8D0}"/>
  </dataValidations>
  <hyperlinks>
    <hyperlink ref="C54" r:id="rId1" xr:uid="{F18097DA-4CEA-4E6D-B989-5BF485C4182A}"/>
  </hyperlinks>
  <pageMargins left="0.7" right="0.7" top="0.75" bottom="0.75" header="0.3" footer="0.3"/>
  <pageSetup paperSize="9" orientation="portrait"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4E13-5FDB-468F-A8DF-DA8FE43D5E4D}">
  <sheetPr>
    <tabColor theme="4" tint="0.59999389629810485"/>
  </sheetPr>
  <dimension ref="A1:P58"/>
  <sheetViews>
    <sheetView topLeftCell="A4" zoomScale="115" zoomScaleNormal="115" workbookViewId="0">
      <selection activeCell="E10" sqref="E10"/>
    </sheetView>
  </sheetViews>
  <sheetFormatPr baseColWidth="10" defaultColWidth="11.42578125" defaultRowHeight="15.75"/>
  <cols>
    <col min="1" max="1" width="25.140625" style="41" customWidth="1"/>
    <col min="2" max="2" width="39.140625" style="449" customWidth="1"/>
    <col min="3" max="13" width="11.42578125" style="41"/>
    <col min="14" max="14" width="26.85546875" style="41" customWidth="1"/>
    <col min="15" max="15" width="29.28515625" style="41" customWidth="1"/>
    <col min="16" max="16" width="69.140625" style="41" customWidth="1"/>
    <col min="17" max="16384" width="11.42578125" style="41"/>
  </cols>
  <sheetData>
    <row r="1" spans="1:16" ht="18" customHeight="1" thickBot="1">
      <c r="A1" s="450"/>
      <c r="B1" s="451" t="s">
        <v>816</v>
      </c>
      <c r="C1" s="452"/>
      <c r="D1" s="452"/>
      <c r="E1" s="452"/>
      <c r="F1" s="452"/>
      <c r="G1" s="452"/>
      <c r="H1" s="452"/>
      <c r="I1" s="452"/>
      <c r="J1" s="452"/>
      <c r="K1" s="452"/>
      <c r="L1" s="452"/>
      <c r="M1" s="453"/>
    </row>
    <row r="2" spans="1:16" ht="46.5" customHeight="1" thickBot="1">
      <c r="A2" s="1093" t="s">
        <v>614</v>
      </c>
      <c r="B2" s="68" t="s">
        <v>615</v>
      </c>
      <c r="C2" s="1088" t="s">
        <v>558</v>
      </c>
      <c r="D2" s="1088"/>
      <c r="E2" s="1088"/>
      <c r="F2" s="1088"/>
      <c r="G2" s="1088"/>
      <c r="H2" s="1088"/>
      <c r="I2" s="1088"/>
      <c r="J2" s="1088"/>
      <c r="K2" s="1088"/>
      <c r="L2" s="1088"/>
      <c r="M2" s="1089"/>
      <c r="N2" s="368"/>
      <c r="O2" s="368"/>
    </row>
    <row r="3" spans="1:16" ht="46.5" customHeight="1">
      <c r="A3" s="1094"/>
      <c r="B3" s="69" t="s">
        <v>711</v>
      </c>
      <c r="C3" s="1088" t="s">
        <v>336</v>
      </c>
      <c r="D3" s="1088"/>
      <c r="E3" s="1088"/>
      <c r="F3" s="1088"/>
      <c r="G3" s="1088"/>
      <c r="H3" s="1088"/>
      <c r="I3" s="1088"/>
      <c r="J3" s="1088"/>
      <c r="K3" s="1088"/>
      <c r="L3" s="1088"/>
      <c r="M3" s="1089"/>
    </row>
    <row r="4" spans="1:16">
      <c r="A4" s="1094"/>
      <c r="B4" s="120" t="s">
        <v>223</v>
      </c>
      <c r="C4" s="1008" t="s">
        <v>548</v>
      </c>
      <c r="D4" s="1008"/>
      <c r="E4" s="1095"/>
      <c r="F4" s="1096" t="s">
        <v>618</v>
      </c>
      <c r="G4" s="1097"/>
      <c r="H4" s="1098" t="s">
        <v>263</v>
      </c>
      <c r="I4" s="1008"/>
      <c r="J4" s="1008"/>
      <c r="K4" s="1008"/>
      <c r="L4" s="1008"/>
      <c r="M4" s="1009"/>
    </row>
    <row r="5" spans="1:16" ht="15.75" customHeight="1">
      <c r="A5" s="1094"/>
      <c r="B5" s="120" t="s">
        <v>619</v>
      </c>
      <c r="C5" s="1008" t="s">
        <v>263</v>
      </c>
      <c r="D5" s="1008"/>
      <c r="E5" s="1008"/>
      <c r="F5" s="1008"/>
      <c r="G5" s="1008"/>
      <c r="H5" s="1008"/>
      <c r="I5" s="1008"/>
      <c r="J5" s="1008"/>
      <c r="K5" s="1008"/>
      <c r="L5" s="1008"/>
      <c r="M5" s="1009"/>
    </row>
    <row r="6" spans="1:16">
      <c r="A6" s="1094"/>
      <c r="B6" s="120" t="s">
        <v>620</v>
      </c>
      <c r="C6" s="1008" t="s">
        <v>263</v>
      </c>
      <c r="D6" s="1008"/>
      <c r="E6" s="1008"/>
      <c r="F6" s="1008"/>
      <c r="G6" s="1008"/>
      <c r="H6" s="1008"/>
      <c r="I6" s="1008"/>
      <c r="J6" s="1008"/>
      <c r="K6" s="1008"/>
      <c r="L6" s="1008"/>
      <c r="M6" s="1009"/>
    </row>
    <row r="7" spans="1:16" ht="16.5" thickBot="1">
      <c r="A7" s="1094"/>
      <c r="B7" s="283" t="s">
        <v>621</v>
      </c>
      <c r="C7" s="1099" t="s">
        <v>817</v>
      </c>
      <c r="D7" s="1099"/>
      <c r="E7" s="1099"/>
      <c r="F7" s="1099"/>
      <c r="G7" s="1100"/>
      <c r="H7" s="369" t="s">
        <v>237</v>
      </c>
      <c r="I7" s="1101" t="s">
        <v>818</v>
      </c>
      <c r="J7" s="1099"/>
      <c r="K7" s="1099"/>
      <c r="L7" s="1099"/>
      <c r="M7" s="1102"/>
    </row>
    <row r="8" spans="1:16">
      <c r="A8" s="1094"/>
      <c r="B8" s="1103" t="s">
        <v>622</v>
      </c>
      <c r="C8" s="371"/>
      <c r="D8" s="372"/>
      <c r="E8" s="372"/>
      <c r="F8" s="372"/>
      <c r="G8" s="372"/>
      <c r="H8" s="373"/>
      <c r="I8" s="372"/>
      <c r="J8" s="372"/>
      <c r="K8" s="372"/>
      <c r="L8" s="372"/>
      <c r="M8" s="374"/>
    </row>
    <row r="9" spans="1:16" ht="53.25" customHeight="1">
      <c r="A9" s="1094"/>
      <c r="B9" s="1103"/>
      <c r="C9" s="1104" t="s">
        <v>819</v>
      </c>
      <c r="D9" s="1105"/>
      <c r="E9" s="375"/>
      <c r="F9" s="375"/>
      <c r="G9" s="375"/>
      <c r="H9" s="376"/>
      <c r="I9" s="375"/>
      <c r="J9" s="375"/>
      <c r="K9" s="375"/>
      <c r="L9" s="375"/>
      <c r="M9" s="377"/>
    </row>
    <row r="10" spans="1:16" ht="16.5" thickBot="1">
      <c r="A10" s="1094"/>
      <c r="B10" s="1103"/>
      <c r="C10" s="1106" t="s">
        <v>626</v>
      </c>
      <c r="D10" s="1107"/>
      <c r="E10" s="378"/>
      <c r="F10" s="378"/>
      <c r="G10" s="378"/>
      <c r="H10" s="379"/>
      <c r="I10" s="378"/>
      <c r="J10" s="378"/>
      <c r="K10" s="378"/>
      <c r="L10" s="378"/>
      <c r="M10" s="380"/>
    </row>
    <row r="11" spans="1:16" ht="409.5" customHeight="1">
      <c r="A11" s="1094"/>
      <c r="B11" s="120" t="s">
        <v>651</v>
      </c>
      <c r="C11" s="1012" t="s">
        <v>820</v>
      </c>
      <c r="D11" s="1012"/>
      <c r="E11" s="1012"/>
      <c r="F11" s="1012"/>
      <c r="G11" s="1012"/>
      <c r="H11" s="1012"/>
      <c r="I11" s="1012"/>
      <c r="J11" s="1012"/>
      <c r="K11" s="1012"/>
      <c r="L11" s="1012"/>
      <c r="M11" s="1013"/>
      <c r="N11" s="381"/>
      <c r="O11" s="382"/>
      <c r="P11" s="382"/>
    </row>
    <row r="12" spans="1:16" ht="81" customHeight="1">
      <c r="A12" s="1094"/>
      <c r="B12" s="69" t="s">
        <v>713</v>
      </c>
      <c r="C12" s="994" t="s">
        <v>821</v>
      </c>
      <c r="D12" s="994"/>
      <c r="E12" s="994"/>
      <c r="F12" s="994"/>
      <c r="G12" s="994"/>
      <c r="H12" s="994"/>
      <c r="I12" s="994"/>
      <c r="J12" s="994"/>
      <c r="K12" s="994"/>
      <c r="L12" s="994"/>
      <c r="M12" s="995"/>
    </row>
    <row r="13" spans="1:16" ht="31.5">
      <c r="A13" s="1094"/>
      <c r="B13" s="69" t="s">
        <v>715</v>
      </c>
      <c r="C13" s="994" t="s">
        <v>822</v>
      </c>
      <c r="D13" s="994"/>
      <c r="E13" s="994"/>
      <c r="F13" s="994"/>
      <c r="G13" s="994"/>
      <c r="H13" s="994"/>
      <c r="I13" s="994"/>
      <c r="J13" s="994"/>
      <c r="K13" s="994"/>
      <c r="L13" s="994"/>
      <c r="M13" s="995"/>
    </row>
    <row r="14" spans="1:16" ht="42.75" customHeight="1">
      <c r="A14" s="1094"/>
      <c r="B14" s="1038" t="s">
        <v>716</v>
      </c>
      <c r="C14" s="1083" t="s">
        <v>823</v>
      </c>
      <c r="D14" s="1083"/>
      <c r="E14" s="383" t="s">
        <v>232</v>
      </c>
      <c r="F14" s="1084" t="s">
        <v>824</v>
      </c>
      <c r="G14" s="1083"/>
      <c r="H14" s="1083"/>
      <c r="I14" s="1083"/>
      <c r="J14" s="1083"/>
      <c r="K14" s="1083"/>
      <c r="L14" s="1083"/>
      <c r="M14" s="1085"/>
    </row>
    <row r="15" spans="1:16">
      <c r="A15" s="1094"/>
      <c r="B15" s="1039"/>
      <c r="C15" s="1083"/>
      <c r="D15" s="1083"/>
      <c r="E15" s="1083"/>
      <c r="F15" s="1083"/>
      <c r="G15" s="1083"/>
      <c r="H15" s="1083"/>
      <c r="I15" s="1083"/>
      <c r="J15" s="1083"/>
      <c r="K15" s="1083"/>
      <c r="L15" s="1083"/>
      <c r="M15" s="1085"/>
    </row>
    <row r="16" spans="1:16" ht="16.5" thickBot="1">
      <c r="A16" s="1086" t="s">
        <v>57</v>
      </c>
      <c r="B16" s="69" t="s">
        <v>221</v>
      </c>
      <c r="C16" s="994" t="s">
        <v>263</v>
      </c>
      <c r="D16" s="994"/>
      <c r="E16" s="994"/>
      <c r="F16" s="994"/>
      <c r="G16" s="994"/>
      <c r="H16" s="994"/>
      <c r="I16" s="994"/>
      <c r="J16" s="994"/>
      <c r="K16" s="994"/>
      <c r="L16" s="994"/>
      <c r="M16" s="995"/>
    </row>
    <row r="17" spans="1:15" ht="60.75" customHeight="1">
      <c r="A17" s="1087"/>
      <c r="B17" s="69" t="s">
        <v>717</v>
      </c>
      <c r="C17" s="1088" t="s">
        <v>559</v>
      </c>
      <c r="D17" s="1088"/>
      <c r="E17" s="1088"/>
      <c r="F17" s="1088"/>
      <c r="G17" s="1088"/>
      <c r="H17" s="1088"/>
      <c r="I17" s="1088"/>
      <c r="J17" s="1088"/>
      <c r="K17" s="1088"/>
      <c r="L17" s="1088"/>
      <c r="M17" s="1089"/>
      <c r="N17" s="384"/>
      <c r="O17" s="385"/>
    </row>
    <row r="18" spans="1:15" ht="8.25" customHeight="1">
      <c r="A18" s="1087"/>
      <c r="B18" s="1038" t="s">
        <v>653</v>
      </c>
      <c r="C18" s="386"/>
      <c r="D18" s="387"/>
      <c r="E18" s="387"/>
      <c r="F18" s="387"/>
      <c r="G18" s="387"/>
      <c r="H18" s="387"/>
      <c r="I18" s="387"/>
      <c r="J18" s="387"/>
      <c r="K18" s="387"/>
      <c r="L18" s="387"/>
      <c r="M18" s="388"/>
    </row>
    <row r="19" spans="1:15" ht="9" customHeight="1">
      <c r="A19" s="1087"/>
      <c r="B19" s="1039"/>
      <c r="C19" s="389"/>
      <c r="D19" s="390"/>
      <c r="E19" s="391"/>
      <c r="F19" s="390"/>
      <c r="G19" s="391"/>
      <c r="H19" s="390"/>
      <c r="I19" s="391"/>
      <c r="J19" s="390"/>
      <c r="K19" s="391"/>
      <c r="L19" s="391"/>
      <c r="M19" s="392"/>
    </row>
    <row r="20" spans="1:15">
      <c r="A20" s="1087"/>
      <c r="B20" s="1039"/>
      <c r="C20" s="393" t="s">
        <v>654</v>
      </c>
      <c r="D20" s="394"/>
      <c r="E20" s="393" t="s">
        <v>655</v>
      </c>
      <c r="F20" s="394"/>
      <c r="G20" s="393" t="s">
        <v>656</v>
      </c>
      <c r="H20" s="394"/>
      <c r="I20" s="393" t="s">
        <v>657</v>
      </c>
      <c r="J20" s="395"/>
      <c r="K20" s="393"/>
      <c r="L20" s="393"/>
      <c r="M20" s="396"/>
    </row>
    <row r="21" spans="1:15">
      <c r="A21" s="1087"/>
      <c r="B21" s="1039"/>
      <c r="C21" s="393" t="s">
        <v>659</v>
      </c>
      <c r="D21" s="311"/>
      <c r="E21" s="393" t="s">
        <v>660</v>
      </c>
      <c r="F21" s="397"/>
      <c r="G21" s="393" t="s">
        <v>661</v>
      </c>
      <c r="H21" s="397"/>
      <c r="I21" s="393"/>
      <c r="J21" s="398"/>
      <c r="K21" s="393"/>
      <c r="L21" s="393"/>
      <c r="M21" s="396"/>
    </row>
    <row r="22" spans="1:15">
      <c r="A22" s="1087"/>
      <c r="B22" s="1039"/>
      <c r="C22" s="393" t="s">
        <v>664</v>
      </c>
      <c r="D22" s="311"/>
      <c r="E22" s="393" t="s">
        <v>665</v>
      </c>
      <c r="F22" s="311"/>
      <c r="G22" s="393" t="s">
        <v>825</v>
      </c>
      <c r="H22" s="311"/>
      <c r="I22" s="393"/>
      <c r="J22" s="398"/>
      <c r="K22" s="393"/>
      <c r="L22" s="393"/>
      <c r="M22" s="396"/>
    </row>
    <row r="23" spans="1:15">
      <c r="A23" s="1087"/>
      <c r="B23" s="1039"/>
      <c r="C23" s="393" t="s">
        <v>666</v>
      </c>
      <c r="D23" s="397" t="s">
        <v>667</v>
      </c>
      <c r="E23" s="393" t="s">
        <v>668</v>
      </c>
      <c r="F23" s="1090" t="s">
        <v>662</v>
      </c>
      <c r="G23" s="1090"/>
      <c r="H23" s="1090"/>
      <c r="I23" s="1090"/>
      <c r="J23" s="1090"/>
      <c r="K23" s="1090"/>
      <c r="L23" s="1090"/>
      <c r="M23" s="1091"/>
    </row>
    <row r="24" spans="1:15" ht="9.75" customHeight="1">
      <c r="A24" s="1087"/>
      <c r="B24" s="1040"/>
      <c r="C24" s="400"/>
      <c r="D24" s="400"/>
      <c r="E24" s="400"/>
      <c r="F24" s="400"/>
      <c r="G24" s="400"/>
      <c r="H24" s="400"/>
      <c r="I24" s="400"/>
      <c r="J24" s="400"/>
      <c r="K24" s="400"/>
      <c r="L24" s="400"/>
      <c r="M24" s="401"/>
    </row>
    <row r="25" spans="1:15">
      <c r="A25" s="1087"/>
      <c r="B25" s="1038" t="s">
        <v>670</v>
      </c>
      <c r="C25" s="402"/>
      <c r="D25" s="402"/>
      <c r="E25" s="402"/>
      <c r="F25" s="402"/>
      <c r="G25" s="402"/>
      <c r="H25" s="402"/>
      <c r="I25" s="402"/>
      <c r="J25" s="402"/>
      <c r="K25" s="402"/>
      <c r="L25" s="403"/>
      <c r="M25" s="404"/>
    </row>
    <row r="26" spans="1:15">
      <c r="A26" s="1087"/>
      <c r="B26" s="1039"/>
      <c r="C26" s="393" t="s">
        <v>671</v>
      </c>
      <c r="D26" s="397"/>
      <c r="E26" s="405"/>
      <c r="F26" s="393" t="s">
        <v>672</v>
      </c>
      <c r="G26" s="311"/>
      <c r="H26" s="405"/>
      <c r="I26" s="393" t="s">
        <v>673</v>
      </c>
      <c r="J26" s="311" t="s">
        <v>667</v>
      </c>
      <c r="K26" s="405"/>
      <c r="M26" s="406"/>
    </row>
    <row r="27" spans="1:15">
      <c r="A27" s="1087"/>
      <c r="B27" s="1039"/>
      <c r="C27" s="393" t="s">
        <v>674</v>
      </c>
      <c r="D27" s="407"/>
      <c r="F27" s="393" t="s">
        <v>675</v>
      </c>
      <c r="G27" s="397"/>
      <c r="I27" s="408" t="s">
        <v>826</v>
      </c>
      <c r="J27" s="311"/>
      <c r="K27" s="409"/>
      <c r="M27" s="406"/>
    </row>
    <row r="28" spans="1:15">
      <c r="A28" s="1087"/>
      <c r="B28" s="1040"/>
      <c r="C28" s="410"/>
      <c r="D28" s="410"/>
      <c r="E28" s="410"/>
      <c r="F28" s="410"/>
      <c r="G28" s="410"/>
      <c r="H28" s="410"/>
      <c r="I28" s="410"/>
      <c r="J28" s="410"/>
      <c r="K28" s="410"/>
      <c r="L28" s="411"/>
      <c r="M28" s="412"/>
    </row>
    <row r="29" spans="1:15">
      <c r="A29" s="1087"/>
      <c r="B29" s="119" t="s">
        <v>676</v>
      </c>
      <c r="C29" s="413"/>
      <c r="D29" s="413"/>
      <c r="E29" s="413"/>
      <c r="F29" s="413"/>
      <c r="G29" s="413"/>
      <c r="H29" s="413"/>
      <c r="I29" s="413"/>
      <c r="J29" s="413"/>
      <c r="K29" s="413"/>
      <c r="L29" s="413"/>
      <c r="M29" s="414"/>
    </row>
    <row r="30" spans="1:15">
      <c r="A30" s="1087"/>
      <c r="B30" s="119"/>
      <c r="C30" s="415" t="s">
        <v>677</v>
      </c>
      <c r="D30" s="397" t="s">
        <v>263</v>
      </c>
      <c r="E30" s="405"/>
      <c r="F30" s="416" t="s">
        <v>678</v>
      </c>
      <c r="G30" s="397" t="s">
        <v>263</v>
      </c>
      <c r="H30" s="405"/>
      <c r="I30" s="416" t="s">
        <v>679</v>
      </c>
      <c r="J30" s="1084" t="s">
        <v>263</v>
      </c>
      <c r="K30" s="1083"/>
      <c r="L30" s="1092"/>
      <c r="M30" s="417"/>
    </row>
    <row r="31" spans="1:15">
      <c r="A31" s="1087"/>
      <c r="B31" s="120"/>
      <c r="C31" s="400"/>
      <c r="D31" s="400"/>
      <c r="E31" s="400"/>
      <c r="F31" s="400"/>
      <c r="G31" s="400"/>
      <c r="H31" s="400"/>
      <c r="I31" s="400"/>
      <c r="J31" s="400"/>
      <c r="K31" s="400"/>
      <c r="L31" s="400"/>
      <c r="M31" s="401"/>
    </row>
    <row r="32" spans="1:15">
      <c r="A32" s="1087"/>
      <c r="B32" s="1038" t="s">
        <v>681</v>
      </c>
      <c r="C32" s="418"/>
      <c r="D32" s="418"/>
      <c r="E32" s="418"/>
      <c r="F32" s="418"/>
      <c r="G32" s="418"/>
      <c r="H32" s="418"/>
      <c r="I32" s="418"/>
      <c r="J32" s="418"/>
      <c r="K32" s="418"/>
      <c r="L32" s="403"/>
      <c r="M32" s="404"/>
    </row>
    <row r="33" spans="1:15">
      <c r="A33" s="1087"/>
      <c r="B33" s="1039"/>
      <c r="C33" s="405" t="s">
        <v>682</v>
      </c>
      <c r="D33" s="312" t="s">
        <v>827</v>
      </c>
      <c r="E33" s="419"/>
      <c r="F33" s="405" t="s">
        <v>683</v>
      </c>
      <c r="G33" s="312" t="s">
        <v>684</v>
      </c>
      <c r="H33" s="419"/>
      <c r="I33" s="416"/>
      <c r="J33" s="419"/>
      <c r="K33" s="419"/>
      <c r="M33" s="406"/>
    </row>
    <row r="34" spans="1:15">
      <c r="A34" s="1087"/>
      <c r="B34" s="1040"/>
      <c r="C34" s="400"/>
      <c r="D34" s="420"/>
      <c r="E34" s="421"/>
      <c r="F34" s="400"/>
      <c r="G34" s="421"/>
      <c r="H34" s="421"/>
      <c r="I34" s="422"/>
      <c r="J34" s="421"/>
      <c r="K34" s="421"/>
      <c r="L34" s="411"/>
      <c r="M34" s="412"/>
    </row>
    <row r="35" spans="1:15">
      <c r="A35" s="1087"/>
      <c r="B35" s="1038" t="s">
        <v>685</v>
      </c>
      <c r="C35" s="423"/>
      <c r="D35" s="423"/>
      <c r="E35" s="423"/>
      <c r="F35" s="423"/>
      <c r="G35" s="423"/>
      <c r="H35" s="423"/>
      <c r="I35" s="423"/>
      <c r="J35" s="423"/>
      <c r="K35" s="423"/>
      <c r="L35" s="423"/>
      <c r="M35" s="424"/>
    </row>
    <row r="36" spans="1:15">
      <c r="A36" s="1087"/>
      <c r="B36" s="1039"/>
      <c r="C36" s="425"/>
      <c r="D36" s="426">
        <v>2024</v>
      </c>
      <c r="E36" s="426"/>
      <c r="F36" s="426">
        <v>2025</v>
      </c>
      <c r="G36" s="426"/>
      <c r="H36" s="427">
        <v>2026</v>
      </c>
      <c r="I36" s="427"/>
      <c r="J36" s="427">
        <v>2027</v>
      </c>
      <c r="K36" s="426"/>
      <c r="L36" s="426">
        <v>2028</v>
      </c>
      <c r="M36" s="428"/>
    </row>
    <row r="37" spans="1:15">
      <c r="A37" s="1087"/>
      <c r="B37" s="1039"/>
      <c r="C37" s="425"/>
      <c r="D37" s="1072"/>
      <c r="E37" s="1073"/>
      <c r="F37" s="1072">
        <v>1</v>
      </c>
      <c r="G37" s="1073"/>
      <c r="H37" s="1072">
        <v>1</v>
      </c>
      <c r="I37" s="1073"/>
      <c r="J37" s="1072">
        <v>1</v>
      </c>
      <c r="K37" s="1073"/>
      <c r="L37" s="1072">
        <v>1</v>
      </c>
      <c r="M37" s="1073"/>
    </row>
    <row r="38" spans="1:15">
      <c r="A38" s="1087"/>
      <c r="B38" s="1039"/>
      <c r="C38" s="425"/>
      <c r="D38" s="426"/>
      <c r="E38" s="426"/>
      <c r="F38" s="426"/>
      <c r="G38" s="426"/>
      <c r="H38" s="427"/>
      <c r="I38" s="427"/>
      <c r="J38" s="427"/>
      <c r="K38" s="426"/>
      <c r="L38" s="431"/>
      <c r="M38" s="432"/>
    </row>
    <row r="39" spans="1:15">
      <c r="A39" s="1087"/>
      <c r="B39" s="1039"/>
      <c r="C39" s="425"/>
      <c r="D39" s="426" t="s">
        <v>828</v>
      </c>
      <c r="E39" s="426"/>
      <c r="F39" s="1080"/>
      <c r="G39" s="1081"/>
      <c r="H39" s="1080"/>
      <c r="I39" s="1081"/>
      <c r="J39" s="1080"/>
      <c r="K39" s="1081"/>
      <c r="L39" s="1080"/>
      <c r="M39" s="1082"/>
    </row>
    <row r="40" spans="1:15">
      <c r="A40" s="1087"/>
      <c r="B40" s="1039"/>
      <c r="C40" s="434"/>
      <c r="D40" s="1072">
        <v>1</v>
      </c>
      <c r="E40" s="1073"/>
      <c r="F40" s="435"/>
      <c r="G40" s="436"/>
      <c r="H40" s="435"/>
      <c r="I40" s="436"/>
      <c r="J40" s="435"/>
      <c r="K40" s="436"/>
      <c r="L40" s="435"/>
      <c r="M40" s="437"/>
    </row>
    <row r="41" spans="1:15" ht="18" customHeight="1">
      <c r="A41" s="1087"/>
      <c r="B41" s="1038" t="s">
        <v>687</v>
      </c>
      <c r="C41" s="402"/>
      <c r="D41" s="402"/>
      <c r="E41" s="402"/>
      <c r="F41" s="402"/>
      <c r="G41" s="402"/>
      <c r="H41" s="402"/>
      <c r="I41" s="402"/>
      <c r="J41" s="402"/>
      <c r="K41" s="402"/>
      <c r="M41" s="406"/>
    </row>
    <row r="42" spans="1:15">
      <c r="A42" s="1087"/>
      <c r="B42" s="1039"/>
      <c r="D42" s="438" t="s">
        <v>811</v>
      </c>
      <c r="E42" s="439" t="s">
        <v>548</v>
      </c>
      <c r="F42" s="1074" t="s">
        <v>689</v>
      </c>
      <c r="G42" s="1075"/>
      <c r="H42" s="1075"/>
      <c r="I42" s="1075"/>
      <c r="J42" s="1075"/>
      <c r="K42" s="441" t="s">
        <v>668</v>
      </c>
      <c r="L42" s="1076"/>
      <c r="M42" s="1077"/>
    </row>
    <row r="43" spans="1:15">
      <c r="A43" s="1087"/>
      <c r="B43" s="1039"/>
      <c r="D43" s="442"/>
      <c r="E43" s="311" t="s">
        <v>667</v>
      </c>
      <c r="F43" s="1074"/>
      <c r="G43" s="1075"/>
      <c r="H43" s="1075"/>
      <c r="I43" s="1075"/>
      <c r="J43" s="1075"/>
      <c r="L43" s="1078"/>
      <c r="M43" s="1079"/>
    </row>
    <row r="44" spans="1:15">
      <c r="A44" s="1087"/>
      <c r="B44" s="1040"/>
      <c r="C44" s="411"/>
      <c r="D44" s="411"/>
      <c r="E44" s="411"/>
      <c r="F44" s="411"/>
      <c r="G44" s="411"/>
      <c r="H44" s="411"/>
      <c r="I44" s="411"/>
      <c r="J44" s="411"/>
      <c r="K44" s="411"/>
      <c r="M44" s="406"/>
    </row>
    <row r="45" spans="1:15" ht="180.75" customHeight="1">
      <c r="A45" s="1087"/>
      <c r="B45" s="69" t="s">
        <v>690</v>
      </c>
      <c r="C45" s="994" t="s">
        <v>829</v>
      </c>
      <c r="D45" s="994"/>
      <c r="E45" s="994"/>
      <c r="F45" s="994"/>
      <c r="G45" s="994"/>
      <c r="H45" s="994"/>
      <c r="I45" s="994"/>
      <c r="J45" s="994"/>
      <c r="K45" s="994"/>
      <c r="L45" s="994"/>
      <c r="M45" s="995"/>
      <c r="N45" s="443"/>
      <c r="O45" s="385"/>
    </row>
    <row r="46" spans="1:15" ht="15.75" customHeight="1">
      <c r="A46" s="1087"/>
      <c r="B46" s="69" t="s">
        <v>692</v>
      </c>
      <c r="C46" s="994" t="s">
        <v>830</v>
      </c>
      <c r="D46" s="994"/>
      <c r="E46" s="994"/>
      <c r="F46" s="994"/>
      <c r="G46" s="994"/>
      <c r="H46" s="994"/>
      <c r="I46" s="994"/>
      <c r="J46" s="994"/>
      <c r="K46" s="994"/>
      <c r="L46" s="994"/>
      <c r="M46" s="995"/>
    </row>
    <row r="47" spans="1:15">
      <c r="A47" s="1087"/>
      <c r="B47" s="69" t="s">
        <v>694</v>
      </c>
      <c r="C47" s="994">
        <v>90</v>
      </c>
      <c r="D47" s="994"/>
      <c r="E47" s="994"/>
      <c r="F47" s="994"/>
      <c r="G47" s="994"/>
      <c r="H47" s="994"/>
      <c r="I47" s="994"/>
      <c r="J47" s="994"/>
      <c r="K47" s="994"/>
      <c r="L47" s="994"/>
      <c r="M47" s="995"/>
    </row>
    <row r="48" spans="1:15" ht="16.5" thickBot="1">
      <c r="A48" s="1087"/>
      <c r="B48" s="444" t="s">
        <v>695</v>
      </c>
      <c r="C48" s="1060">
        <v>2024</v>
      </c>
      <c r="D48" s="1060"/>
      <c r="E48" s="1060"/>
      <c r="F48" s="1060"/>
      <c r="G48" s="1060"/>
      <c r="H48" s="1060"/>
      <c r="I48" s="1060"/>
      <c r="J48" s="1060"/>
      <c r="K48" s="1060"/>
      <c r="L48" s="1060"/>
      <c r="M48" s="1061"/>
    </row>
    <row r="49" spans="1:13" ht="15.75" customHeight="1">
      <c r="A49" s="1023" t="s">
        <v>70</v>
      </c>
      <c r="B49" s="331" t="s">
        <v>696</v>
      </c>
      <c r="C49" s="1062" t="s">
        <v>831</v>
      </c>
      <c r="D49" s="1063"/>
      <c r="E49" s="1063"/>
      <c r="F49" s="1063"/>
      <c r="G49" s="1063"/>
      <c r="H49" s="1063"/>
      <c r="I49" s="1063"/>
      <c r="J49" s="1063"/>
      <c r="K49" s="1063"/>
      <c r="L49" s="1063"/>
      <c r="M49" s="1064"/>
    </row>
    <row r="50" spans="1:13" ht="15.75" customHeight="1">
      <c r="A50" s="1024"/>
      <c r="B50" s="70" t="s">
        <v>698</v>
      </c>
      <c r="C50" s="1065" t="s">
        <v>273</v>
      </c>
      <c r="D50" s="1066"/>
      <c r="E50" s="1066"/>
      <c r="F50" s="1066"/>
      <c r="G50" s="1066"/>
      <c r="H50" s="1066"/>
      <c r="I50" s="1066"/>
      <c r="J50" s="1066"/>
      <c r="K50" s="1066"/>
      <c r="L50" s="1066"/>
      <c r="M50" s="1067"/>
    </row>
    <row r="51" spans="1:13" ht="15.75" customHeight="1">
      <c r="A51" s="1024"/>
      <c r="B51" s="70" t="s">
        <v>699</v>
      </c>
      <c r="C51" s="1065" t="s">
        <v>818</v>
      </c>
      <c r="D51" s="1066"/>
      <c r="E51" s="1066"/>
      <c r="F51" s="1066"/>
      <c r="G51" s="1066"/>
      <c r="H51" s="1066"/>
      <c r="I51" s="1066"/>
      <c r="J51" s="1066"/>
      <c r="K51" s="1066"/>
      <c r="L51" s="1066"/>
      <c r="M51" s="1067"/>
    </row>
    <row r="52" spans="1:13" ht="15.75" customHeight="1">
      <c r="A52" s="1024"/>
      <c r="B52" s="71" t="s">
        <v>700</v>
      </c>
      <c r="C52" s="1065" t="s">
        <v>273</v>
      </c>
      <c r="D52" s="1066"/>
      <c r="E52" s="1066"/>
      <c r="F52" s="1066"/>
      <c r="G52" s="1066"/>
      <c r="H52" s="1066"/>
      <c r="I52" s="1066"/>
      <c r="J52" s="1066"/>
      <c r="K52" s="1066"/>
      <c r="L52" s="1066"/>
      <c r="M52" s="1067"/>
    </row>
    <row r="53" spans="1:13" ht="15.75" customHeight="1">
      <c r="A53" s="1024"/>
      <c r="B53" s="70" t="s">
        <v>701</v>
      </c>
      <c r="C53" s="1068" t="s">
        <v>555</v>
      </c>
      <c r="D53" s="1066"/>
      <c r="E53" s="1066"/>
      <c r="F53" s="1066"/>
      <c r="G53" s="1066"/>
      <c r="H53" s="1066"/>
      <c r="I53" s="1066"/>
      <c r="J53" s="1066"/>
      <c r="K53" s="1066"/>
      <c r="L53" s="1066"/>
      <c r="M53" s="1067"/>
    </row>
    <row r="54" spans="1:13" ht="16.5" thickBot="1">
      <c r="A54" s="1025"/>
      <c r="B54" s="332" t="s">
        <v>702</v>
      </c>
      <c r="C54" s="1069" t="s">
        <v>275</v>
      </c>
      <c r="D54" s="1070"/>
      <c r="E54" s="1070"/>
      <c r="F54" s="1070"/>
      <c r="G54" s="1070"/>
      <c r="H54" s="1070"/>
      <c r="I54" s="1070"/>
      <c r="J54" s="1070"/>
      <c r="K54" s="1070"/>
      <c r="L54" s="1070"/>
      <c r="M54" s="1071"/>
    </row>
    <row r="55" spans="1:13" ht="15.75" customHeight="1">
      <c r="A55" s="1024" t="s">
        <v>704</v>
      </c>
      <c r="B55" s="447" t="s">
        <v>705</v>
      </c>
      <c r="C55" s="990" t="s">
        <v>815</v>
      </c>
      <c r="D55" s="990"/>
      <c r="E55" s="990"/>
      <c r="F55" s="990"/>
      <c r="G55" s="990"/>
      <c r="H55" s="990"/>
      <c r="I55" s="990"/>
      <c r="J55" s="990"/>
      <c r="K55" s="990"/>
      <c r="L55" s="990"/>
      <c r="M55" s="991"/>
    </row>
    <row r="56" spans="1:13" ht="30" customHeight="1">
      <c r="A56" s="1024"/>
      <c r="B56" s="72" t="s">
        <v>707</v>
      </c>
      <c r="C56" s="908" t="s">
        <v>708</v>
      </c>
      <c r="D56" s="908"/>
      <c r="E56" s="908"/>
      <c r="F56" s="908"/>
      <c r="G56" s="908"/>
      <c r="H56" s="908"/>
      <c r="I56" s="908"/>
      <c r="J56" s="908"/>
      <c r="K56" s="908"/>
      <c r="L56" s="908"/>
      <c r="M56" s="909"/>
    </row>
    <row r="57" spans="1:13" ht="30" customHeight="1">
      <c r="A57" s="1024"/>
      <c r="B57" s="73" t="s">
        <v>237</v>
      </c>
      <c r="C57" s="908" t="s">
        <v>118</v>
      </c>
      <c r="D57" s="908"/>
      <c r="E57" s="908"/>
      <c r="F57" s="908"/>
      <c r="G57" s="908"/>
      <c r="H57" s="908"/>
      <c r="I57" s="908"/>
      <c r="J57" s="908"/>
      <c r="K57" s="908"/>
      <c r="L57" s="908"/>
      <c r="M57" s="909"/>
    </row>
    <row r="58" spans="1:13">
      <c r="A58" s="367" t="s">
        <v>74</v>
      </c>
      <c r="B58" s="448"/>
      <c r="C58" s="1059"/>
      <c r="D58" s="903"/>
      <c r="E58" s="903"/>
      <c r="F58" s="903"/>
      <c r="G58" s="903"/>
      <c r="H58" s="903"/>
      <c r="I58" s="903"/>
      <c r="J58" s="903"/>
      <c r="K58" s="903"/>
      <c r="L58" s="903"/>
      <c r="M58" s="904"/>
    </row>
  </sheetData>
  <mergeCells count="59">
    <mergeCell ref="C13:M13"/>
    <mergeCell ref="A2:A15"/>
    <mergeCell ref="C2:M2"/>
    <mergeCell ref="C3:M3"/>
    <mergeCell ref="C4:E4"/>
    <mergeCell ref="F4:G4"/>
    <mergeCell ref="H4:M4"/>
    <mergeCell ref="C5:M5"/>
    <mergeCell ref="C6:M6"/>
    <mergeCell ref="C7:G7"/>
    <mergeCell ref="I7:M7"/>
    <mergeCell ref="B8:B10"/>
    <mergeCell ref="C9:D9"/>
    <mergeCell ref="C10:D10"/>
    <mergeCell ref="C11:M11"/>
    <mergeCell ref="C12:M12"/>
    <mergeCell ref="B14:B15"/>
    <mergeCell ref="C14:D14"/>
    <mergeCell ref="F14:M14"/>
    <mergeCell ref="C15:M15"/>
    <mergeCell ref="A16:A48"/>
    <mergeCell ref="C16:M16"/>
    <mergeCell ref="C17:M17"/>
    <mergeCell ref="B18:B24"/>
    <mergeCell ref="F23:M23"/>
    <mergeCell ref="B25:B28"/>
    <mergeCell ref="J30:L30"/>
    <mergeCell ref="B32:B34"/>
    <mergeCell ref="B35:B40"/>
    <mergeCell ref="D37:E37"/>
    <mergeCell ref="F37:G37"/>
    <mergeCell ref="H37:I37"/>
    <mergeCell ref="J37:K37"/>
    <mergeCell ref="L37:M37"/>
    <mergeCell ref="F39:G39"/>
    <mergeCell ref="H39:I39"/>
    <mergeCell ref="J39:K39"/>
    <mergeCell ref="L39:M39"/>
    <mergeCell ref="D40:E40"/>
    <mergeCell ref="B41:B44"/>
    <mergeCell ref="F42:F43"/>
    <mergeCell ref="G42:J43"/>
    <mergeCell ref="L42:M43"/>
    <mergeCell ref="C58:M58"/>
    <mergeCell ref="C45:M45"/>
    <mergeCell ref="C46:M46"/>
    <mergeCell ref="C47:M47"/>
    <mergeCell ref="C48:M48"/>
    <mergeCell ref="C49:M49"/>
    <mergeCell ref="C50:M50"/>
    <mergeCell ref="C51:M51"/>
    <mergeCell ref="C52:M52"/>
    <mergeCell ref="C53:M53"/>
    <mergeCell ref="C54:M54"/>
    <mergeCell ref="A55:A57"/>
    <mergeCell ref="C55:M55"/>
    <mergeCell ref="C56:M56"/>
    <mergeCell ref="C57:M57"/>
    <mergeCell ref="A49:A54"/>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D2ECF09C-CEB7-4FDF-8233-31A42C1FA142}"/>
    <dataValidation allowBlank="1" showInputMessage="1" showErrorMessage="1" prompt="Determine si el indicador responde a un enfoque (Derechos Humanos, Género, Diferencial, Poblacional, Ambiental y Territorial). Si responde a más de enfoque separelos por ;" sqref="B16" xr:uid="{D88D7603-CCF8-4EBC-87CB-28CCB6E06FF1}"/>
    <dataValidation allowBlank="1" showInputMessage="1" showErrorMessage="1" prompt="Identifique la meta ODS a que le apunta el indicador de producto. Seleccione de la lista desplegable." sqref="E14" xr:uid="{5836C492-C3B9-40B8-BA16-1821499CFB72}"/>
    <dataValidation allowBlank="1" showInputMessage="1" showErrorMessage="1" prompt="Identifique el ODS a que le apunta el indicador de producto. Seleccione de la lista desplegable._x000a_" sqref="B14:B15" xr:uid="{ABC2C3D0-5E6E-40A7-B1C4-5D5B04B2C7B6}"/>
    <dataValidation allowBlank="1" showInputMessage="1" showErrorMessage="1" prompt="Incluir una ficha por cada indicador, ya sea de producto o de resultado" sqref="B1" xr:uid="{1F34A9C4-7751-4679-83FC-D5CABBD083EF}"/>
    <dataValidation allowBlank="1" showInputMessage="1" showErrorMessage="1" prompt="Seleccione de la lista desplegable" sqref="B4 H7:H10 B7" xr:uid="{4BF6279C-96F2-487F-A65E-36598FBF4EC0}"/>
  </dataValidations>
  <hyperlinks>
    <hyperlink ref="C53" r:id="rId1" xr:uid="{6A48A70A-50FE-481A-9813-0B9B1D193864}"/>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M70"/>
  <sheetViews>
    <sheetView topLeftCell="A58" zoomScale="85" zoomScaleNormal="85" zoomScalePageLayoutView="85" workbookViewId="0">
      <selection activeCell="D46" sqref="D46"/>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832</v>
      </c>
      <c r="C1" s="89"/>
      <c r="D1" s="89"/>
      <c r="E1" s="89"/>
      <c r="F1" s="89"/>
      <c r="G1" s="89"/>
      <c r="H1" s="89"/>
      <c r="I1" s="89"/>
      <c r="J1" s="89"/>
      <c r="K1" s="89"/>
      <c r="L1" s="89"/>
      <c r="M1" s="90"/>
    </row>
    <row r="2" spans="1:13" ht="28.5" customHeight="1">
      <c r="A2" s="924" t="s">
        <v>614</v>
      </c>
      <c r="B2" s="68" t="s">
        <v>615</v>
      </c>
      <c r="C2" s="893" t="str">
        <f>'Plan de acción Actual'!E37</f>
        <v>Porcentaje de ciudadanos encuestados que consideran estar satisfechos con los trámites y servicios brindados por las entidades distritales, en la ciudad de Bogotá D.C.</v>
      </c>
      <c r="D2" s="894"/>
      <c r="E2" s="894"/>
      <c r="F2" s="894"/>
      <c r="G2" s="894"/>
      <c r="H2" s="894"/>
      <c r="I2" s="894"/>
      <c r="J2" s="894"/>
      <c r="K2" s="894"/>
      <c r="L2" s="894"/>
      <c r="M2" s="895"/>
    </row>
    <row r="3" spans="1:13" ht="136.5" customHeight="1">
      <c r="A3" s="925"/>
      <c r="B3" s="69" t="s">
        <v>616</v>
      </c>
      <c r="C3" s="893" t="s">
        <v>833</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81" t="s">
        <v>272</v>
      </c>
      <c r="J7" s="19"/>
      <c r="K7" s="19"/>
      <c r="L7" s="19"/>
      <c r="M7" s="22"/>
    </row>
    <row r="8" spans="1:13">
      <c r="A8" s="925"/>
      <c r="B8" s="914" t="s">
        <v>622</v>
      </c>
      <c r="C8" s="96"/>
      <c r="D8" s="82"/>
      <c r="E8" s="82"/>
      <c r="F8" s="82"/>
      <c r="G8" s="82"/>
      <c r="H8" s="82"/>
      <c r="I8" s="82"/>
      <c r="J8" s="82"/>
      <c r="K8" s="82"/>
      <c r="L8" s="83"/>
      <c r="M8" s="84"/>
    </row>
    <row r="9" spans="1:13">
      <c r="A9" s="925"/>
      <c r="B9" s="915"/>
      <c r="C9" s="890" t="s">
        <v>834</v>
      </c>
      <c r="D9" s="890"/>
      <c r="E9" s="23"/>
      <c r="F9" s="890" t="s">
        <v>623</v>
      </c>
      <c r="G9" s="890"/>
      <c r="H9" s="23"/>
      <c r="I9" s="890" t="s">
        <v>624</v>
      </c>
      <c r="J9" s="890"/>
      <c r="K9" s="23"/>
      <c r="L9" s="890" t="s">
        <v>625</v>
      </c>
      <c r="M9" s="890"/>
    </row>
    <row r="10" spans="1:13">
      <c r="A10" s="925"/>
      <c r="B10" s="916"/>
      <c r="C10" s="889" t="s">
        <v>626</v>
      </c>
      <c r="D10" s="889"/>
      <c r="E10" s="23"/>
      <c r="F10" s="889" t="s">
        <v>626</v>
      </c>
      <c r="G10" s="889"/>
      <c r="H10" s="23"/>
      <c r="I10" s="889" t="s">
        <v>626</v>
      </c>
      <c r="J10" s="889"/>
      <c r="K10" s="23"/>
      <c r="L10" s="889" t="s">
        <v>626</v>
      </c>
      <c r="M10" s="889"/>
    </row>
    <row r="11" spans="1:13">
      <c r="A11" s="925"/>
      <c r="B11" s="120"/>
      <c r="C11" s="890" t="s">
        <v>627</v>
      </c>
      <c r="D11" s="890"/>
      <c r="E11" s="23"/>
      <c r="F11" s="890" t="s">
        <v>628</v>
      </c>
      <c r="G11" s="890"/>
      <c r="H11" s="23"/>
      <c r="I11" s="890" t="s">
        <v>629</v>
      </c>
      <c r="J11" s="890"/>
      <c r="K11" s="23"/>
      <c r="L11" s="890" t="s">
        <v>630</v>
      </c>
      <c r="M11" s="890"/>
    </row>
    <row r="12" spans="1:13">
      <c r="A12" s="925"/>
      <c r="B12" s="120"/>
      <c r="C12" s="889" t="s">
        <v>626</v>
      </c>
      <c r="D12" s="889"/>
      <c r="E12" s="23"/>
      <c r="F12" s="889" t="s">
        <v>626</v>
      </c>
      <c r="G12" s="889"/>
      <c r="H12" s="23"/>
      <c r="I12" s="889" t="s">
        <v>626</v>
      </c>
      <c r="J12" s="889"/>
      <c r="K12" s="23"/>
      <c r="L12" s="889" t="s">
        <v>626</v>
      </c>
      <c r="M12" s="889"/>
    </row>
    <row r="13" spans="1:13">
      <c r="A13" s="925"/>
      <c r="B13" s="120"/>
      <c r="C13" s="890" t="s">
        <v>631</v>
      </c>
      <c r="D13" s="890"/>
      <c r="E13" s="23"/>
      <c r="F13" s="890" t="s">
        <v>632</v>
      </c>
      <c r="G13" s="890"/>
      <c r="H13" s="23"/>
      <c r="I13" s="890" t="s">
        <v>633</v>
      </c>
      <c r="J13" s="890"/>
      <c r="K13" s="23"/>
      <c r="L13" s="890" t="s">
        <v>634</v>
      </c>
      <c r="M13" s="890"/>
    </row>
    <row r="14" spans="1:13">
      <c r="A14" s="925"/>
      <c r="B14" s="120"/>
      <c r="C14" s="889" t="s">
        <v>626</v>
      </c>
      <c r="D14" s="889"/>
      <c r="E14" s="23"/>
      <c r="F14" s="889" t="s">
        <v>626</v>
      </c>
      <c r="G14" s="889"/>
      <c r="H14" s="23"/>
      <c r="I14" s="889" t="s">
        <v>626</v>
      </c>
      <c r="J14" s="889"/>
      <c r="K14" s="23"/>
      <c r="L14" s="889" t="s">
        <v>626</v>
      </c>
      <c r="M14" s="889"/>
    </row>
    <row r="15" spans="1:13">
      <c r="A15" s="925"/>
      <c r="B15" s="120"/>
      <c r="C15" s="890" t="s">
        <v>635</v>
      </c>
      <c r="D15" s="890"/>
      <c r="E15" s="23"/>
      <c r="F15" s="890" t="s">
        <v>636</v>
      </c>
      <c r="G15" s="890"/>
      <c r="H15" s="23"/>
      <c r="I15" s="890" t="s">
        <v>637</v>
      </c>
      <c r="J15" s="890"/>
      <c r="K15" s="23"/>
      <c r="L15" s="890" t="s">
        <v>638</v>
      </c>
      <c r="M15" s="890"/>
    </row>
    <row r="16" spans="1:13">
      <c r="A16" s="925"/>
      <c r="B16" s="120"/>
      <c r="C16" s="889" t="s">
        <v>626</v>
      </c>
      <c r="D16" s="889"/>
      <c r="E16" s="23"/>
      <c r="F16" s="889" t="s">
        <v>626</v>
      </c>
      <c r="G16" s="889"/>
      <c r="H16" s="23"/>
      <c r="I16" s="889" t="s">
        <v>626</v>
      </c>
      <c r="J16" s="889"/>
      <c r="K16" s="23"/>
      <c r="L16" s="889" t="s">
        <v>626</v>
      </c>
      <c r="M16" s="889"/>
    </row>
    <row r="17" spans="1:13">
      <c r="A17" s="925"/>
      <c r="B17" s="120"/>
      <c r="C17" s="890" t="s">
        <v>639</v>
      </c>
      <c r="D17" s="890"/>
      <c r="E17" s="23"/>
      <c r="F17" s="890" t="s">
        <v>640</v>
      </c>
      <c r="G17" s="890"/>
      <c r="H17" s="23"/>
      <c r="I17" s="890" t="s">
        <v>641</v>
      </c>
      <c r="J17" s="890"/>
      <c r="K17" s="23"/>
      <c r="L17" s="890" t="s">
        <v>642</v>
      </c>
      <c r="M17" s="890"/>
    </row>
    <row r="18" spans="1:13">
      <c r="A18" s="925"/>
      <c r="B18" s="120"/>
      <c r="C18" s="889" t="s">
        <v>626</v>
      </c>
      <c r="D18" s="889"/>
      <c r="E18" s="23"/>
      <c r="F18" s="889" t="s">
        <v>626</v>
      </c>
      <c r="G18" s="889"/>
      <c r="H18" s="23"/>
      <c r="I18" s="889" t="s">
        <v>626</v>
      </c>
      <c r="J18" s="889"/>
      <c r="K18" s="23"/>
      <c r="L18" s="889" t="s">
        <v>626</v>
      </c>
      <c r="M18" s="889"/>
    </row>
    <row r="19" spans="1:13">
      <c r="A19" s="925"/>
      <c r="B19" s="120"/>
      <c r="C19" s="890" t="s">
        <v>643</v>
      </c>
      <c r="D19" s="890"/>
      <c r="E19" s="23"/>
      <c r="F19" s="890" t="s">
        <v>644</v>
      </c>
      <c r="G19" s="890"/>
      <c r="H19" s="23"/>
      <c r="I19" s="890" t="s">
        <v>645</v>
      </c>
      <c r="J19" s="890"/>
      <c r="K19" s="23"/>
      <c r="L19" s="890" t="s">
        <v>646</v>
      </c>
      <c r="M19" s="890"/>
    </row>
    <row r="20" spans="1:13">
      <c r="A20" s="925"/>
      <c r="B20" s="120"/>
      <c r="C20" s="889" t="s">
        <v>626</v>
      </c>
      <c r="D20" s="889"/>
      <c r="E20" s="23"/>
      <c r="F20" s="889" t="s">
        <v>626</v>
      </c>
      <c r="G20" s="889"/>
      <c r="H20" s="23"/>
      <c r="I20" s="889" t="s">
        <v>626</v>
      </c>
      <c r="J20" s="889"/>
      <c r="K20" s="23"/>
      <c r="L20" s="889" t="s">
        <v>626</v>
      </c>
      <c r="M20" s="889"/>
    </row>
    <row r="21" spans="1:13">
      <c r="A21" s="925"/>
      <c r="B21" s="120"/>
      <c r="C21" s="890" t="s">
        <v>647</v>
      </c>
      <c r="D21" s="890"/>
      <c r="E21" s="23"/>
      <c r="F21" s="890" t="s">
        <v>648</v>
      </c>
      <c r="G21" s="890"/>
      <c r="H21" s="23"/>
      <c r="I21" s="890" t="s">
        <v>649</v>
      </c>
      <c r="J21" s="890"/>
      <c r="K21" s="23"/>
      <c r="L21" s="890" t="s">
        <v>190</v>
      </c>
      <c r="M21" s="890"/>
    </row>
    <row r="22" spans="1:13">
      <c r="A22" s="925"/>
      <c r="B22" s="120"/>
      <c r="C22" s="889" t="s">
        <v>626</v>
      </c>
      <c r="D22" s="889"/>
      <c r="E22" s="23"/>
      <c r="F22" s="889" t="s">
        <v>626</v>
      </c>
      <c r="G22" s="889"/>
      <c r="H22" s="23"/>
      <c r="I22" s="889" t="s">
        <v>626</v>
      </c>
      <c r="J22" s="889"/>
      <c r="K22" s="23"/>
      <c r="L22" s="889" t="s">
        <v>626</v>
      </c>
      <c r="M22" s="889"/>
    </row>
    <row r="23" spans="1:13">
      <c r="A23" s="925"/>
      <c r="B23" s="120"/>
      <c r="C23" s="890" t="s">
        <v>650</v>
      </c>
      <c r="D23" s="890"/>
      <c r="E23" s="23"/>
      <c r="F23" s="890" t="s">
        <v>637</v>
      </c>
      <c r="G23" s="890"/>
      <c r="H23" s="23"/>
      <c r="I23" s="23"/>
      <c r="J23" s="23"/>
      <c r="K23" s="23"/>
      <c r="L23" s="23"/>
      <c r="M23" s="23"/>
    </row>
    <row r="24" spans="1:13">
      <c r="A24" s="925"/>
      <c r="B24" s="120"/>
      <c r="C24" s="889" t="s">
        <v>626</v>
      </c>
      <c r="D24" s="889"/>
      <c r="E24" s="23"/>
      <c r="F24" s="889" t="s">
        <v>626</v>
      </c>
      <c r="G24" s="889"/>
      <c r="H24" s="23"/>
      <c r="I24" s="23"/>
      <c r="J24" s="23"/>
      <c r="K24" s="23"/>
      <c r="L24" s="23"/>
      <c r="M24" s="23"/>
    </row>
    <row r="25" spans="1:13" ht="29.45" customHeight="1">
      <c r="A25" s="926"/>
      <c r="B25" s="69" t="s">
        <v>651</v>
      </c>
      <c r="C25" s="893" t="s">
        <v>835</v>
      </c>
      <c r="D25" s="894"/>
      <c r="E25" s="894"/>
      <c r="F25" s="894"/>
      <c r="G25" s="894"/>
      <c r="H25" s="894"/>
      <c r="I25" s="894"/>
      <c r="J25" s="894"/>
      <c r="K25" s="894"/>
      <c r="L25" s="894"/>
      <c r="M25" s="895"/>
    </row>
    <row r="26" spans="1:13" ht="16.5" customHeight="1">
      <c r="A26" s="911" t="s">
        <v>57</v>
      </c>
      <c r="B26" s="69" t="s">
        <v>221</v>
      </c>
      <c r="C26" s="144" t="str">
        <f>'Plan de acción Actual'!G37</f>
        <v>Poblacional;
Diferencial;
Género;
Derechos Humanos</v>
      </c>
      <c r="D26" s="38"/>
      <c r="E26" s="38"/>
      <c r="F26" s="38"/>
      <c r="G26" s="38"/>
      <c r="H26" s="38"/>
      <c r="I26" s="38"/>
      <c r="J26" s="38"/>
      <c r="K26" s="38"/>
      <c r="M26" s="65"/>
    </row>
    <row r="27" spans="1:13" ht="18" customHeight="1">
      <c r="A27" s="912"/>
      <c r="B27" s="914" t="s">
        <v>653</v>
      </c>
      <c r="C27" s="66"/>
      <c r="D27" s="24"/>
      <c r="E27" s="24"/>
      <c r="F27" s="24"/>
      <c r="G27" s="24"/>
      <c r="H27" s="24"/>
      <c r="I27" s="24"/>
      <c r="J27" s="24"/>
      <c r="K27" s="24"/>
      <c r="L27" s="24"/>
      <c r="M27" s="25"/>
    </row>
    <row r="28" spans="1:13" ht="18.75" customHeight="1">
      <c r="A28" s="912"/>
      <c r="B28" s="915"/>
      <c r="C28" s="64"/>
      <c r="D28" s="26"/>
      <c r="E28" s="5"/>
      <c r="F28" s="26"/>
      <c r="G28" s="5"/>
      <c r="H28" s="26"/>
      <c r="I28" s="5"/>
      <c r="J28" s="26"/>
      <c r="K28" s="5"/>
      <c r="L28" s="5"/>
      <c r="M28" s="27"/>
    </row>
    <row r="29" spans="1:13">
      <c r="A29" s="912"/>
      <c r="B29" s="915"/>
      <c r="C29" s="29" t="s">
        <v>654</v>
      </c>
      <c r="D29" s="28"/>
      <c r="E29" s="29" t="s">
        <v>655</v>
      </c>
      <c r="F29" s="28"/>
      <c r="G29" s="29" t="s">
        <v>656</v>
      </c>
      <c r="H29" s="28"/>
      <c r="I29" s="29" t="s">
        <v>657</v>
      </c>
      <c r="J29" s="255"/>
      <c r="K29" s="251"/>
      <c r="L29" s="251"/>
      <c r="M29" s="243"/>
    </row>
    <row r="30" spans="1:13">
      <c r="A30" s="912"/>
      <c r="B30" s="915"/>
      <c r="C30" s="29" t="s">
        <v>659</v>
      </c>
      <c r="D30" s="32"/>
      <c r="E30" s="29" t="s">
        <v>660</v>
      </c>
      <c r="F30" s="33"/>
      <c r="G30" s="29" t="s">
        <v>661</v>
      </c>
      <c r="H30" s="33"/>
      <c r="I30" s="251"/>
      <c r="J30" s="254"/>
      <c r="K30" s="251"/>
      <c r="L30" s="251"/>
      <c r="M30" s="243"/>
    </row>
    <row r="31" spans="1:13">
      <c r="A31" s="912"/>
      <c r="B31" s="915"/>
      <c r="C31" s="29" t="s">
        <v>664</v>
      </c>
      <c r="D31" s="32"/>
      <c r="E31" s="29" t="s">
        <v>665</v>
      </c>
      <c r="F31" s="32"/>
      <c r="G31" s="29"/>
      <c r="H31" s="44"/>
      <c r="I31" s="251"/>
      <c r="J31" s="254"/>
      <c r="K31" s="251"/>
      <c r="L31" s="251"/>
      <c r="M31" s="243"/>
    </row>
    <row r="32" spans="1:13">
      <c r="A32" s="912"/>
      <c r="B32" s="915"/>
      <c r="C32" s="29" t="s">
        <v>666</v>
      </c>
      <c r="D32" s="33" t="s">
        <v>667</v>
      </c>
      <c r="E32" s="29" t="s">
        <v>668</v>
      </c>
      <c r="F32" s="9" t="s">
        <v>662</v>
      </c>
      <c r="G32" s="9"/>
      <c r="H32" s="9"/>
      <c r="I32" s="9"/>
      <c r="J32" s="9"/>
      <c r="K32" s="9"/>
      <c r="L32" s="9"/>
      <c r="M32" s="34"/>
    </row>
    <row r="33" spans="1:13" ht="9.75" customHeight="1">
      <c r="A33" s="912"/>
      <c r="B33" s="916"/>
      <c r="C33" s="35"/>
      <c r="D33" s="35"/>
      <c r="E33" s="35"/>
      <c r="F33" s="35"/>
      <c r="G33" s="35"/>
      <c r="H33" s="35"/>
      <c r="I33" s="35"/>
      <c r="J33" s="35"/>
      <c r="K33" s="35"/>
      <c r="L33" s="35"/>
      <c r="M33" s="36"/>
    </row>
    <row r="34" spans="1:13">
      <c r="A34" s="912"/>
      <c r="B34" s="914" t="s">
        <v>670</v>
      </c>
      <c r="C34" s="37"/>
      <c r="D34" s="37"/>
      <c r="E34" s="37"/>
      <c r="F34" s="37"/>
      <c r="G34" s="37"/>
      <c r="H34" s="37"/>
      <c r="I34" s="37"/>
      <c r="J34" s="37"/>
      <c r="K34" s="37"/>
      <c r="M34" s="65"/>
    </row>
    <row r="35" spans="1:13">
      <c r="A35" s="912"/>
      <c r="B35" s="915"/>
      <c r="C35" s="29" t="s">
        <v>671</v>
      </c>
      <c r="D35" s="33"/>
      <c r="E35" s="38"/>
      <c r="F35" s="29" t="s">
        <v>672</v>
      </c>
      <c r="G35" s="32"/>
      <c r="H35" s="38"/>
      <c r="I35" s="29" t="s">
        <v>673</v>
      </c>
      <c r="J35" s="32" t="s">
        <v>667</v>
      </c>
      <c r="K35" s="38"/>
      <c r="M35" s="65"/>
    </row>
    <row r="36" spans="1:13">
      <c r="A36" s="912"/>
      <c r="B36" s="915"/>
      <c r="C36" s="29" t="s">
        <v>674</v>
      </c>
      <c r="D36" s="39"/>
      <c r="E36" s="40"/>
      <c r="F36" s="29" t="s">
        <v>675</v>
      </c>
      <c r="G36" s="33"/>
      <c r="H36" s="41"/>
      <c r="I36" s="42"/>
      <c r="J36" s="41"/>
      <c r="K36" s="43"/>
      <c r="M36" s="65"/>
    </row>
    <row r="37" spans="1:13">
      <c r="A37" s="912"/>
      <c r="B37" s="915"/>
      <c r="C37" s="44"/>
      <c r="D37" s="44"/>
      <c r="E37" s="44"/>
      <c r="F37" s="44"/>
      <c r="G37" s="44"/>
      <c r="H37" s="44"/>
      <c r="I37" s="44"/>
      <c r="J37" s="44"/>
      <c r="K37" s="44"/>
      <c r="M37" s="65"/>
    </row>
    <row r="38" spans="1:13">
      <c r="A38" s="912"/>
      <c r="B38" s="119" t="s">
        <v>676</v>
      </c>
      <c r="C38" s="38"/>
      <c r="D38" s="38"/>
      <c r="E38" s="38"/>
      <c r="F38" s="38"/>
      <c r="G38" s="38"/>
      <c r="H38" s="38"/>
      <c r="I38" s="38"/>
      <c r="J38" s="38"/>
      <c r="K38" s="38"/>
      <c r="L38" s="38"/>
      <c r="M38" s="45"/>
    </row>
    <row r="39" spans="1:13" ht="16.5">
      <c r="A39" s="912"/>
      <c r="B39" s="119"/>
      <c r="C39" s="67" t="s">
        <v>677</v>
      </c>
      <c r="D39" s="142" t="str">
        <f>'Plan de acción Actual'!K37</f>
        <v>ND</v>
      </c>
      <c r="E39" s="38"/>
      <c r="F39" s="46" t="s">
        <v>678</v>
      </c>
      <c r="G39" s="33" t="s">
        <v>315</v>
      </c>
      <c r="H39" s="38"/>
      <c r="I39" s="46" t="s">
        <v>679</v>
      </c>
      <c r="J39" s="927" t="s">
        <v>680</v>
      </c>
      <c r="K39" s="928"/>
      <c r="L39" s="929"/>
      <c r="M39" s="45"/>
    </row>
    <row r="40" spans="1:13">
      <c r="A40" s="912"/>
      <c r="B40" s="120"/>
      <c r="C40" s="35"/>
      <c r="D40" s="35"/>
      <c r="E40" s="35"/>
      <c r="F40" s="35"/>
      <c r="G40" s="35"/>
      <c r="H40" s="35"/>
      <c r="I40" s="35"/>
      <c r="J40" s="35"/>
      <c r="K40" s="35"/>
      <c r="L40" s="35"/>
      <c r="M40" s="36"/>
    </row>
    <row r="41" spans="1:13">
      <c r="A41" s="912"/>
      <c r="B41" s="914" t="s">
        <v>681</v>
      </c>
      <c r="C41" s="47"/>
      <c r="D41" s="47"/>
      <c r="E41" s="47"/>
      <c r="F41" s="47"/>
      <c r="G41" s="47"/>
      <c r="H41" s="47"/>
      <c r="I41" s="47"/>
      <c r="J41" s="47"/>
      <c r="K41" s="47"/>
      <c r="M41" s="65"/>
    </row>
    <row r="42" spans="1:13">
      <c r="A42" s="912"/>
      <c r="B42" s="915"/>
      <c r="C42" s="38" t="s">
        <v>682</v>
      </c>
      <c r="D42" s="48">
        <v>2019</v>
      </c>
      <c r="E42" s="49"/>
      <c r="F42" s="38" t="s">
        <v>683</v>
      </c>
      <c r="G42" s="50" t="s">
        <v>684</v>
      </c>
      <c r="H42" s="49"/>
      <c r="I42" s="46"/>
      <c r="J42" s="49"/>
      <c r="K42" s="49"/>
      <c r="M42" s="65"/>
    </row>
    <row r="43" spans="1:13">
      <c r="A43" s="912"/>
      <c r="B43" s="916"/>
      <c r="C43" s="35"/>
      <c r="D43" s="51"/>
      <c r="E43" s="52"/>
      <c r="F43" s="35"/>
      <c r="G43" s="52"/>
      <c r="H43" s="52"/>
      <c r="I43" s="53"/>
      <c r="J43" s="52"/>
      <c r="K43" s="52"/>
      <c r="M43" s="65"/>
    </row>
    <row r="44" spans="1:13">
      <c r="A44" s="912"/>
      <c r="B44" s="119" t="s">
        <v>685</v>
      </c>
      <c r="C44" s="54"/>
      <c r="D44" s="54"/>
      <c r="E44" s="54"/>
      <c r="F44" s="54"/>
      <c r="G44" s="54"/>
      <c r="H44" s="54"/>
      <c r="I44" s="54"/>
      <c r="J44" s="54"/>
      <c r="K44" s="54"/>
      <c r="L44" s="54"/>
      <c r="M44" s="55"/>
    </row>
    <row r="45" spans="1:13">
      <c r="A45" s="912"/>
      <c r="B45" s="119"/>
      <c r="C45" s="6"/>
      <c r="D45" s="7">
        <v>2019</v>
      </c>
      <c r="E45" s="7"/>
      <c r="F45" s="8">
        <v>2020</v>
      </c>
      <c r="G45" s="8"/>
      <c r="H45" s="8">
        <v>2021</v>
      </c>
      <c r="I45" s="7"/>
      <c r="J45" s="7">
        <v>2022</v>
      </c>
      <c r="L45" s="7">
        <v>2023</v>
      </c>
      <c r="M45" s="55"/>
    </row>
    <row r="46" spans="1:13" ht="16.5">
      <c r="A46" s="912"/>
      <c r="B46" s="119"/>
      <c r="C46" s="6"/>
      <c r="D46" s="231">
        <f>'Plan de acción Actual'!O37</f>
        <v>0.8</v>
      </c>
      <c r="E46" s="10"/>
      <c r="F46" s="231">
        <f>'Plan de acción Actual'!P37</f>
        <v>0.81</v>
      </c>
      <c r="G46" s="10"/>
      <c r="H46" s="231">
        <f>'Plan de acción Actual'!Q37</f>
        <v>0.82</v>
      </c>
      <c r="I46" s="10"/>
      <c r="J46" s="231">
        <f>'Plan de acción Actual'!R37</f>
        <v>0.83</v>
      </c>
      <c r="L46" s="231">
        <f>'Plan de acción Actual'!S37</f>
        <v>0.84</v>
      </c>
      <c r="M46" s="118"/>
    </row>
    <row r="47" spans="1:13">
      <c r="A47" s="912"/>
      <c r="B47" s="119"/>
      <c r="C47" s="6"/>
      <c r="D47" s="7">
        <v>2024</v>
      </c>
      <c r="E47" s="7"/>
      <c r="F47" s="8">
        <v>2025</v>
      </c>
      <c r="G47" s="8"/>
      <c r="H47" s="8">
        <v>2026</v>
      </c>
      <c r="I47" s="7"/>
      <c r="J47" s="7">
        <v>2027</v>
      </c>
      <c r="L47" s="7">
        <v>2028</v>
      </c>
      <c r="M47" s="27"/>
    </row>
    <row r="48" spans="1:13" ht="16.5">
      <c r="A48" s="912"/>
      <c r="B48" s="119"/>
      <c r="C48" s="6"/>
      <c r="D48" s="231">
        <f>'Plan de acción Actual'!T37</f>
        <v>0.85</v>
      </c>
      <c r="E48" s="132"/>
      <c r="F48" s="231">
        <f>'Plan de acción Actual'!U37</f>
        <v>0.86</v>
      </c>
      <c r="G48" s="132"/>
      <c r="H48" s="231">
        <f>'Plan de acción Actual'!V37</f>
        <v>0.87</v>
      </c>
      <c r="I48" s="132"/>
      <c r="J48" s="231">
        <f>'Plan de acción Actual'!W37</f>
        <v>0.88</v>
      </c>
      <c r="L48" s="231">
        <f>'Plan de acción Actual'!X37</f>
        <v>0.9</v>
      </c>
      <c r="M48" s="118"/>
    </row>
    <row r="49" spans="1:13">
      <c r="A49" s="912"/>
      <c r="B49" s="119"/>
      <c r="C49" s="6"/>
      <c r="E49" s="7"/>
      <c r="F49" s="7"/>
      <c r="G49" s="7"/>
      <c r="H49" s="8"/>
      <c r="I49" s="8"/>
      <c r="J49" s="8"/>
      <c r="K49" s="7"/>
      <c r="L49" s="7"/>
      <c r="M49" s="27"/>
    </row>
    <row r="50" spans="1:13">
      <c r="A50" s="912"/>
      <c r="B50" s="119"/>
      <c r="C50" s="6"/>
      <c r="E50" s="10"/>
      <c r="F50" s="121"/>
      <c r="G50" s="10"/>
      <c r="H50" s="121"/>
      <c r="I50" s="10"/>
      <c r="J50" s="121"/>
      <c r="K50" s="10"/>
      <c r="L50" s="121"/>
      <c r="M50" s="118"/>
    </row>
    <row r="51" spans="1:13">
      <c r="A51" s="912"/>
      <c r="B51" s="119"/>
      <c r="C51" s="6"/>
      <c r="D51" s="11"/>
      <c r="E51" s="117"/>
      <c r="F51" s="11" t="s">
        <v>686</v>
      </c>
      <c r="G51" s="117"/>
      <c r="H51" s="11"/>
      <c r="I51" s="117"/>
      <c r="J51" s="11"/>
      <c r="K51" s="117"/>
      <c r="L51" s="11"/>
      <c r="M51" s="118"/>
    </row>
    <row r="52" spans="1:13">
      <c r="A52" s="912"/>
      <c r="B52" s="119"/>
      <c r="C52" s="6"/>
      <c r="D52" s="121"/>
      <c r="E52" s="10"/>
      <c r="F52" s="1108">
        <f>'Plan de acción Actual'!Y37</f>
        <v>0.9</v>
      </c>
      <c r="G52" s="1109"/>
      <c r="H52" s="919"/>
      <c r="I52" s="919"/>
      <c r="J52" s="11"/>
      <c r="K52" s="117"/>
      <c r="L52" s="11"/>
      <c r="M52" s="118"/>
    </row>
    <row r="53" spans="1:13" ht="18" customHeight="1">
      <c r="A53" s="912"/>
      <c r="B53" s="914" t="s">
        <v>687</v>
      </c>
      <c r="C53" s="56"/>
      <c r="D53" s="56"/>
      <c r="E53" s="56"/>
      <c r="F53" s="56"/>
      <c r="G53" s="56"/>
      <c r="H53" s="56"/>
      <c r="I53" s="56"/>
      <c r="J53" s="56"/>
      <c r="K53" s="56"/>
      <c r="M53" s="65"/>
    </row>
    <row r="54" spans="1:13">
      <c r="A54" s="912"/>
      <c r="B54" s="915"/>
      <c r="D54" s="57" t="s">
        <v>688</v>
      </c>
      <c r="E54" s="58" t="s">
        <v>548</v>
      </c>
      <c r="F54" s="920" t="s">
        <v>689</v>
      </c>
      <c r="G54" s="921"/>
      <c r="H54" s="7"/>
      <c r="I54" s="77" t="s">
        <v>668</v>
      </c>
      <c r="J54" s="59"/>
      <c r="K54" s="59"/>
      <c r="M54" s="65"/>
    </row>
    <row r="55" spans="1:13">
      <c r="A55" s="912"/>
      <c r="B55" s="915"/>
      <c r="D55" s="60"/>
      <c r="E55" s="32" t="s">
        <v>667</v>
      </c>
      <c r="F55" s="920"/>
      <c r="G55" s="922"/>
      <c r="H55" s="38"/>
      <c r="I55" s="923"/>
      <c r="J55" s="923"/>
      <c r="K55" s="61"/>
      <c r="M55" s="65"/>
    </row>
    <row r="56" spans="1:13">
      <c r="A56" s="912"/>
      <c r="B56" s="916"/>
      <c r="C56" s="62"/>
      <c r="D56" s="62"/>
      <c r="E56" s="62"/>
      <c r="F56" s="62"/>
      <c r="G56" s="62"/>
      <c r="H56" s="62"/>
      <c r="I56" s="62"/>
      <c r="J56" s="62"/>
      <c r="K56" s="62"/>
      <c r="M56" s="65"/>
    </row>
    <row r="57" spans="1:13" ht="78" customHeight="1">
      <c r="A57" s="912"/>
      <c r="B57" s="69" t="s">
        <v>690</v>
      </c>
      <c r="C57" s="893" t="s">
        <v>836</v>
      </c>
      <c r="D57" s="894"/>
      <c r="E57" s="894"/>
      <c r="F57" s="894"/>
      <c r="G57" s="894"/>
      <c r="H57" s="894"/>
      <c r="I57" s="894"/>
      <c r="J57" s="894"/>
      <c r="K57" s="894"/>
      <c r="L57" s="894"/>
      <c r="M57" s="895"/>
    </row>
    <row r="58" spans="1:13" ht="15.75" customHeight="1">
      <c r="A58" s="912"/>
      <c r="B58" s="69" t="s">
        <v>692</v>
      </c>
      <c r="C58" s="893" t="s">
        <v>693</v>
      </c>
      <c r="D58" s="894"/>
      <c r="E58" s="894"/>
      <c r="F58" s="894"/>
      <c r="G58" s="894"/>
      <c r="H58" s="894"/>
      <c r="I58" s="894"/>
      <c r="J58" s="894"/>
      <c r="K58" s="894"/>
      <c r="L58" s="894"/>
      <c r="M58" s="895"/>
    </row>
    <row r="59" spans="1:13">
      <c r="A59" s="912"/>
      <c r="B59" s="69" t="s">
        <v>694</v>
      </c>
      <c r="C59" s="143">
        <v>0</v>
      </c>
      <c r="D59" s="13"/>
      <c r="E59" s="13"/>
      <c r="F59" s="13"/>
      <c r="G59" s="13"/>
      <c r="H59" s="13"/>
      <c r="I59" s="13"/>
      <c r="J59" s="13"/>
      <c r="K59" s="13"/>
      <c r="L59" s="13"/>
      <c r="M59" s="14"/>
    </row>
    <row r="60" spans="1:13">
      <c r="A60" s="913"/>
      <c r="B60" s="69" t="s">
        <v>695</v>
      </c>
      <c r="C60" s="143">
        <v>2019</v>
      </c>
      <c r="D60" s="13"/>
      <c r="E60" s="13"/>
      <c r="F60" s="13"/>
      <c r="G60" s="13"/>
      <c r="H60" s="13"/>
      <c r="I60" s="13"/>
      <c r="J60" s="13"/>
      <c r="K60" s="13"/>
      <c r="L60" s="13"/>
      <c r="M60" s="14"/>
    </row>
    <row r="61" spans="1:13" ht="15.75" customHeight="1">
      <c r="A61" s="905" t="s">
        <v>70</v>
      </c>
      <c r="B61" s="70" t="s">
        <v>696</v>
      </c>
      <c r="C61" s="908" t="s">
        <v>697</v>
      </c>
      <c r="D61" s="908"/>
      <c r="E61" s="908"/>
      <c r="F61" s="908"/>
      <c r="G61" s="908"/>
      <c r="H61" s="908"/>
      <c r="I61" s="908"/>
      <c r="J61" s="908"/>
      <c r="K61" s="908"/>
      <c r="L61" s="908"/>
      <c r="M61" s="909"/>
    </row>
    <row r="62" spans="1:13">
      <c r="A62" s="906"/>
      <c r="B62" s="70" t="s">
        <v>698</v>
      </c>
      <c r="C62" s="908" t="s">
        <v>274</v>
      </c>
      <c r="D62" s="908"/>
      <c r="E62" s="908"/>
      <c r="F62" s="908"/>
      <c r="G62" s="908"/>
      <c r="H62" s="908"/>
      <c r="I62" s="908"/>
      <c r="J62" s="908"/>
      <c r="K62" s="908"/>
      <c r="L62" s="908"/>
      <c r="M62" s="909"/>
    </row>
    <row r="63" spans="1:13">
      <c r="A63" s="906"/>
      <c r="B63" s="70" t="s">
        <v>699</v>
      </c>
      <c r="C63" s="896" t="s">
        <v>118</v>
      </c>
      <c r="D63" s="897"/>
      <c r="E63" s="897"/>
      <c r="F63" s="897"/>
      <c r="G63" s="897"/>
      <c r="H63" s="897"/>
      <c r="I63" s="897"/>
      <c r="J63" s="897"/>
      <c r="K63" s="897"/>
      <c r="L63" s="897"/>
      <c r="M63" s="897"/>
    </row>
    <row r="64" spans="1:13" ht="15.75" customHeight="1">
      <c r="A64" s="906"/>
      <c r="B64" s="71" t="s">
        <v>700</v>
      </c>
      <c r="C64" s="908" t="s">
        <v>273</v>
      </c>
      <c r="D64" s="908"/>
      <c r="E64" s="908"/>
      <c r="F64" s="908"/>
      <c r="G64" s="908"/>
      <c r="H64" s="908"/>
      <c r="I64" s="908"/>
      <c r="J64" s="908"/>
      <c r="K64" s="908"/>
      <c r="L64" s="908"/>
      <c r="M64" s="909"/>
    </row>
    <row r="65" spans="1:13" ht="15.75" customHeight="1">
      <c r="A65" s="906"/>
      <c r="B65" s="70" t="s">
        <v>701</v>
      </c>
      <c r="C65" s="910" t="s">
        <v>276</v>
      </c>
      <c r="D65" s="908"/>
      <c r="E65" s="908"/>
      <c r="F65" s="908"/>
      <c r="G65" s="908"/>
      <c r="H65" s="908"/>
      <c r="I65" s="908"/>
      <c r="J65" s="908"/>
      <c r="K65" s="908"/>
      <c r="L65" s="908"/>
      <c r="M65" s="909"/>
    </row>
    <row r="66" spans="1:13" ht="16.5" thickBot="1">
      <c r="A66" s="907"/>
      <c r="B66" s="70" t="s">
        <v>702</v>
      </c>
      <c r="C66" s="908" t="s">
        <v>703</v>
      </c>
      <c r="D66" s="908"/>
      <c r="E66" s="908"/>
      <c r="F66" s="908"/>
      <c r="G66" s="908"/>
      <c r="H66" s="908"/>
      <c r="I66" s="908"/>
      <c r="J66" s="908"/>
      <c r="K66" s="908"/>
      <c r="L66" s="908"/>
      <c r="M66" s="909"/>
    </row>
    <row r="67" spans="1:13" ht="15.75" customHeight="1">
      <c r="A67" s="905" t="s">
        <v>704</v>
      </c>
      <c r="B67" s="72" t="s">
        <v>705</v>
      </c>
      <c r="C67" s="908" t="s">
        <v>706</v>
      </c>
      <c r="D67" s="908"/>
      <c r="E67" s="908"/>
      <c r="F67" s="908"/>
      <c r="G67" s="908"/>
      <c r="H67" s="908"/>
      <c r="I67" s="908"/>
      <c r="J67" s="908"/>
      <c r="K67" s="908"/>
      <c r="L67" s="908"/>
      <c r="M67" s="909"/>
    </row>
    <row r="68" spans="1:13" ht="30" customHeight="1">
      <c r="A68" s="906"/>
      <c r="B68" s="72" t="s">
        <v>707</v>
      </c>
      <c r="C68" s="908" t="s">
        <v>708</v>
      </c>
      <c r="D68" s="908"/>
      <c r="E68" s="908"/>
      <c r="F68" s="908"/>
      <c r="G68" s="908"/>
      <c r="H68" s="908"/>
      <c r="I68" s="908"/>
      <c r="J68" s="908"/>
      <c r="K68" s="908"/>
      <c r="L68" s="908"/>
      <c r="M68" s="909"/>
    </row>
    <row r="69" spans="1:13" ht="30" customHeight="1" thickBot="1">
      <c r="A69" s="906"/>
      <c r="B69" s="73" t="s">
        <v>237</v>
      </c>
      <c r="C69" s="908" t="s">
        <v>118</v>
      </c>
      <c r="D69" s="908"/>
      <c r="E69" s="908"/>
      <c r="F69" s="908"/>
      <c r="G69" s="908"/>
      <c r="H69" s="908"/>
      <c r="I69" s="908"/>
      <c r="J69" s="908"/>
      <c r="K69" s="908"/>
      <c r="L69" s="908"/>
      <c r="M69" s="909"/>
    </row>
    <row r="70" spans="1:13" ht="16.5" thickBot="1">
      <c r="A70" s="87" t="s">
        <v>74</v>
      </c>
      <c r="B70" s="74"/>
      <c r="C70" s="902" t="s">
        <v>709</v>
      </c>
      <c r="D70" s="903"/>
      <c r="E70" s="903"/>
      <c r="F70" s="903"/>
      <c r="G70" s="903"/>
      <c r="H70" s="903"/>
      <c r="I70" s="903"/>
      <c r="J70" s="903"/>
      <c r="K70" s="903"/>
      <c r="L70" s="903"/>
      <c r="M70" s="904"/>
    </row>
  </sheetData>
  <mergeCells count="91">
    <mergeCell ref="C70:M70"/>
    <mergeCell ref="F23:G23"/>
    <mergeCell ref="F24:G24"/>
    <mergeCell ref="C65:M65"/>
    <mergeCell ref="C66:M66"/>
    <mergeCell ref="C25:M25"/>
    <mergeCell ref="H52:I52"/>
    <mergeCell ref="A67:A69"/>
    <mergeCell ref="C67:M67"/>
    <mergeCell ref="C68:M68"/>
    <mergeCell ref="C69:M69"/>
    <mergeCell ref="F54:F55"/>
    <mergeCell ref="G54:G55"/>
    <mergeCell ref="I55:J55"/>
    <mergeCell ref="C57:M57"/>
    <mergeCell ref="C58:M58"/>
    <mergeCell ref="A61:A66"/>
    <mergeCell ref="C61:M61"/>
    <mergeCell ref="C62:M62"/>
    <mergeCell ref="C63:M63"/>
    <mergeCell ref="C64:M64"/>
    <mergeCell ref="A26:A60"/>
    <mergeCell ref="C21:D21"/>
    <mergeCell ref="F21:G21"/>
    <mergeCell ref="I21:J21"/>
    <mergeCell ref="L21:M21"/>
    <mergeCell ref="B53:B56"/>
    <mergeCell ref="C22:D22"/>
    <mergeCell ref="F22:G22"/>
    <mergeCell ref="I22:J22"/>
    <mergeCell ref="L22:M22"/>
    <mergeCell ref="C23:D23"/>
    <mergeCell ref="C24:D24"/>
    <mergeCell ref="B27:B33"/>
    <mergeCell ref="B34:B37"/>
    <mergeCell ref="J39:L39"/>
    <mergeCell ref="B41:B43"/>
    <mergeCell ref="F52:G52"/>
    <mergeCell ref="C19:D19"/>
    <mergeCell ref="F19:G19"/>
    <mergeCell ref="I19:J19"/>
    <mergeCell ref="L19:M19"/>
    <mergeCell ref="C20:D20"/>
    <mergeCell ref="F20:G20"/>
    <mergeCell ref="I20:J20"/>
    <mergeCell ref="L20:M20"/>
    <mergeCell ref="C17:D17"/>
    <mergeCell ref="F17:G17"/>
    <mergeCell ref="I17:J17"/>
    <mergeCell ref="L17:M17"/>
    <mergeCell ref="C18:D18"/>
    <mergeCell ref="F18:G18"/>
    <mergeCell ref="I18:J18"/>
    <mergeCell ref="L18:M18"/>
    <mergeCell ref="C15:D15"/>
    <mergeCell ref="F15:G15"/>
    <mergeCell ref="I15:J15"/>
    <mergeCell ref="L15:M15"/>
    <mergeCell ref="C16:D16"/>
    <mergeCell ref="F16:G16"/>
    <mergeCell ref="I16:J16"/>
    <mergeCell ref="L16:M16"/>
    <mergeCell ref="C13:D13"/>
    <mergeCell ref="F13:G13"/>
    <mergeCell ref="I13:J13"/>
    <mergeCell ref="L13:M13"/>
    <mergeCell ref="C14:D14"/>
    <mergeCell ref="F14:G14"/>
    <mergeCell ref="I14:J14"/>
    <mergeCell ref="L14:M14"/>
    <mergeCell ref="L11:M11"/>
    <mergeCell ref="C12:D12"/>
    <mergeCell ref="F12:G12"/>
    <mergeCell ref="I12:J12"/>
    <mergeCell ref="L12:M12"/>
    <mergeCell ref="F4:G4"/>
    <mergeCell ref="A2:A25"/>
    <mergeCell ref="C2:M2"/>
    <mergeCell ref="C3:M3"/>
    <mergeCell ref="B8:B10"/>
    <mergeCell ref="C9:D9"/>
    <mergeCell ref="F9:G9"/>
    <mergeCell ref="I9:J9"/>
    <mergeCell ref="L9:M9"/>
    <mergeCell ref="C10:D10"/>
    <mergeCell ref="F10:G10"/>
    <mergeCell ref="I10:J10"/>
    <mergeCell ref="L10:M10"/>
    <mergeCell ref="C11:D11"/>
    <mergeCell ref="F11:G11"/>
    <mergeCell ref="I11:J11"/>
  </mergeCells>
  <dataValidations count="5">
    <dataValidation allowBlank="1" showInputMessage="1" showErrorMessage="1" prompt="Seleccione de la lista desplegable" sqref="H7 B7 B4" xr:uid="{00000000-0002-0000-1000-000000000000}"/>
    <dataValidation allowBlank="1" showInputMessage="1" showErrorMessage="1" prompt="Selecciones de la lista desplegable" sqref="B26" xr:uid="{00000000-0002-0000-1000-000001000000}"/>
    <dataValidation allowBlank="1" showInputMessage="1" showErrorMessage="1" prompt="Incluir una ficha por cada indicador, ya sea de producto o de resultado" sqref="B1" xr:uid="{00000000-0002-0000-10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000-000003000000}"/>
    <dataValidation type="list" allowBlank="1" showInputMessage="1" showErrorMessage="1" sqref="G54" xr:uid="{00000000-0002-0000-1000-000004000000}"/>
  </dataValidations>
  <hyperlinks>
    <hyperlink ref="C65" r:id="rId1" xr:uid="{00000000-0004-0000-1000-000000000000}"/>
  </hyperlinks>
  <pageMargins left="0.7" right="0.7" top="0.75" bottom="0.75" header="0.3" footer="0.3"/>
  <pageSetup paperSize="9" orientation="portrait"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dimension ref="A1:M61"/>
  <sheetViews>
    <sheetView topLeftCell="A48" zoomScale="80" zoomScaleNormal="80" zoomScalePageLayoutView="80" workbookViewId="0">
      <selection activeCell="C15" sqref="C15"/>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837</v>
      </c>
      <c r="C1" s="89"/>
      <c r="D1" s="89"/>
      <c r="E1" s="89"/>
      <c r="F1" s="89"/>
      <c r="G1" s="89"/>
      <c r="H1" s="89"/>
      <c r="I1" s="89"/>
      <c r="J1" s="89"/>
      <c r="K1" s="89"/>
      <c r="L1" s="89"/>
      <c r="M1" s="90"/>
    </row>
    <row r="2" spans="1:13" ht="21.95" customHeight="1">
      <c r="A2" s="944" t="s">
        <v>614</v>
      </c>
      <c r="B2" s="68" t="s">
        <v>615</v>
      </c>
      <c r="C2" s="893" t="str">
        <f>'Plan de acción Actual'!AB37</f>
        <v>Porcentaje de avance en la creación y expedición de acto administrativo para la gestión de peticiones ciudadanas</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838</v>
      </c>
      <c r="D11" s="1020"/>
      <c r="E11" s="1020"/>
      <c r="F11" s="1020"/>
      <c r="G11" s="1020"/>
      <c r="H11" s="1020"/>
      <c r="I11" s="1020"/>
      <c r="J11" s="1020"/>
      <c r="K11" s="1020"/>
      <c r="L11" s="1020"/>
      <c r="M11" s="1021"/>
    </row>
    <row r="12" spans="1:13" ht="64.5" customHeight="1">
      <c r="A12" s="945"/>
      <c r="B12" s="69" t="s">
        <v>713</v>
      </c>
      <c r="C12" s="947" t="s">
        <v>839</v>
      </c>
      <c r="D12" s="908"/>
      <c r="E12" s="908"/>
      <c r="F12" s="908"/>
      <c r="G12" s="908"/>
      <c r="H12" s="908"/>
      <c r="I12" s="908"/>
      <c r="J12" s="908"/>
      <c r="K12" s="908"/>
      <c r="L12" s="908"/>
      <c r="M12" s="909"/>
    </row>
    <row r="13" spans="1:13" ht="54" customHeight="1">
      <c r="A13" s="945"/>
      <c r="B13" s="69" t="s">
        <v>715</v>
      </c>
      <c r="C13" s="932" t="str">
        <f>CONCATENATE("El producto contribuye a aumentar el"," ","'",,'Plan de acción Actual'!$E$37,"'")</f>
        <v>El producto contribuye a aumentar el 'Porcentaje de ciudadanos encuestados que consideran estar satisfechos con los trámites y servicios brindados por las entidades distritales, en la ciudad de Bogotá D.C.'</v>
      </c>
      <c r="D13" s="928"/>
      <c r="E13" s="928"/>
      <c r="F13" s="928"/>
      <c r="G13" s="928"/>
      <c r="H13" s="928"/>
      <c r="I13" s="928"/>
      <c r="J13" s="928"/>
      <c r="K13" s="928"/>
      <c r="L13" s="928"/>
      <c r="M13" s="933"/>
    </row>
    <row r="14" spans="1:13" ht="38.25" customHeight="1">
      <c r="A14" s="946"/>
      <c r="B14" s="244" t="s">
        <v>716</v>
      </c>
      <c r="C14" s="932" t="str">
        <f>'Plan de acción Actual'!AD37</f>
        <v>16. Paz, Justicia e Instituciones Sólidas</v>
      </c>
      <c r="D14" s="929"/>
      <c r="E14" s="248" t="s">
        <v>232</v>
      </c>
      <c r="F14" s="973" t="str">
        <f>'Plan de acción Actual'!AE37</f>
        <v>16.6 Crear a todos los niveles instituciones eficaces y transparentes que rindan cuentas</v>
      </c>
      <c r="G14" s="974"/>
      <c r="H14" s="974"/>
      <c r="I14" s="974"/>
      <c r="J14" s="974"/>
      <c r="K14" s="974"/>
      <c r="L14" s="974"/>
      <c r="M14" s="975"/>
    </row>
    <row r="15" spans="1:13" ht="26.25" customHeight="1">
      <c r="A15" s="930" t="s">
        <v>57</v>
      </c>
      <c r="B15" s="69" t="s">
        <v>221</v>
      </c>
      <c r="C15" s="124" t="str">
        <f>'Plan de acción Actual'!AF37</f>
        <v>No Aplica</v>
      </c>
      <c r="D15" s="80"/>
      <c r="E15" s="80"/>
      <c r="F15" s="80"/>
      <c r="G15" s="80"/>
      <c r="H15" s="80"/>
      <c r="I15" s="80"/>
      <c r="J15" s="80"/>
      <c r="K15" s="80"/>
      <c r="M15" s="65"/>
    </row>
    <row r="16" spans="1:13" ht="48.95" customHeight="1">
      <c r="A16" s="931"/>
      <c r="B16" s="69" t="s">
        <v>717</v>
      </c>
      <c r="C16" s="932" t="str">
        <f>'Plan de acción Actual'!AC37</f>
        <v>(Sumatoria de fases de creación y expedición de acto administrativo para la gestión de peticiones ciudadanas completadas / Sumatoria de fases de creación y expedición de acto administrativo para la gestión de peticiones ciudadanas planeadas) x 100</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662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t="s">
        <v>315</v>
      </c>
      <c r="E29" s="38"/>
      <c r="F29" s="46" t="s">
        <v>678</v>
      </c>
      <c r="G29" s="32" t="s">
        <v>315</v>
      </c>
      <c r="H29" s="38"/>
      <c r="I29" s="46" t="s">
        <v>679</v>
      </c>
      <c r="J29" s="927" t="s">
        <v>315</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792</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100</v>
      </c>
      <c r="E36" s="10"/>
      <c r="F36" s="102"/>
      <c r="G36" s="10"/>
      <c r="H36" s="103"/>
      <c r="I36" s="10"/>
      <c r="J36" s="103"/>
      <c r="K36" s="10"/>
      <c r="L36" s="103"/>
      <c r="M36" s="118"/>
    </row>
    <row r="37" spans="1:13">
      <c r="A37" s="931"/>
      <c r="B37" s="915"/>
      <c r="C37" s="6"/>
      <c r="D37" s="7">
        <v>2024</v>
      </c>
      <c r="E37" s="7"/>
      <c r="F37" s="8">
        <v>2025</v>
      </c>
      <c r="G37" s="8"/>
      <c r="H37" s="8">
        <v>2026</v>
      </c>
      <c r="I37" s="7"/>
      <c r="J37" s="7">
        <v>2027</v>
      </c>
      <c r="L37" s="7">
        <v>2028</v>
      </c>
      <c r="M37" s="27"/>
    </row>
    <row r="38" spans="1:13">
      <c r="A38" s="931"/>
      <c r="B38" s="915"/>
      <c r="C38" s="6"/>
      <c r="D38" s="103"/>
      <c r="E38" s="10"/>
      <c r="F38" s="103"/>
      <c r="G38" s="10"/>
      <c r="H38" s="103"/>
      <c r="I38" s="10"/>
      <c r="J38" s="103"/>
      <c r="K38" s="10"/>
      <c r="L38" s="103"/>
      <c r="M38" s="118"/>
    </row>
    <row r="39" spans="1:13">
      <c r="A39" s="931"/>
      <c r="B39" s="915"/>
      <c r="C39" s="6"/>
      <c r="E39" s="7"/>
      <c r="F39" s="7"/>
      <c r="G39" s="7"/>
      <c r="H39" s="8"/>
      <c r="I39" s="8"/>
      <c r="J39" s="8"/>
      <c r="K39" s="7"/>
      <c r="L39" s="7"/>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840</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720</v>
      </c>
      <c r="D52" s="908"/>
      <c r="E52" s="908"/>
      <c r="F52" s="908"/>
      <c r="G52" s="908"/>
      <c r="H52" s="908"/>
      <c r="I52" s="908"/>
      <c r="J52" s="908"/>
      <c r="K52" s="908"/>
      <c r="L52" s="908"/>
      <c r="M52" s="909"/>
    </row>
    <row r="53" spans="1:13">
      <c r="A53" s="906"/>
      <c r="B53" s="70" t="s">
        <v>698</v>
      </c>
      <c r="C53" s="908" t="s">
        <v>274</v>
      </c>
      <c r="D53" s="908"/>
      <c r="E53" s="908"/>
      <c r="F53" s="908"/>
      <c r="G53" s="908"/>
      <c r="H53" s="908"/>
      <c r="I53" s="908"/>
      <c r="J53" s="908"/>
      <c r="K53" s="908"/>
      <c r="L53" s="908"/>
      <c r="M53" s="909"/>
    </row>
    <row r="54" spans="1:13">
      <c r="A54" s="906"/>
      <c r="B54" s="70" t="s">
        <v>699</v>
      </c>
      <c r="C54" s="908" t="s">
        <v>272</v>
      </c>
      <c r="D54" s="908"/>
      <c r="E54" s="908"/>
      <c r="F54" s="908"/>
      <c r="G54" s="908"/>
      <c r="H54" s="908"/>
      <c r="I54" s="908"/>
      <c r="J54" s="908"/>
      <c r="K54" s="908"/>
      <c r="L54" s="908"/>
      <c r="M54" s="909"/>
    </row>
    <row r="55" spans="1:13" ht="15.75" customHeight="1">
      <c r="A55" s="906"/>
      <c r="B55" s="71" t="s">
        <v>700</v>
      </c>
      <c r="C55" s="908" t="s">
        <v>273</v>
      </c>
      <c r="D55" s="908"/>
      <c r="E55" s="908"/>
      <c r="F55" s="908"/>
      <c r="G55" s="908"/>
      <c r="H55" s="908"/>
      <c r="I55" s="908"/>
      <c r="J55" s="908"/>
      <c r="K55" s="908"/>
      <c r="L55" s="908"/>
      <c r="M55" s="909"/>
    </row>
    <row r="56" spans="1:13" ht="15.75" customHeight="1">
      <c r="A56" s="906"/>
      <c r="B56" s="70" t="s">
        <v>701</v>
      </c>
      <c r="C56" s="910" t="s">
        <v>276</v>
      </c>
      <c r="D56" s="908"/>
      <c r="E56" s="908"/>
      <c r="F56" s="908"/>
      <c r="G56" s="908"/>
      <c r="H56" s="908"/>
      <c r="I56" s="908"/>
      <c r="J56" s="908"/>
      <c r="K56" s="908"/>
      <c r="L56" s="908"/>
      <c r="M56" s="909"/>
    </row>
    <row r="57" spans="1:13" ht="16.5"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Incluir una ficha por cada indicador, ya sea de producto o de resultado" sqref="B1" xr:uid="{00000000-0002-0000-1100-000000000000}"/>
    <dataValidation allowBlank="1" showInputMessage="1" showErrorMessage="1" prompt="Selecciones de la lista desplegable" sqref="B15" xr:uid="{00000000-0002-0000-1100-000001000000}"/>
    <dataValidation allowBlank="1" showInputMessage="1" showErrorMessage="1" prompt="Seleccione de la lista desplegable" sqref="H7 B7 B4" xr:uid="{00000000-0002-0000-11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3000000}"/>
    <dataValidation allowBlank="1" showInputMessage="1" showErrorMessage="1" prompt="Identifique el ODS a que le apunta el indicador de producto. Seleccione de la lista desplegable._x000a_" sqref="B14" xr:uid="{00000000-0002-0000-1100-000004000000}"/>
    <dataValidation allowBlank="1" showInputMessage="1" showErrorMessage="1" prompt="Identifique la meta ODS a que le apunta el indicador de producto. Seleccione de la lista desplegable." sqref="E14" xr:uid="{00000000-0002-0000-1100-000005000000}"/>
    <dataValidation type="list" allowBlank="1" showInputMessage="1" showErrorMessage="1" sqref="G45" xr:uid="{00000000-0002-0000-1100-000006000000}"/>
  </dataValidations>
  <hyperlinks>
    <hyperlink ref="C56" r:id="rId1" xr:uid="{00000000-0004-0000-1100-000000000000}"/>
  </hyperlinks>
  <pageMargins left="0.7" right="0.7" top="0.75" bottom="0.75" header="0.3" footer="0.3"/>
  <pageSetup paperSize="9"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dimension ref="A1:M73"/>
  <sheetViews>
    <sheetView topLeftCell="A62" zoomScale="80" zoomScaleNormal="80" zoomScalePageLayoutView="80" workbookViewId="0">
      <selection activeCell="B76" sqref="B76"/>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841</v>
      </c>
      <c r="C1" s="89"/>
      <c r="D1" s="89"/>
      <c r="E1" s="89"/>
      <c r="F1" s="89"/>
      <c r="G1" s="89"/>
      <c r="H1" s="89"/>
      <c r="I1" s="89"/>
      <c r="J1" s="89"/>
      <c r="K1" s="89"/>
      <c r="L1" s="89"/>
      <c r="M1" s="90"/>
    </row>
    <row r="2" spans="1:13" ht="21.95" customHeight="1">
      <c r="A2" s="944" t="s">
        <v>614</v>
      </c>
      <c r="B2" s="68" t="s">
        <v>615</v>
      </c>
      <c r="C2" s="893" t="str">
        <f>'Plan de acción Actual'!AB38</f>
        <v>Porcentaje de peticiones evaluadas con cumplimiento de los criterios de calidad, calidez y manejo del sistema</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834</v>
      </c>
      <c r="D9" s="890"/>
      <c r="E9" s="23"/>
      <c r="F9" s="890" t="s">
        <v>623</v>
      </c>
      <c r="G9" s="890"/>
      <c r="H9" s="23"/>
      <c r="I9" s="890" t="s">
        <v>624</v>
      </c>
      <c r="J9" s="890"/>
      <c r="K9" s="23"/>
      <c r="L9" s="890" t="s">
        <v>625</v>
      </c>
      <c r="M9" s="890"/>
    </row>
    <row r="10" spans="1:13">
      <c r="A10" s="945"/>
      <c r="B10" s="916"/>
      <c r="C10" s="889" t="s">
        <v>626</v>
      </c>
      <c r="D10" s="889"/>
      <c r="E10" s="23"/>
      <c r="F10" s="889" t="s">
        <v>626</v>
      </c>
      <c r="G10" s="889"/>
      <c r="H10" s="23"/>
      <c r="I10" s="889" t="s">
        <v>626</v>
      </c>
      <c r="J10" s="889"/>
      <c r="K10" s="23"/>
      <c r="L10" s="889" t="s">
        <v>626</v>
      </c>
      <c r="M10" s="889"/>
    </row>
    <row r="11" spans="1:13">
      <c r="A11" s="945"/>
      <c r="B11" s="120"/>
      <c r="C11" s="890" t="s">
        <v>627</v>
      </c>
      <c r="D11" s="890"/>
      <c r="E11" s="23"/>
      <c r="F11" s="890" t="s">
        <v>628</v>
      </c>
      <c r="G11" s="890"/>
      <c r="H11" s="23"/>
      <c r="I11" s="890" t="s">
        <v>629</v>
      </c>
      <c r="J11" s="890"/>
      <c r="K11" s="23"/>
      <c r="L11" s="890" t="s">
        <v>630</v>
      </c>
      <c r="M11" s="890"/>
    </row>
    <row r="12" spans="1:13">
      <c r="A12" s="945"/>
      <c r="B12" s="120"/>
      <c r="C12" s="889" t="s">
        <v>626</v>
      </c>
      <c r="D12" s="889"/>
      <c r="E12" s="23"/>
      <c r="F12" s="889" t="s">
        <v>626</v>
      </c>
      <c r="G12" s="889"/>
      <c r="H12" s="23"/>
      <c r="I12" s="889" t="s">
        <v>626</v>
      </c>
      <c r="J12" s="889"/>
      <c r="K12" s="23"/>
      <c r="L12" s="889" t="s">
        <v>626</v>
      </c>
      <c r="M12" s="889"/>
    </row>
    <row r="13" spans="1:13">
      <c r="A13" s="945"/>
      <c r="B13" s="120"/>
      <c r="C13" s="890" t="s">
        <v>631</v>
      </c>
      <c r="D13" s="890"/>
      <c r="E13" s="23"/>
      <c r="F13" s="890" t="s">
        <v>632</v>
      </c>
      <c r="G13" s="890"/>
      <c r="H13" s="23"/>
      <c r="I13" s="890" t="s">
        <v>633</v>
      </c>
      <c r="J13" s="890"/>
      <c r="K13" s="23"/>
      <c r="L13" s="890" t="s">
        <v>634</v>
      </c>
      <c r="M13" s="890"/>
    </row>
    <row r="14" spans="1:13">
      <c r="A14" s="945"/>
      <c r="B14" s="120"/>
      <c r="C14" s="889" t="s">
        <v>626</v>
      </c>
      <c r="D14" s="889"/>
      <c r="E14" s="23"/>
      <c r="F14" s="889" t="s">
        <v>626</v>
      </c>
      <c r="G14" s="889"/>
      <c r="H14" s="23"/>
      <c r="I14" s="889" t="s">
        <v>626</v>
      </c>
      <c r="J14" s="889"/>
      <c r="K14" s="23"/>
      <c r="L14" s="889" t="s">
        <v>626</v>
      </c>
      <c r="M14" s="889"/>
    </row>
    <row r="15" spans="1:13">
      <c r="A15" s="945"/>
      <c r="B15" s="120"/>
      <c r="C15" s="890" t="s">
        <v>635</v>
      </c>
      <c r="D15" s="890"/>
      <c r="E15" s="23"/>
      <c r="F15" s="890" t="s">
        <v>636</v>
      </c>
      <c r="G15" s="890"/>
      <c r="H15" s="23"/>
      <c r="I15" s="890" t="s">
        <v>637</v>
      </c>
      <c r="J15" s="890"/>
      <c r="K15" s="23"/>
      <c r="L15" s="890" t="s">
        <v>638</v>
      </c>
      <c r="M15" s="890"/>
    </row>
    <row r="16" spans="1:13">
      <c r="A16" s="945"/>
      <c r="B16" s="120"/>
      <c r="C16" s="889" t="s">
        <v>626</v>
      </c>
      <c r="D16" s="889"/>
      <c r="E16" s="23"/>
      <c r="F16" s="889" t="s">
        <v>626</v>
      </c>
      <c r="G16" s="889"/>
      <c r="H16" s="23"/>
      <c r="I16" s="889" t="s">
        <v>626</v>
      </c>
      <c r="J16" s="889"/>
      <c r="K16" s="23"/>
      <c r="L16" s="889" t="s">
        <v>626</v>
      </c>
      <c r="M16" s="889"/>
    </row>
    <row r="17" spans="1:13">
      <c r="A17" s="945"/>
      <c r="B17" s="120"/>
      <c r="C17" s="890" t="s">
        <v>639</v>
      </c>
      <c r="D17" s="890"/>
      <c r="E17" s="23"/>
      <c r="F17" s="890" t="s">
        <v>640</v>
      </c>
      <c r="G17" s="890"/>
      <c r="H17" s="23"/>
      <c r="I17" s="890" t="s">
        <v>641</v>
      </c>
      <c r="J17" s="890"/>
      <c r="K17" s="23"/>
      <c r="L17" s="890" t="s">
        <v>642</v>
      </c>
      <c r="M17" s="890"/>
    </row>
    <row r="18" spans="1:13">
      <c r="A18" s="945"/>
      <c r="B18" s="120"/>
      <c r="C18" s="889" t="s">
        <v>626</v>
      </c>
      <c r="D18" s="889"/>
      <c r="E18" s="23"/>
      <c r="F18" s="889" t="s">
        <v>626</v>
      </c>
      <c r="G18" s="889"/>
      <c r="H18" s="23"/>
      <c r="I18" s="889" t="s">
        <v>626</v>
      </c>
      <c r="J18" s="889"/>
      <c r="K18" s="23"/>
      <c r="L18" s="889" t="s">
        <v>626</v>
      </c>
      <c r="M18" s="889"/>
    </row>
    <row r="19" spans="1:13">
      <c r="A19" s="945"/>
      <c r="B19" s="120"/>
      <c r="C19" s="890" t="s">
        <v>648</v>
      </c>
      <c r="D19" s="890"/>
      <c r="E19" s="23"/>
      <c r="F19" s="890" t="s">
        <v>644</v>
      </c>
      <c r="G19" s="890"/>
      <c r="H19" s="23"/>
      <c r="I19" s="890" t="s">
        <v>645</v>
      </c>
      <c r="J19" s="890"/>
      <c r="K19" s="23"/>
      <c r="L19" s="890" t="s">
        <v>646</v>
      </c>
      <c r="M19" s="890"/>
    </row>
    <row r="20" spans="1:13">
      <c r="A20" s="945"/>
      <c r="B20" s="120"/>
      <c r="C20" s="889" t="s">
        <v>626</v>
      </c>
      <c r="D20" s="889"/>
      <c r="E20" s="23"/>
      <c r="F20" s="889" t="s">
        <v>626</v>
      </c>
      <c r="G20" s="889"/>
      <c r="H20" s="23"/>
      <c r="I20" s="889" t="s">
        <v>626</v>
      </c>
      <c r="J20" s="889"/>
      <c r="K20" s="23"/>
      <c r="L20" s="889" t="s">
        <v>626</v>
      </c>
      <c r="M20" s="889"/>
    </row>
    <row r="21" spans="1:13">
      <c r="A21" s="945"/>
      <c r="B21" s="120"/>
      <c r="C21" s="890" t="s">
        <v>647</v>
      </c>
      <c r="D21" s="890"/>
      <c r="E21" s="23"/>
      <c r="F21" s="890" t="s">
        <v>649</v>
      </c>
      <c r="G21" s="890"/>
      <c r="H21" s="23"/>
      <c r="I21" s="890" t="s">
        <v>190</v>
      </c>
      <c r="J21" s="890"/>
      <c r="K21" s="23"/>
      <c r="L21" s="890" t="s">
        <v>779</v>
      </c>
      <c r="M21" s="890"/>
    </row>
    <row r="22" spans="1:13">
      <c r="A22" s="945"/>
      <c r="B22" s="120"/>
      <c r="C22" s="889" t="s">
        <v>626</v>
      </c>
      <c r="D22" s="889"/>
      <c r="E22" s="23"/>
      <c r="F22" s="889" t="s">
        <v>626</v>
      </c>
      <c r="G22" s="889"/>
      <c r="H22" s="23"/>
      <c r="I22" s="889" t="s">
        <v>626</v>
      </c>
      <c r="J22" s="889"/>
      <c r="K22" s="23"/>
      <c r="L22" s="889" t="s">
        <v>626</v>
      </c>
      <c r="M22" s="889"/>
    </row>
    <row r="23" spans="1:13" ht="106.5" customHeight="1">
      <c r="A23" s="945"/>
      <c r="B23" s="261" t="s">
        <v>651</v>
      </c>
      <c r="C23" s="960" t="s">
        <v>842</v>
      </c>
      <c r="D23" s="952"/>
      <c r="E23" s="952"/>
      <c r="F23" s="952"/>
      <c r="G23" s="952"/>
      <c r="H23" s="952"/>
      <c r="I23" s="952"/>
      <c r="J23" s="952"/>
      <c r="K23" s="952"/>
      <c r="L23" s="952"/>
      <c r="M23" s="953"/>
    </row>
    <row r="24" spans="1:13" ht="70.5" customHeight="1">
      <c r="A24" s="945"/>
      <c r="B24" s="69" t="s">
        <v>713</v>
      </c>
      <c r="C24" s="947" t="s">
        <v>843</v>
      </c>
      <c r="D24" s="908"/>
      <c r="E24" s="908"/>
      <c r="F24" s="908"/>
      <c r="G24" s="908"/>
      <c r="H24" s="908"/>
      <c r="I24" s="908"/>
      <c r="J24" s="908"/>
      <c r="K24" s="908"/>
      <c r="L24" s="908"/>
      <c r="M24" s="909"/>
    </row>
    <row r="25" spans="1:13" ht="57.75" customHeight="1">
      <c r="A25" s="945"/>
      <c r="B25" s="69" t="s">
        <v>715</v>
      </c>
      <c r="C25" s="893" t="str">
        <f>CONCATENATE("El producto contribuye al aumento de ciudadanos que reciben una respuesta clara, precisa, completa y pertinente por parte de las entidades distritales respecto a sus necesidades, afectando positivamente el indicador de resultado"," ","'",,'Plan de acción Actual'!$E$37,"'")</f>
        <v>El producto contribuye al aumento de ciudadanos que reciben una respuesta clara, precisa, completa y pertinente por parte de las entidades distritales respecto a sus necesidades, afectando positivamente el indicador de resultado 'Porcentaje de ciudadanos encuestados que consideran estar satisfechos con los trámites y servicios brindados por las entidades distritales, en la ciudad de Bogotá D.C.'</v>
      </c>
      <c r="D25" s="894"/>
      <c r="E25" s="894"/>
      <c r="F25" s="894"/>
      <c r="G25" s="894"/>
      <c r="H25" s="894"/>
      <c r="I25" s="894"/>
      <c r="J25" s="894"/>
      <c r="K25" s="894"/>
      <c r="L25" s="894"/>
      <c r="M25" s="895"/>
    </row>
    <row r="26" spans="1:13" ht="114" customHeight="1">
      <c r="A26" s="946"/>
      <c r="B26" s="244" t="s">
        <v>716</v>
      </c>
      <c r="C26" s="246" t="str">
        <f>'Plan de acción Actual'!AD38</f>
        <v>16. Paz, Justicia e Instituciones Sólidas</v>
      </c>
      <c r="D26" s="37"/>
      <c r="E26" s="248" t="s">
        <v>232</v>
      </c>
      <c r="F26" s="37" t="str">
        <f>'Plan de acción Actual'!AE38</f>
        <v>16.6 Crear a todos los niveles instituciones eficaces y transparentes que rindan cuentas</v>
      </c>
      <c r="G26" s="37"/>
      <c r="H26" s="37"/>
      <c r="I26" s="37"/>
      <c r="J26" s="37"/>
      <c r="K26" s="37"/>
      <c r="L26" s="37"/>
      <c r="M26" s="247"/>
    </row>
    <row r="27" spans="1:13">
      <c r="A27" s="930" t="s">
        <v>57</v>
      </c>
      <c r="B27" s="69" t="s">
        <v>221</v>
      </c>
      <c r="C27" s="124" t="str">
        <f>'Plan de acción Actual'!AF38</f>
        <v>Poblacional;
Derechos Humanos;
Género;
Diferencial;
Territorial</v>
      </c>
      <c r="D27" s="80"/>
      <c r="E27" s="80"/>
      <c r="F27" s="80"/>
      <c r="G27" s="80"/>
      <c r="H27" s="80"/>
      <c r="I27" s="80"/>
      <c r="J27" s="80"/>
      <c r="K27" s="80"/>
      <c r="M27" s="65"/>
    </row>
    <row r="28" spans="1:13" ht="48.95" customHeight="1">
      <c r="A28" s="931"/>
      <c r="B28" s="69" t="s">
        <v>717</v>
      </c>
      <c r="C28" s="932" t="str">
        <f>'Plan de acción Actual'!AC38</f>
        <v>[Sumatoria de respuestas de las Entidades Distritales a peticiones ciudadanas evaluadas, con cumplimiento de los criterios de calidad, calidez y manejo del sistema / Sumatoria de peticiones evaluadas] x 100</v>
      </c>
      <c r="D28" s="928"/>
      <c r="E28" s="928"/>
      <c r="F28" s="928"/>
      <c r="G28" s="928"/>
      <c r="H28" s="928"/>
      <c r="I28" s="928"/>
      <c r="J28" s="928"/>
      <c r="K28" s="928"/>
      <c r="L28" s="928"/>
      <c r="M28" s="933"/>
    </row>
    <row r="29" spans="1:13" ht="8.25" customHeight="1">
      <c r="A29" s="931"/>
      <c r="B29" s="914" t="s">
        <v>653</v>
      </c>
      <c r="C29" s="66"/>
      <c r="D29" s="24"/>
      <c r="E29" s="24"/>
      <c r="F29" s="24"/>
      <c r="G29" s="24"/>
      <c r="H29" s="24"/>
      <c r="I29" s="24"/>
      <c r="J29" s="24"/>
      <c r="K29" s="24"/>
      <c r="L29" s="24"/>
      <c r="M29" s="25"/>
    </row>
    <row r="30" spans="1:13" ht="9" customHeight="1">
      <c r="A30" s="931"/>
      <c r="B30" s="915"/>
      <c r="C30" s="64"/>
      <c r="D30" s="26"/>
      <c r="E30" s="5"/>
      <c r="F30" s="26"/>
      <c r="G30" s="5"/>
      <c r="H30" s="26"/>
      <c r="I30" s="5"/>
      <c r="J30" s="26"/>
      <c r="K30" s="5"/>
      <c r="L30" s="5"/>
      <c r="M30" s="27"/>
    </row>
    <row r="31" spans="1:13">
      <c r="A31" s="931"/>
      <c r="B31" s="915"/>
      <c r="C31" s="29" t="s">
        <v>654</v>
      </c>
      <c r="D31" s="28"/>
      <c r="E31" s="29" t="s">
        <v>655</v>
      </c>
      <c r="F31" s="28"/>
      <c r="G31" s="29" t="s">
        <v>656</v>
      </c>
      <c r="H31" s="28"/>
      <c r="I31" s="29" t="s">
        <v>657</v>
      </c>
      <c r="J31" s="28"/>
      <c r="K31" s="29"/>
      <c r="L31" s="30"/>
      <c r="M31" s="31"/>
    </row>
    <row r="32" spans="1:13">
      <c r="A32" s="931"/>
      <c r="B32" s="915"/>
      <c r="C32" s="29" t="s">
        <v>659</v>
      </c>
      <c r="D32" s="32"/>
      <c r="E32" s="29" t="s">
        <v>660</v>
      </c>
      <c r="F32" s="33"/>
      <c r="G32" s="29" t="s">
        <v>661</v>
      </c>
      <c r="H32" s="33"/>
      <c r="I32" s="29"/>
      <c r="J32" s="33"/>
      <c r="K32" s="29"/>
      <c r="L32" s="30"/>
      <c r="M32" s="31"/>
    </row>
    <row r="33" spans="1:13">
      <c r="A33" s="931"/>
      <c r="B33" s="915"/>
      <c r="C33" s="252" t="s">
        <v>664</v>
      </c>
      <c r="D33" s="32"/>
      <c r="E33" s="251" t="s">
        <v>665</v>
      </c>
      <c r="F33" s="32"/>
      <c r="G33" s="29"/>
      <c r="H33" s="44"/>
      <c r="I33" s="29"/>
      <c r="J33" s="44"/>
      <c r="K33" s="29"/>
      <c r="L33" s="242"/>
      <c r="M33" s="243"/>
    </row>
    <row r="34" spans="1:13">
      <c r="A34" s="931"/>
      <c r="B34" s="915"/>
      <c r="C34" s="29" t="s">
        <v>666</v>
      </c>
      <c r="D34" s="33" t="s">
        <v>667</v>
      </c>
      <c r="E34" s="29" t="s">
        <v>668</v>
      </c>
      <c r="F34" s="9" t="s">
        <v>662</v>
      </c>
      <c r="G34" s="9"/>
      <c r="H34" s="9"/>
      <c r="I34" s="9"/>
      <c r="J34" s="9"/>
      <c r="K34" s="9"/>
      <c r="L34" s="9"/>
      <c r="M34" s="34"/>
    </row>
    <row r="35" spans="1:13" ht="9.75" customHeight="1">
      <c r="A35" s="931"/>
      <c r="B35" s="916"/>
      <c r="C35" s="35"/>
      <c r="D35" s="35"/>
      <c r="E35" s="35"/>
      <c r="F35" s="35"/>
      <c r="G35" s="35"/>
      <c r="H35" s="35"/>
      <c r="I35" s="35"/>
      <c r="J35" s="35"/>
      <c r="K35" s="35"/>
      <c r="L35" s="35"/>
      <c r="M35" s="36"/>
    </row>
    <row r="36" spans="1:13">
      <c r="A36" s="931"/>
      <c r="B36" s="914" t="s">
        <v>670</v>
      </c>
      <c r="C36" s="37"/>
      <c r="D36" s="37"/>
      <c r="E36" s="37"/>
      <c r="F36" s="37"/>
      <c r="G36" s="37"/>
      <c r="H36" s="37"/>
      <c r="I36" s="37"/>
      <c r="J36" s="37"/>
      <c r="K36" s="37"/>
      <c r="M36" s="65"/>
    </row>
    <row r="37" spans="1:13">
      <c r="A37" s="931"/>
      <c r="B37" s="915"/>
      <c r="C37" s="29" t="s">
        <v>671</v>
      </c>
      <c r="D37" s="33"/>
      <c r="E37" s="38"/>
      <c r="F37" s="29" t="s">
        <v>672</v>
      </c>
      <c r="G37" s="32" t="s">
        <v>667</v>
      </c>
      <c r="H37" s="38"/>
      <c r="I37" s="29" t="s">
        <v>673</v>
      </c>
      <c r="J37" s="32"/>
      <c r="K37" s="38"/>
      <c r="M37" s="65"/>
    </row>
    <row r="38" spans="1:13">
      <c r="A38" s="931"/>
      <c r="B38" s="915"/>
      <c r="C38" s="29" t="s">
        <v>674</v>
      </c>
      <c r="D38" s="39"/>
      <c r="E38" s="40"/>
      <c r="F38" s="29" t="s">
        <v>675</v>
      </c>
      <c r="G38" s="33"/>
      <c r="H38" s="41"/>
      <c r="I38" s="42"/>
      <c r="J38" s="41"/>
      <c r="K38" s="43"/>
      <c r="M38" s="65"/>
    </row>
    <row r="39" spans="1:13">
      <c r="A39" s="931"/>
      <c r="B39" s="915"/>
      <c r="C39" s="44"/>
      <c r="D39" s="44"/>
      <c r="E39" s="44"/>
      <c r="F39" s="44"/>
      <c r="G39" s="44"/>
      <c r="H39" s="44"/>
      <c r="I39" s="44"/>
      <c r="J39" s="44"/>
      <c r="K39" s="44"/>
      <c r="M39" s="65"/>
    </row>
    <row r="40" spans="1:13">
      <c r="A40" s="931"/>
      <c r="B40" s="119" t="s">
        <v>676</v>
      </c>
      <c r="C40" s="38"/>
      <c r="D40" s="38"/>
      <c r="E40" s="38"/>
      <c r="F40" s="38"/>
      <c r="G40" s="38"/>
      <c r="H40" s="38"/>
      <c r="I40" s="38"/>
      <c r="J40" s="38"/>
      <c r="K40" s="38"/>
      <c r="L40" s="38"/>
      <c r="M40" s="45"/>
    </row>
    <row r="41" spans="1:13" ht="18.95" customHeight="1">
      <c r="A41" s="931"/>
      <c r="B41" s="119"/>
      <c r="C41" s="67" t="s">
        <v>677</v>
      </c>
      <c r="D41" s="232">
        <v>0.64</v>
      </c>
      <c r="E41" s="38"/>
      <c r="F41" s="46" t="s">
        <v>678</v>
      </c>
      <c r="G41" s="127" t="s">
        <v>844</v>
      </c>
      <c r="H41" s="38"/>
      <c r="I41" s="46" t="s">
        <v>679</v>
      </c>
      <c r="J41" s="927" t="s">
        <v>273</v>
      </c>
      <c r="K41" s="928"/>
      <c r="L41" s="929"/>
      <c r="M41" s="45"/>
    </row>
    <row r="42" spans="1:13">
      <c r="A42" s="931"/>
      <c r="B42" s="120"/>
      <c r="C42" s="35"/>
      <c r="D42" s="35"/>
      <c r="E42" s="35"/>
      <c r="F42" s="35"/>
      <c r="G42" s="35"/>
      <c r="H42" s="35"/>
      <c r="I42" s="35"/>
      <c r="J42" s="35"/>
      <c r="K42" s="35"/>
      <c r="L42" s="35"/>
      <c r="M42" s="36"/>
    </row>
    <row r="43" spans="1:13">
      <c r="A43" s="931"/>
      <c r="B43" s="914" t="s">
        <v>681</v>
      </c>
      <c r="C43" s="47"/>
      <c r="D43" s="47"/>
      <c r="E43" s="47"/>
      <c r="F43" s="47"/>
      <c r="G43" s="47"/>
      <c r="H43" s="47"/>
      <c r="I43" s="47"/>
      <c r="J43" s="47"/>
      <c r="K43" s="47"/>
      <c r="M43" s="65"/>
    </row>
    <row r="44" spans="1:13">
      <c r="A44" s="931"/>
      <c r="B44" s="915"/>
      <c r="C44" s="38" t="s">
        <v>682</v>
      </c>
      <c r="D44" s="48">
        <v>2019</v>
      </c>
      <c r="E44" s="49"/>
      <c r="F44" s="38" t="s">
        <v>683</v>
      </c>
      <c r="G44" s="50" t="s">
        <v>684</v>
      </c>
      <c r="H44" s="49"/>
      <c r="I44" s="46"/>
      <c r="J44" s="49"/>
      <c r="K44" s="49"/>
      <c r="M44" s="65"/>
    </row>
    <row r="45" spans="1:13">
      <c r="A45" s="931"/>
      <c r="B45" s="916"/>
      <c r="C45" s="35"/>
      <c r="D45" s="51"/>
      <c r="E45" s="52"/>
      <c r="F45" s="35"/>
      <c r="G45" s="52"/>
      <c r="H45" s="52"/>
      <c r="I45" s="53"/>
      <c r="J45" s="52"/>
      <c r="K45" s="52"/>
      <c r="M45" s="65"/>
    </row>
    <row r="46" spans="1:13">
      <c r="A46" s="931"/>
      <c r="B46" s="914" t="s">
        <v>685</v>
      </c>
      <c r="C46" s="54"/>
      <c r="D46" s="54"/>
      <c r="E46" s="54"/>
      <c r="F46" s="54"/>
      <c r="G46" s="54"/>
      <c r="H46" s="54"/>
      <c r="I46" s="54"/>
      <c r="J46" s="54"/>
      <c r="K46" s="54"/>
      <c r="L46" s="54"/>
      <c r="M46" s="55"/>
    </row>
    <row r="47" spans="1:13">
      <c r="A47" s="931"/>
      <c r="B47" s="915"/>
      <c r="C47" s="6"/>
      <c r="D47" s="7" t="s">
        <v>739</v>
      </c>
      <c r="E47" s="7"/>
      <c r="F47" s="7" t="s">
        <v>740</v>
      </c>
      <c r="G47" s="7"/>
      <c r="H47" s="8" t="s">
        <v>741</v>
      </c>
      <c r="I47" s="8"/>
      <c r="J47" s="8" t="s">
        <v>742</v>
      </c>
      <c r="K47" s="7"/>
      <c r="L47" s="7" t="s">
        <v>743</v>
      </c>
      <c r="M47" s="55"/>
    </row>
    <row r="48" spans="1:13">
      <c r="A48" s="931"/>
      <c r="B48" s="915"/>
      <c r="C48" s="6"/>
      <c r="D48" s="102">
        <v>75</v>
      </c>
      <c r="E48" s="10"/>
      <c r="F48" s="103">
        <v>78</v>
      </c>
      <c r="G48" s="10"/>
      <c r="H48" s="103">
        <v>80</v>
      </c>
      <c r="I48" s="10"/>
      <c r="J48" s="103">
        <v>82</v>
      </c>
      <c r="L48" s="103">
        <v>84</v>
      </c>
      <c r="M48" s="118"/>
    </row>
    <row r="49" spans="1:13">
      <c r="A49" s="931"/>
      <c r="B49" s="915"/>
      <c r="C49" s="6"/>
      <c r="D49" s="7" t="s">
        <v>744</v>
      </c>
      <c r="E49" s="7"/>
      <c r="F49" s="7" t="s">
        <v>745</v>
      </c>
      <c r="G49" s="7"/>
      <c r="H49" s="8" t="s">
        <v>746</v>
      </c>
      <c r="I49" s="8"/>
      <c r="J49" s="8" t="s">
        <v>747</v>
      </c>
      <c r="K49" s="7"/>
      <c r="L49" s="7" t="s">
        <v>748</v>
      </c>
      <c r="M49" s="27"/>
    </row>
    <row r="50" spans="1:13">
      <c r="A50" s="931"/>
      <c r="B50" s="915"/>
      <c r="C50" s="6"/>
      <c r="D50" s="103">
        <v>86</v>
      </c>
      <c r="E50" s="10"/>
      <c r="F50" s="103">
        <v>88</v>
      </c>
      <c r="G50" s="10"/>
      <c r="H50" s="103">
        <v>91</v>
      </c>
      <c r="I50" s="10"/>
      <c r="J50" s="103">
        <v>93</v>
      </c>
      <c r="L50" s="103">
        <v>95</v>
      </c>
      <c r="M50" s="118"/>
    </row>
    <row r="51" spans="1:13">
      <c r="A51" s="931"/>
      <c r="B51" s="915"/>
      <c r="C51" s="6"/>
      <c r="D51" s="7" t="s">
        <v>733</v>
      </c>
      <c r="E51" s="7"/>
      <c r="F51" s="7" t="s">
        <v>724</v>
      </c>
      <c r="G51" s="7"/>
      <c r="H51" s="8" t="s">
        <v>725</v>
      </c>
      <c r="I51" s="8"/>
      <c r="J51" s="8" t="s">
        <v>726</v>
      </c>
      <c r="K51" s="7"/>
      <c r="L51" s="7" t="s">
        <v>727</v>
      </c>
      <c r="M51" s="27"/>
    </row>
    <row r="52" spans="1:13">
      <c r="A52" s="931"/>
      <c r="B52" s="915"/>
      <c r="C52" s="6"/>
      <c r="E52" s="10"/>
      <c r="F52" s="121"/>
      <c r="G52" s="10"/>
      <c r="H52" s="121"/>
      <c r="I52" s="10"/>
      <c r="J52" s="121"/>
      <c r="K52" s="10"/>
      <c r="L52" s="121"/>
      <c r="M52" s="118"/>
    </row>
    <row r="53" spans="1:13">
      <c r="A53" s="931"/>
      <c r="B53" s="915"/>
      <c r="C53" s="6"/>
      <c r="D53" s="11" t="s">
        <v>727</v>
      </c>
      <c r="E53" s="117"/>
      <c r="F53" s="11" t="s">
        <v>686</v>
      </c>
      <c r="G53" s="117"/>
      <c r="H53" s="11"/>
      <c r="I53" s="117"/>
      <c r="J53" s="11"/>
      <c r="K53" s="117"/>
      <c r="L53" s="11"/>
      <c r="M53" s="118"/>
    </row>
    <row r="54" spans="1:13">
      <c r="A54" s="931"/>
      <c r="B54" s="915"/>
      <c r="C54" s="6"/>
      <c r="D54" s="121"/>
      <c r="E54" s="10"/>
      <c r="F54" s="917">
        <v>95</v>
      </c>
      <c r="G54" s="918"/>
      <c r="H54" s="919"/>
      <c r="I54" s="919"/>
      <c r="J54" s="11"/>
      <c r="K54" s="117"/>
      <c r="L54" s="11"/>
      <c r="M54" s="118"/>
    </row>
    <row r="55" spans="1:13">
      <c r="A55" s="931"/>
      <c r="B55" s="915"/>
      <c r="C55" s="6"/>
      <c r="D55" s="11"/>
      <c r="E55" s="117"/>
      <c r="F55" s="11"/>
      <c r="G55" s="117"/>
      <c r="H55" s="11"/>
      <c r="I55" s="117"/>
      <c r="J55" s="11"/>
      <c r="K55" s="117"/>
      <c r="L55" s="11"/>
      <c r="M55" s="118"/>
    </row>
    <row r="56" spans="1:13" ht="18" customHeight="1">
      <c r="A56" s="931"/>
      <c r="B56" s="914" t="s">
        <v>687</v>
      </c>
      <c r="C56" s="56"/>
      <c r="D56" s="56"/>
      <c r="E56" s="56"/>
      <c r="F56" s="56"/>
      <c r="G56" s="56"/>
      <c r="H56" s="56"/>
      <c r="I56" s="56"/>
      <c r="J56" s="56"/>
      <c r="K56" s="56"/>
      <c r="M56" s="65"/>
    </row>
    <row r="57" spans="1:13">
      <c r="A57" s="931"/>
      <c r="B57" s="915"/>
      <c r="D57" s="57" t="s">
        <v>688</v>
      </c>
      <c r="E57" s="58" t="s">
        <v>548</v>
      </c>
      <c r="F57" s="920" t="s">
        <v>689</v>
      </c>
      <c r="G57" s="921"/>
      <c r="H57" s="7"/>
      <c r="I57" s="77" t="s">
        <v>668</v>
      </c>
      <c r="J57" s="59"/>
      <c r="K57" s="59"/>
      <c r="M57" s="65"/>
    </row>
    <row r="58" spans="1:13">
      <c r="A58" s="931"/>
      <c r="B58" s="915"/>
      <c r="D58" s="60"/>
      <c r="E58" s="32" t="s">
        <v>667</v>
      </c>
      <c r="F58" s="920"/>
      <c r="G58" s="922"/>
      <c r="H58" s="38"/>
      <c r="I58" s="923"/>
      <c r="J58" s="923"/>
      <c r="K58" s="61"/>
      <c r="M58" s="65"/>
    </row>
    <row r="59" spans="1:13">
      <c r="A59" s="931"/>
      <c r="B59" s="916"/>
      <c r="C59" s="62"/>
      <c r="D59" s="62"/>
      <c r="E59" s="62"/>
      <c r="F59" s="62"/>
      <c r="G59" s="62"/>
      <c r="H59" s="62"/>
      <c r="I59" s="62"/>
      <c r="J59" s="62"/>
      <c r="K59" s="62"/>
      <c r="M59" s="65"/>
    </row>
    <row r="60" spans="1:13" ht="28.5" customHeight="1">
      <c r="A60" s="931"/>
      <c r="B60" s="69" t="s">
        <v>690</v>
      </c>
      <c r="C60" s="954" t="s">
        <v>845</v>
      </c>
      <c r="D60" s="955"/>
      <c r="E60" s="955"/>
      <c r="F60" s="955"/>
      <c r="G60" s="955"/>
      <c r="H60" s="955"/>
      <c r="I60" s="955"/>
      <c r="J60" s="955"/>
      <c r="K60" s="955"/>
      <c r="L60" s="955"/>
      <c r="M60" s="956"/>
    </row>
    <row r="61" spans="1:13">
      <c r="A61" s="931"/>
      <c r="B61" s="69" t="s">
        <v>692</v>
      </c>
      <c r="C61" s="954" t="s">
        <v>758</v>
      </c>
      <c r="D61" s="955"/>
      <c r="E61" s="955"/>
      <c r="F61" s="955"/>
      <c r="G61" s="955"/>
      <c r="H61" s="955"/>
      <c r="I61" s="955"/>
      <c r="J61" s="955"/>
      <c r="K61" s="955"/>
      <c r="L61" s="955"/>
      <c r="M61" s="956"/>
    </row>
    <row r="62" spans="1:13">
      <c r="A62" s="931"/>
      <c r="B62" s="69" t="s">
        <v>694</v>
      </c>
      <c r="C62" s="13">
        <v>31</v>
      </c>
      <c r="D62" s="13"/>
      <c r="E62" s="13"/>
      <c r="F62" s="13"/>
      <c r="G62" s="13"/>
      <c r="H62" s="13"/>
      <c r="I62" s="13"/>
      <c r="J62" s="13"/>
      <c r="K62" s="13"/>
      <c r="L62" s="13"/>
      <c r="M62" s="14"/>
    </row>
    <row r="63" spans="1:13" ht="30.95" customHeight="1">
      <c r="A63" s="931"/>
      <c r="B63" s="69" t="s">
        <v>695</v>
      </c>
      <c r="C63" s="1110">
        <v>2019</v>
      </c>
      <c r="D63" s="1111"/>
      <c r="E63" s="1111"/>
      <c r="F63" s="1111"/>
      <c r="G63" s="1111"/>
      <c r="H63" s="1111"/>
      <c r="I63" s="1111"/>
      <c r="J63" s="1111"/>
      <c r="K63" s="1111"/>
      <c r="L63" s="1111"/>
      <c r="M63" s="1112"/>
    </row>
    <row r="64" spans="1:13" ht="15.75" customHeight="1">
      <c r="A64" s="905" t="s">
        <v>70</v>
      </c>
      <c r="B64" s="70" t="s">
        <v>696</v>
      </c>
      <c r="C64" s="908" t="s">
        <v>759</v>
      </c>
      <c r="D64" s="908"/>
      <c r="E64" s="908"/>
      <c r="F64" s="908"/>
      <c r="G64" s="908"/>
      <c r="H64" s="908"/>
      <c r="I64" s="908"/>
      <c r="J64" s="908"/>
      <c r="K64" s="908"/>
      <c r="L64" s="908"/>
      <c r="M64" s="909"/>
    </row>
    <row r="65" spans="1:13">
      <c r="A65" s="906"/>
      <c r="B65" s="70" t="s">
        <v>698</v>
      </c>
      <c r="C65" s="908" t="s">
        <v>758</v>
      </c>
      <c r="D65" s="908"/>
      <c r="E65" s="908"/>
      <c r="F65" s="908"/>
      <c r="G65" s="908"/>
      <c r="H65" s="908"/>
      <c r="I65" s="908"/>
      <c r="J65" s="908"/>
      <c r="K65" s="908"/>
      <c r="L65" s="908"/>
      <c r="M65" s="909"/>
    </row>
    <row r="66" spans="1:13">
      <c r="A66" s="906"/>
      <c r="B66" s="70" t="s">
        <v>699</v>
      </c>
      <c r="C66" s="908" t="s">
        <v>272</v>
      </c>
      <c r="D66" s="908"/>
      <c r="E66" s="908"/>
      <c r="F66" s="908"/>
      <c r="G66" s="908"/>
      <c r="H66" s="908"/>
      <c r="I66" s="908"/>
      <c r="J66" s="908"/>
      <c r="K66" s="908"/>
      <c r="L66" s="908"/>
      <c r="M66" s="909"/>
    </row>
    <row r="67" spans="1:13" ht="15.75" customHeight="1">
      <c r="A67" s="906"/>
      <c r="B67" s="71" t="s">
        <v>700</v>
      </c>
      <c r="C67" s="908" t="s">
        <v>317</v>
      </c>
      <c r="D67" s="908"/>
      <c r="E67" s="908"/>
      <c r="F67" s="908"/>
      <c r="G67" s="908"/>
      <c r="H67" s="908"/>
      <c r="I67" s="908"/>
      <c r="J67" s="908"/>
      <c r="K67" s="908"/>
      <c r="L67" s="908"/>
      <c r="M67" s="909"/>
    </row>
    <row r="68" spans="1:13" ht="15.75" customHeight="1">
      <c r="A68" s="906"/>
      <c r="B68" s="70" t="s">
        <v>701</v>
      </c>
      <c r="C68" s="910" t="s">
        <v>319</v>
      </c>
      <c r="D68" s="908"/>
      <c r="E68" s="908"/>
      <c r="F68" s="908"/>
      <c r="G68" s="908"/>
      <c r="H68" s="908"/>
      <c r="I68" s="908"/>
      <c r="J68" s="908"/>
      <c r="K68" s="908"/>
      <c r="L68" s="908"/>
      <c r="M68" s="909"/>
    </row>
    <row r="69" spans="1:13" ht="16.5" thickBot="1">
      <c r="A69" s="907"/>
      <c r="B69" s="70" t="s">
        <v>702</v>
      </c>
      <c r="C69" s="908" t="s">
        <v>275</v>
      </c>
      <c r="D69" s="908"/>
      <c r="E69" s="908"/>
      <c r="F69" s="908"/>
      <c r="G69" s="908"/>
      <c r="H69" s="908"/>
      <c r="I69" s="908"/>
      <c r="J69" s="908"/>
      <c r="K69" s="908"/>
      <c r="L69" s="908"/>
      <c r="M69" s="909"/>
    </row>
    <row r="70" spans="1:13" ht="15.75" customHeight="1">
      <c r="A70" s="905" t="s">
        <v>704</v>
      </c>
      <c r="B70" s="72" t="s">
        <v>705</v>
      </c>
      <c r="C70" s="908" t="s">
        <v>706</v>
      </c>
      <c r="D70" s="908"/>
      <c r="E70" s="908"/>
      <c r="F70" s="908"/>
      <c r="G70" s="908"/>
      <c r="H70" s="908"/>
      <c r="I70" s="908"/>
      <c r="J70" s="908"/>
      <c r="K70" s="908"/>
      <c r="L70" s="908"/>
      <c r="M70" s="909"/>
    </row>
    <row r="71" spans="1:13" ht="30" customHeight="1">
      <c r="A71" s="906"/>
      <c r="B71" s="72" t="s">
        <v>707</v>
      </c>
      <c r="C71" s="908" t="s">
        <v>708</v>
      </c>
      <c r="D71" s="908"/>
      <c r="E71" s="908"/>
      <c r="F71" s="908"/>
      <c r="G71" s="908"/>
      <c r="H71" s="908"/>
      <c r="I71" s="908"/>
      <c r="J71" s="908"/>
      <c r="K71" s="908"/>
      <c r="L71" s="908"/>
      <c r="M71" s="909"/>
    </row>
    <row r="72" spans="1:13" ht="30" customHeight="1" thickBot="1">
      <c r="A72" s="906"/>
      <c r="B72" s="73" t="s">
        <v>237</v>
      </c>
      <c r="C72" s="908" t="s">
        <v>118</v>
      </c>
      <c r="D72" s="908"/>
      <c r="E72" s="908"/>
      <c r="F72" s="908"/>
      <c r="G72" s="908"/>
      <c r="H72" s="908"/>
      <c r="I72" s="908"/>
      <c r="J72" s="908"/>
      <c r="K72" s="908"/>
      <c r="L72" s="908"/>
      <c r="M72" s="909"/>
    </row>
    <row r="73" spans="1:13" ht="16.5" thickBot="1">
      <c r="A73" s="87" t="s">
        <v>74</v>
      </c>
      <c r="B73" s="74"/>
      <c r="C73" s="902" t="s">
        <v>709</v>
      </c>
      <c r="D73" s="903"/>
      <c r="E73" s="903"/>
      <c r="F73" s="903"/>
      <c r="G73" s="903"/>
      <c r="H73" s="903"/>
      <c r="I73" s="903"/>
      <c r="J73" s="903"/>
      <c r="K73" s="903"/>
      <c r="L73" s="903"/>
      <c r="M73" s="904"/>
    </row>
  </sheetData>
  <mergeCells count="92">
    <mergeCell ref="C23:M23"/>
    <mergeCell ref="L9:M9"/>
    <mergeCell ref="L10:M10"/>
    <mergeCell ref="C19:D19"/>
    <mergeCell ref="C21:D21"/>
    <mergeCell ref="F21:G21"/>
    <mergeCell ref="I21:J21"/>
    <mergeCell ref="L21:M21"/>
    <mergeCell ref="C17:D17"/>
    <mergeCell ref="F17:G17"/>
    <mergeCell ref="I17:J17"/>
    <mergeCell ref="L17:M17"/>
    <mergeCell ref="C18:D18"/>
    <mergeCell ref="F18:G18"/>
    <mergeCell ref="I18:J18"/>
    <mergeCell ref="L18:M18"/>
    <mergeCell ref="C22:D22"/>
    <mergeCell ref="F22:G22"/>
    <mergeCell ref="I22:J22"/>
    <mergeCell ref="L22:M22"/>
    <mergeCell ref="F19:G19"/>
    <mergeCell ref="I19:J19"/>
    <mergeCell ref="L19:M19"/>
    <mergeCell ref="C20:D20"/>
    <mergeCell ref="F20:G20"/>
    <mergeCell ref="I20:J20"/>
    <mergeCell ref="L20:M20"/>
    <mergeCell ref="L14:M14"/>
    <mergeCell ref="F15:G15"/>
    <mergeCell ref="I15:J15"/>
    <mergeCell ref="L15:M15"/>
    <mergeCell ref="C16:D16"/>
    <mergeCell ref="F16:G16"/>
    <mergeCell ref="I16:J16"/>
    <mergeCell ref="L16:M16"/>
    <mergeCell ref="C15:D15"/>
    <mergeCell ref="A70:A72"/>
    <mergeCell ref="C70:M70"/>
    <mergeCell ref="C71:M71"/>
    <mergeCell ref="C72:M72"/>
    <mergeCell ref="C61:M61"/>
    <mergeCell ref="C63:M63"/>
    <mergeCell ref="A64:A69"/>
    <mergeCell ref="C64:M64"/>
    <mergeCell ref="C65:M65"/>
    <mergeCell ref="C66:M66"/>
    <mergeCell ref="C67:M67"/>
    <mergeCell ref="C68:M68"/>
    <mergeCell ref="C69:M69"/>
    <mergeCell ref="B56:B59"/>
    <mergeCell ref="F57:F58"/>
    <mergeCell ref="G57:G58"/>
    <mergeCell ref="I58:J58"/>
    <mergeCell ref="C73:M73"/>
    <mergeCell ref="C60:M60"/>
    <mergeCell ref="C25:M25"/>
    <mergeCell ref="A27:A63"/>
    <mergeCell ref="C28:M28"/>
    <mergeCell ref="B29:B35"/>
    <mergeCell ref="B36:B39"/>
    <mergeCell ref="J41:L41"/>
    <mergeCell ref="B43:B45"/>
    <mergeCell ref="B46:B55"/>
    <mergeCell ref="F54:G54"/>
    <mergeCell ref="A2:A26"/>
    <mergeCell ref="C2:M2"/>
    <mergeCell ref="C3:M3"/>
    <mergeCell ref="B8:B10"/>
    <mergeCell ref="C9:D9"/>
    <mergeCell ref="F9:G9"/>
    <mergeCell ref="H54:I54"/>
    <mergeCell ref="C24:M24"/>
    <mergeCell ref="C11:D11"/>
    <mergeCell ref="F11:G11"/>
    <mergeCell ref="I11:J11"/>
    <mergeCell ref="L11:M11"/>
    <mergeCell ref="C12:D12"/>
    <mergeCell ref="F12:G12"/>
    <mergeCell ref="I12:J12"/>
    <mergeCell ref="L12:M12"/>
    <mergeCell ref="C13:D13"/>
    <mergeCell ref="F13:G13"/>
    <mergeCell ref="I13:J13"/>
    <mergeCell ref="L13:M13"/>
    <mergeCell ref="C14:D14"/>
    <mergeCell ref="F14:G14"/>
    <mergeCell ref="I14:J14"/>
    <mergeCell ref="F4:G4"/>
    <mergeCell ref="I9:J9"/>
    <mergeCell ref="C10:D10"/>
    <mergeCell ref="F10:G10"/>
    <mergeCell ref="I10:J10"/>
  </mergeCells>
  <dataValidations count="7">
    <dataValidation allowBlank="1" showInputMessage="1" showErrorMessage="1" prompt="Seleccione de la lista desplegable" sqref="H7 B7 B4" xr:uid="{00000000-0002-0000-1200-000000000000}"/>
    <dataValidation allowBlank="1" showInputMessage="1" showErrorMessage="1" prompt="Selecciones de la lista desplegable" sqref="B27" xr:uid="{00000000-0002-0000-1200-000001000000}"/>
    <dataValidation allowBlank="1" showInputMessage="1" showErrorMessage="1" prompt="Incluir una ficha por cada indicador, ya sea de producto o de resultado" sqref="B1" xr:uid="{00000000-0002-0000-12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3000000}"/>
    <dataValidation allowBlank="1" showInputMessage="1" showErrorMessage="1" prompt="Identifique la meta ODS a que le apunta el indicador de producto. Seleccione de la lista desplegable." sqref="E26" xr:uid="{00000000-0002-0000-1200-000004000000}"/>
    <dataValidation allowBlank="1" showInputMessage="1" showErrorMessage="1" prompt="Identifique el ODS a que le apunta el indicador de producto. Seleccione de la lista desplegable._x000a_" sqref="B26" xr:uid="{00000000-0002-0000-1200-000005000000}"/>
    <dataValidation type="list" allowBlank="1" showInputMessage="1" showErrorMessage="1" sqref="G57" xr:uid="{00000000-0002-0000-1200-000006000000}"/>
  </dataValidations>
  <hyperlinks>
    <hyperlink ref="C68" r:id="rId1" xr:uid="{00000000-0004-0000-1200-000000000000}"/>
  </hyperlinks>
  <pageMargins left="0.7" right="0.7" top="0.75" bottom="0.75" header="0.3" footer="0.3"/>
  <pageSetup paperSize="9" orientation="portrait"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dimension ref="A1:M61"/>
  <sheetViews>
    <sheetView topLeftCell="A46"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846</v>
      </c>
      <c r="C1" s="89"/>
      <c r="D1" s="89"/>
      <c r="E1" s="89"/>
      <c r="F1" s="89"/>
      <c r="G1" s="89"/>
      <c r="H1" s="89"/>
      <c r="I1" s="89"/>
      <c r="J1" s="89"/>
      <c r="K1" s="89"/>
      <c r="L1" s="89"/>
      <c r="M1" s="90"/>
    </row>
    <row r="2" spans="1:13" ht="21.95" customHeight="1">
      <c r="A2" s="944" t="s">
        <v>614</v>
      </c>
      <c r="B2" s="68" t="s">
        <v>615</v>
      </c>
      <c r="C2" s="893" t="str">
        <f>'Plan de acción Actual'!AB39</f>
        <v>Respuestas a peticiones evaluadas de las Entidades Distritales en Bogotá Te Escucha - SDQS</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29.25" customHeight="1">
      <c r="A11" s="945"/>
      <c r="B11" s="261" t="s">
        <v>651</v>
      </c>
      <c r="C11" s="1014" t="s">
        <v>847</v>
      </c>
      <c r="D11" s="1015"/>
      <c r="E11" s="1015"/>
      <c r="F11" s="1015"/>
      <c r="G11" s="1015"/>
      <c r="H11" s="1015"/>
      <c r="I11" s="1015"/>
      <c r="J11" s="1015"/>
      <c r="K11" s="1015"/>
      <c r="L11" s="1015"/>
      <c r="M11" s="1016"/>
    </row>
    <row r="12" spans="1:13" ht="97.5" customHeight="1">
      <c r="A12" s="945"/>
      <c r="B12" s="69" t="s">
        <v>713</v>
      </c>
      <c r="C12" s="961" t="s">
        <v>848</v>
      </c>
      <c r="D12" s="962"/>
      <c r="E12" s="962"/>
      <c r="F12" s="962"/>
      <c r="G12" s="962"/>
      <c r="H12" s="962"/>
      <c r="I12" s="962"/>
      <c r="J12" s="962"/>
      <c r="K12" s="962"/>
      <c r="L12" s="962"/>
      <c r="M12" s="963"/>
    </row>
    <row r="13" spans="1:13" ht="85.5" customHeight="1">
      <c r="A13" s="945"/>
      <c r="B13" s="69" t="s">
        <v>715</v>
      </c>
      <c r="C13" s="947" t="s">
        <v>849</v>
      </c>
      <c r="D13" s="908"/>
      <c r="E13" s="908"/>
      <c r="F13" s="908"/>
      <c r="G13" s="908"/>
      <c r="H13" s="908"/>
      <c r="I13" s="908"/>
      <c r="J13" s="908"/>
      <c r="K13" s="908"/>
      <c r="L13" s="908"/>
      <c r="M13" s="909"/>
    </row>
    <row r="14" spans="1:13" ht="59.25" customHeight="1">
      <c r="A14" s="946"/>
      <c r="B14" s="244" t="s">
        <v>716</v>
      </c>
      <c r="C14" s="932" t="str">
        <f>'Plan de acción Actual'!AD39</f>
        <v>16. Paz, Justicia e Instituciones Sólidas</v>
      </c>
      <c r="D14" s="929"/>
      <c r="E14" s="248" t="s">
        <v>232</v>
      </c>
      <c r="F14" s="927" t="str">
        <f>'Plan de acción Actual'!AE39</f>
        <v>16.6 Crear a todos los niveles instituciones eficaces y transparentes que rindan cuentas</v>
      </c>
      <c r="G14" s="928"/>
      <c r="H14" s="928"/>
      <c r="I14" s="928"/>
      <c r="J14" s="928"/>
      <c r="K14" s="37"/>
      <c r="L14" s="37"/>
      <c r="M14" s="247"/>
    </row>
    <row r="15" spans="1:13" ht="33" customHeight="1">
      <c r="A15" s="930" t="s">
        <v>57</v>
      </c>
      <c r="B15" s="69" t="s">
        <v>221</v>
      </c>
      <c r="C15" s="124" t="str">
        <f>'Plan de acción Actual'!AF39</f>
        <v>Poblacional;
Derechos Humanos;
Género;
Diferencial;
Territorial</v>
      </c>
      <c r="D15" s="80"/>
      <c r="E15" s="80"/>
      <c r="F15" s="80"/>
      <c r="G15" s="80"/>
      <c r="H15" s="80"/>
      <c r="I15" s="80"/>
      <c r="J15" s="80"/>
      <c r="K15" s="80"/>
      <c r="M15" s="65"/>
    </row>
    <row r="16" spans="1:13" ht="24" customHeight="1">
      <c r="A16" s="931"/>
      <c r="B16" s="69" t="s">
        <v>717</v>
      </c>
      <c r="C16" s="932" t="str">
        <f>'Plan de acción Actual'!AC39</f>
        <v>Sumatoria de respuestas a peticiones de las Entidades Distritales evaluadas en Bogotá Te Escucha - SDQS.</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t="s">
        <v>658</v>
      </c>
      <c r="L19" s="30"/>
      <c r="M19" s="31"/>
    </row>
    <row r="20" spans="1:13">
      <c r="A20" s="931"/>
      <c r="B20" s="915"/>
      <c r="C20" s="29" t="s">
        <v>659</v>
      </c>
      <c r="D20" s="32"/>
      <c r="E20" s="29" t="s">
        <v>660</v>
      </c>
      <c r="F20" s="33"/>
      <c r="G20" s="29" t="s">
        <v>661</v>
      </c>
      <c r="H20" s="33"/>
      <c r="I20" s="29" t="s">
        <v>662</v>
      </c>
      <c r="J20" s="33"/>
      <c r="K20" s="29" t="s">
        <v>663</v>
      </c>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850</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126">
        <v>9000</v>
      </c>
      <c r="E29" s="38"/>
      <c r="F29" s="46" t="s">
        <v>678</v>
      </c>
      <c r="G29" s="179">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48">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t="s">
        <v>739</v>
      </c>
      <c r="E35" s="7"/>
      <c r="F35" s="7" t="s">
        <v>740</v>
      </c>
      <c r="G35" s="7"/>
      <c r="H35" s="8" t="s">
        <v>741</v>
      </c>
      <c r="I35" s="8"/>
      <c r="J35" s="8" t="s">
        <v>742</v>
      </c>
      <c r="K35" s="7"/>
      <c r="L35" s="7" t="s">
        <v>743</v>
      </c>
      <c r="M35" s="55"/>
    </row>
    <row r="36" spans="1:13">
      <c r="A36" s="931"/>
      <c r="B36" s="915"/>
      <c r="C36" s="6"/>
      <c r="D36" s="102">
        <v>9000</v>
      </c>
      <c r="E36" s="10"/>
      <c r="F36" s="102">
        <v>11000</v>
      </c>
      <c r="G36" s="10"/>
      <c r="H36" s="102">
        <v>13000</v>
      </c>
      <c r="I36" s="10"/>
      <c r="J36" s="102">
        <v>15000</v>
      </c>
      <c r="K36" s="10"/>
      <c r="L36" s="102">
        <v>18000</v>
      </c>
      <c r="M36" s="118"/>
    </row>
    <row r="37" spans="1:13">
      <c r="A37" s="931"/>
      <c r="B37" s="915"/>
      <c r="C37" s="6"/>
      <c r="D37" s="7" t="s">
        <v>744</v>
      </c>
      <c r="E37" s="7"/>
      <c r="F37" s="7" t="s">
        <v>745</v>
      </c>
      <c r="G37" s="7"/>
      <c r="H37" s="8" t="s">
        <v>746</v>
      </c>
      <c r="I37" s="8"/>
      <c r="J37" s="8" t="s">
        <v>747</v>
      </c>
      <c r="K37" s="7"/>
      <c r="L37" s="7" t="s">
        <v>748</v>
      </c>
      <c r="M37" s="27"/>
    </row>
    <row r="38" spans="1:13">
      <c r="A38" s="931"/>
      <c r="B38" s="915"/>
      <c r="C38" s="6"/>
      <c r="D38" s="102">
        <v>18000</v>
      </c>
      <c r="E38" s="10"/>
      <c r="F38" s="102">
        <v>18000</v>
      </c>
      <c r="G38" s="10"/>
      <c r="H38" s="102">
        <v>18000</v>
      </c>
      <c r="I38" s="102"/>
      <c r="J38" s="102">
        <v>18000</v>
      </c>
      <c r="K38" s="10"/>
      <c r="L38" s="102">
        <v>18000</v>
      </c>
      <c r="M38" s="118"/>
    </row>
    <row r="39" spans="1:13">
      <c r="A39" s="931"/>
      <c r="B39" s="915"/>
      <c r="C39" s="6"/>
      <c r="D39" s="7" t="s">
        <v>733</v>
      </c>
      <c r="E39" s="7"/>
      <c r="F39" s="7" t="s">
        <v>724</v>
      </c>
      <c r="G39" s="7"/>
      <c r="H39" s="8" t="s">
        <v>725</v>
      </c>
      <c r="I39" s="8"/>
      <c r="J39" s="8" t="s">
        <v>726</v>
      </c>
      <c r="K39" s="7"/>
      <c r="L39" s="7" t="s">
        <v>727</v>
      </c>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18000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851</v>
      </c>
      <c r="D48" s="894"/>
      <c r="E48" s="894"/>
      <c r="F48" s="894"/>
      <c r="G48" s="894"/>
      <c r="H48" s="894"/>
      <c r="I48" s="894"/>
      <c r="J48" s="894"/>
      <c r="K48" s="894"/>
      <c r="L48" s="894"/>
      <c r="M48" s="895"/>
    </row>
    <row r="49" spans="1:13">
      <c r="A49" s="931"/>
      <c r="B49" s="69" t="s">
        <v>692</v>
      </c>
      <c r="C49" s="893" t="s">
        <v>758</v>
      </c>
      <c r="D49" s="894"/>
      <c r="E49" s="894"/>
      <c r="F49" s="894"/>
      <c r="G49" s="894"/>
      <c r="H49" s="894"/>
      <c r="I49" s="894"/>
      <c r="J49" s="894"/>
      <c r="K49" s="894"/>
      <c r="L49" s="894"/>
      <c r="M49" s="895"/>
    </row>
    <row r="50" spans="1:13">
      <c r="A50" s="931"/>
      <c r="B50" s="69" t="s">
        <v>694</v>
      </c>
      <c r="C50" s="143" t="s">
        <v>852</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759</v>
      </c>
      <c r="D52" s="908"/>
      <c r="E52" s="908"/>
      <c r="F52" s="908"/>
      <c r="G52" s="908"/>
      <c r="H52" s="908"/>
      <c r="I52" s="908"/>
      <c r="J52" s="908"/>
      <c r="K52" s="908"/>
      <c r="L52" s="908"/>
      <c r="M52" s="909"/>
    </row>
    <row r="53" spans="1:13">
      <c r="A53" s="906"/>
      <c r="B53" s="70" t="s">
        <v>698</v>
      </c>
      <c r="C53" s="908" t="s">
        <v>758</v>
      </c>
      <c r="D53" s="908"/>
      <c r="E53" s="908"/>
      <c r="F53" s="908"/>
      <c r="G53" s="908"/>
      <c r="H53" s="908"/>
      <c r="I53" s="908"/>
      <c r="J53" s="908"/>
      <c r="K53" s="908"/>
      <c r="L53" s="908"/>
      <c r="M53" s="909"/>
    </row>
    <row r="54" spans="1:13">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6.5"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C2:M2"/>
    <mergeCell ref="A58:A60"/>
    <mergeCell ref="C58:M58"/>
    <mergeCell ref="C59:M59"/>
    <mergeCell ref="C60:M60"/>
    <mergeCell ref="H42:I42"/>
    <mergeCell ref="B44:B47"/>
    <mergeCell ref="F45:F46"/>
    <mergeCell ref="G45:G46"/>
    <mergeCell ref="I46:J46"/>
    <mergeCell ref="B34:B43"/>
    <mergeCell ref="C3:M3"/>
    <mergeCell ref="B8:B10"/>
    <mergeCell ref="C9:D9"/>
    <mergeCell ref="F9:G9"/>
    <mergeCell ref="C61:M61"/>
    <mergeCell ref="C48:M48"/>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2:G42"/>
    <mergeCell ref="F4:G4"/>
    <mergeCell ref="I9:J9"/>
    <mergeCell ref="C10:D10"/>
    <mergeCell ref="F10:G10"/>
    <mergeCell ref="I10:J10"/>
    <mergeCell ref="C11:M11"/>
    <mergeCell ref="C12:M12"/>
    <mergeCell ref="C13:M13"/>
    <mergeCell ref="F14:J14"/>
    <mergeCell ref="C14:D14"/>
  </mergeCells>
  <dataValidations count="7">
    <dataValidation allowBlank="1" showInputMessage="1" showErrorMessage="1" prompt="Incluir una ficha por cada indicador, ya sea de producto o de resultado" sqref="B1" xr:uid="{00000000-0002-0000-1300-000000000000}"/>
    <dataValidation allowBlank="1" showInputMessage="1" showErrorMessage="1" prompt="Selecciones de la lista desplegable" sqref="B15" xr:uid="{00000000-0002-0000-1300-000001000000}"/>
    <dataValidation allowBlank="1" showInputMessage="1" showErrorMessage="1" prompt="Seleccione de la lista desplegable" sqref="H7 B7 B4" xr:uid="{00000000-0002-0000-13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3000000}"/>
    <dataValidation allowBlank="1" showInputMessage="1" showErrorMessage="1" prompt="Identifique el ODS a que le apunta el indicador de producto. Seleccione de la lista desplegable._x000a_" sqref="B14" xr:uid="{00000000-0002-0000-1300-000004000000}"/>
    <dataValidation allowBlank="1" showInputMessage="1" showErrorMessage="1" prompt="Identifique la meta ODS a que le apunta el indicador de producto. Seleccione de la lista desplegable." sqref="E14" xr:uid="{00000000-0002-0000-1300-000005000000}"/>
    <dataValidation type="list" allowBlank="1" showInputMessage="1" showErrorMessage="1" sqref="G45" xr:uid="{00000000-0002-0000-1300-000006000000}"/>
  </dataValidations>
  <hyperlinks>
    <hyperlink ref="C56" r:id="rId1" xr:uid="{00000000-0004-0000-1300-000000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dimension ref="A1:M71"/>
  <sheetViews>
    <sheetView topLeftCell="A60" zoomScale="80" zoomScaleNormal="80" zoomScalePageLayoutView="80" workbookViewId="0">
      <selection activeCell="C24" sqref="C24:D2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853</v>
      </c>
      <c r="C1" s="89"/>
      <c r="D1" s="89"/>
      <c r="E1" s="89"/>
      <c r="F1" s="89"/>
      <c r="G1" s="89"/>
      <c r="H1" s="89"/>
      <c r="I1" s="89"/>
      <c r="J1" s="89"/>
      <c r="K1" s="89"/>
      <c r="L1" s="89"/>
      <c r="M1" s="90"/>
    </row>
    <row r="2" spans="1:13" ht="21.95" customHeight="1">
      <c r="A2" s="944" t="s">
        <v>614</v>
      </c>
      <c r="B2" s="68" t="s">
        <v>615</v>
      </c>
      <c r="C2" s="893" t="str">
        <f>'Plan de acción Actual'!AB40</f>
        <v>Entidades con Sistemas de Gestión Documental conectados a la plataforma Bogotá Te Escucha - SDQS</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ht="15.6" customHeight="1">
      <c r="A8" s="945"/>
      <c r="B8" s="941" t="s">
        <v>622</v>
      </c>
      <c r="C8" s="96"/>
      <c r="D8" s="82"/>
      <c r="E8" s="82"/>
      <c r="F8" s="82"/>
      <c r="G8" s="82"/>
      <c r="H8" s="82"/>
      <c r="I8" s="82"/>
      <c r="J8" s="82"/>
      <c r="K8" s="82"/>
      <c r="L8" s="83"/>
      <c r="M8" s="84"/>
    </row>
    <row r="9" spans="1:13">
      <c r="A9" s="945"/>
      <c r="B9" s="942"/>
      <c r="C9" s="890" t="s">
        <v>636</v>
      </c>
      <c r="D9" s="890"/>
      <c r="E9" s="23"/>
      <c r="F9" s="890" t="s">
        <v>623</v>
      </c>
      <c r="G9" s="890"/>
      <c r="H9" s="23"/>
      <c r="I9" s="890" t="s">
        <v>624</v>
      </c>
      <c r="J9" s="890"/>
      <c r="K9" s="23"/>
      <c r="L9" s="890" t="s">
        <v>625</v>
      </c>
      <c r="M9" s="890"/>
    </row>
    <row r="10" spans="1:13">
      <c r="A10" s="945"/>
      <c r="B10" s="942"/>
      <c r="C10" s="889" t="s">
        <v>626</v>
      </c>
      <c r="D10" s="889"/>
      <c r="E10" s="23"/>
      <c r="F10" s="889" t="s">
        <v>626</v>
      </c>
      <c r="G10" s="889"/>
      <c r="H10" s="23"/>
      <c r="I10" s="889" t="s">
        <v>626</v>
      </c>
      <c r="J10" s="889"/>
      <c r="K10" s="23"/>
      <c r="L10" s="889" t="s">
        <v>626</v>
      </c>
      <c r="M10" s="889"/>
    </row>
    <row r="11" spans="1:13">
      <c r="A11" s="945"/>
      <c r="B11" s="942"/>
      <c r="C11" s="890" t="s">
        <v>627</v>
      </c>
      <c r="D11" s="890"/>
      <c r="E11" s="23"/>
      <c r="F11" s="890" t="s">
        <v>628</v>
      </c>
      <c r="G11" s="890"/>
      <c r="H11" s="23"/>
      <c r="I11" s="890" t="s">
        <v>629</v>
      </c>
      <c r="J11" s="890"/>
      <c r="K11" s="23"/>
      <c r="L11" s="890" t="s">
        <v>630</v>
      </c>
      <c r="M11" s="890"/>
    </row>
    <row r="12" spans="1:13">
      <c r="A12" s="945"/>
      <c r="B12" s="942"/>
      <c r="C12" s="889" t="s">
        <v>626</v>
      </c>
      <c r="D12" s="889"/>
      <c r="E12" s="23"/>
      <c r="F12" s="889" t="s">
        <v>626</v>
      </c>
      <c r="G12" s="889"/>
      <c r="H12" s="23"/>
      <c r="I12" s="889" t="s">
        <v>626</v>
      </c>
      <c r="J12" s="889"/>
      <c r="K12" s="23"/>
      <c r="L12" s="889" t="s">
        <v>626</v>
      </c>
      <c r="M12" s="889"/>
    </row>
    <row r="13" spans="1:13">
      <c r="A13" s="945"/>
      <c r="B13" s="942"/>
      <c r="C13" s="890" t="s">
        <v>631</v>
      </c>
      <c r="D13" s="890"/>
      <c r="E13" s="23"/>
      <c r="F13" s="890" t="s">
        <v>632</v>
      </c>
      <c r="G13" s="890"/>
      <c r="H13" s="23"/>
      <c r="I13" s="890" t="s">
        <v>633</v>
      </c>
      <c r="J13" s="890"/>
      <c r="K13" s="23"/>
      <c r="L13" s="890" t="s">
        <v>634</v>
      </c>
      <c r="M13" s="890"/>
    </row>
    <row r="14" spans="1:13">
      <c r="A14" s="945"/>
      <c r="B14" s="942"/>
      <c r="C14" s="889" t="s">
        <v>626</v>
      </c>
      <c r="D14" s="889"/>
      <c r="E14" s="23"/>
      <c r="F14" s="889" t="s">
        <v>626</v>
      </c>
      <c r="G14" s="889"/>
      <c r="H14" s="23"/>
      <c r="I14" s="889" t="s">
        <v>626</v>
      </c>
      <c r="J14" s="889"/>
      <c r="K14" s="23"/>
      <c r="L14" s="889" t="s">
        <v>626</v>
      </c>
      <c r="M14" s="889"/>
    </row>
    <row r="15" spans="1:13">
      <c r="A15" s="945"/>
      <c r="B15" s="942"/>
      <c r="C15" s="890" t="s">
        <v>635</v>
      </c>
      <c r="D15" s="890"/>
      <c r="E15" s="23"/>
      <c r="F15" s="890" t="s">
        <v>638</v>
      </c>
      <c r="G15" s="890"/>
      <c r="H15" s="23"/>
      <c r="I15" s="890" t="s">
        <v>639</v>
      </c>
      <c r="J15" s="890"/>
      <c r="K15" s="23"/>
      <c r="L15" s="890" t="s">
        <v>644</v>
      </c>
      <c r="M15" s="890"/>
    </row>
    <row r="16" spans="1:13">
      <c r="A16" s="945"/>
      <c r="B16" s="942"/>
      <c r="C16" s="889" t="s">
        <v>626</v>
      </c>
      <c r="D16" s="889"/>
      <c r="E16" s="23"/>
      <c r="F16" s="889" t="s">
        <v>626</v>
      </c>
      <c r="G16" s="889"/>
      <c r="H16" s="23"/>
      <c r="I16" s="889" t="s">
        <v>626</v>
      </c>
      <c r="J16" s="889"/>
      <c r="K16" s="23"/>
      <c r="L16" s="889" t="s">
        <v>626</v>
      </c>
      <c r="M16" s="889"/>
    </row>
    <row r="17" spans="1:13">
      <c r="A17" s="945"/>
      <c r="B17" s="942"/>
      <c r="C17" s="890" t="s">
        <v>637</v>
      </c>
      <c r="D17" s="890"/>
      <c r="E17" s="23"/>
      <c r="F17" s="890" t="s">
        <v>640</v>
      </c>
      <c r="G17" s="890"/>
      <c r="H17" s="23"/>
      <c r="I17" s="890" t="s">
        <v>645</v>
      </c>
      <c r="J17" s="890"/>
      <c r="K17" s="23"/>
      <c r="L17" s="890" t="s">
        <v>649</v>
      </c>
      <c r="M17" s="890"/>
    </row>
    <row r="18" spans="1:13">
      <c r="A18" s="945"/>
      <c r="B18" s="942"/>
      <c r="C18" s="1115" t="s">
        <v>626</v>
      </c>
      <c r="D18" s="1116"/>
      <c r="E18" s="23"/>
      <c r="F18" s="889" t="s">
        <v>626</v>
      </c>
      <c r="G18" s="889"/>
      <c r="H18" s="23"/>
      <c r="I18" s="889" t="s">
        <v>626</v>
      </c>
      <c r="J18" s="889"/>
      <c r="K18" s="23"/>
      <c r="L18" s="889" t="s">
        <v>626</v>
      </c>
      <c r="M18" s="889"/>
    </row>
    <row r="19" spans="1:13">
      <c r="A19" s="945"/>
      <c r="B19" s="942"/>
      <c r="C19" s="890" t="s">
        <v>647</v>
      </c>
      <c r="D19" s="890"/>
      <c r="E19" s="23"/>
      <c r="F19" s="890" t="s">
        <v>648</v>
      </c>
      <c r="G19" s="890"/>
      <c r="H19" s="23"/>
      <c r="I19" s="890" t="s">
        <v>646</v>
      </c>
      <c r="J19" s="890"/>
      <c r="K19" s="23"/>
      <c r="L19" s="890" t="s">
        <v>779</v>
      </c>
      <c r="M19" s="890"/>
    </row>
    <row r="20" spans="1:13">
      <c r="A20" s="945"/>
      <c r="B20" s="943"/>
      <c r="C20" s="889" t="s">
        <v>626</v>
      </c>
      <c r="D20" s="889"/>
      <c r="E20" s="23"/>
      <c r="F20" s="889" t="s">
        <v>626</v>
      </c>
      <c r="G20" s="889"/>
      <c r="H20" s="23"/>
      <c r="I20" s="889" t="s">
        <v>626</v>
      </c>
      <c r="J20" s="889"/>
      <c r="K20" s="23"/>
      <c r="L20" s="889" t="s">
        <v>626</v>
      </c>
      <c r="M20" s="889"/>
    </row>
    <row r="21" spans="1:13" ht="106.5" customHeight="1">
      <c r="A21" s="945"/>
      <c r="B21" s="261" t="s">
        <v>651</v>
      </c>
      <c r="C21" s="960" t="s">
        <v>854</v>
      </c>
      <c r="D21" s="1017"/>
      <c r="E21" s="1017"/>
      <c r="F21" s="1017"/>
      <c r="G21" s="1017"/>
      <c r="H21" s="1017"/>
      <c r="I21" s="1017"/>
      <c r="J21" s="1017"/>
      <c r="K21" s="1017"/>
      <c r="L21" s="1017"/>
      <c r="M21" s="1018"/>
    </row>
    <row r="22" spans="1:13" ht="64.5" customHeight="1">
      <c r="A22" s="945"/>
      <c r="B22" s="69" t="s">
        <v>713</v>
      </c>
      <c r="C22" s="947" t="s">
        <v>855</v>
      </c>
      <c r="D22" s="908"/>
      <c r="E22" s="908"/>
      <c r="F22" s="908"/>
      <c r="G22" s="908"/>
      <c r="H22" s="908"/>
      <c r="I22" s="908"/>
      <c r="J22" s="908"/>
      <c r="K22" s="908"/>
      <c r="L22" s="908"/>
      <c r="M22" s="909"/>
    </row>
    <row r="23" spans="1:13" ht="50.25" customHeight="1">
      <c r="A23" s="945"/>
      <c r="B23" s="69" t="s">
        <v>715</v>
      </c>
      <c r="C23" s="893" t="str">
        <f>CONCATENATE("El producto contribuye a aumentar el"," ","'",,'Plan de acción Actual'!$E$37,"'")</f>
        <v>El producto contribuye a aumentar el 'Porcentaje de ciudadanos encuestados que consideran estar satisfechos con los trámites y servicios brindados por las entidades distritales, en la ciudad de Bogotá D.C.'</v>
      </c>
      <c r="D23" s="894"/>
      <c r="E23" s="894"/>
      <c r="F23" s="894"/>
      <c r="G23" s="894"/>
      <c r="H23" s="894"/>
      <c r="I23" s="894"/>
      <c r="J23" s="894"/>
      <c r="K23" s="894"/>
      <c r="L23" s="894"/>
      <c r="M23" s="895"/>
    </row>
    <row r="24" spans="1:13" ht="35.25" customHeight="1">
      <c r="A24" s="946"/>
      <c r="B24" s="244" t="s">
        <v>716</v>
      </c>
      <c r="C24" s="932" t="str">
        <f>'Plan de acción Actual'!AD40</f>
        <v>16. Paz, Justicia e Instituciones Sólidas</v>
      </c>
      <c r="D24" s="929"/>
      <c r="E24" s="248" t="s">
        <v>232</v>
      </c>
      <c r="F24" s="973" t="str">
        <f>'Plan de acción Actual'!AE40</f>
        <v>16.6 Crear a todos los niveles instituciones eficaces y transparentes que rindan cuentas</v>
      </c>
      <c r="G24" s="974"/>
      <c r="H24" s="974"/>
      <c r="I24" s="974"/>
      <c r="J24" s="974"/>
      <c r="K24" s="974"/>
      <c r="L24" s="974"/>
      <c r="M24" s="975"/>
    </row>
    <row r="25" spans="1:13">
      <c r="A25" s="930" t="s">
        <v>57</v>
      </c>
      <c r="B25" s="69" t="s">
        <v>221</v>
      </c>
      <c r="C25" s="124" t="str">
        <f>'Plan de acción Actual'!AF40</f>
        <v>No Aplica</v>
      </c>
      <c r="D25" s="80"/>
      <c r="E25" s="80"/>
      <c r="F25" s="80"/>
      <c r="G25" s="80"/>
      <c r="H25" s="80"/>
      <c r="I25" s="80"/>
      <c r="J25" s="80"/>
      <c r="K25" s="80"/>
      <c r="M25" s="65"/>
    </row>
    <row r="26" spans="1:13" ht="29.25" customHeight="1">
      <c r="A26" s="931"/>
      <c r="B26" s="69" t="s">
        <v>717</v>
      </c>
      <c r="C26" s="948" t="str">
        <f>'Plan de acción Actual'!AC40</f>
        <v>Sumatoria de entidades que reportan tener un sistema de gestión documental conectado a la plataforma Bogotá Te Escucha - SDQS</v>
      </c>
      <c r="D26" s="949"/>
      <c r="E26" s="949"/>
      <c r="F26" s="949"/>
      <c r="G26" s="949"/>
      <c r="H26" s="949"/>
      <c r="I26" s="949"/>
      <c r="J26" s="949"/>
      <c r="K26" s="949"/>
      <c r="L26" s="949"/>
      <c r="M26" s="950"/>
    </row>
    <row r="27" spans="1:13" ht="8.25" customHeight="1">
      <c r="A27" s="931"/>
      <c r="B27" s="914" t="s">
        <v>653</v>
      </c>
      <c r="C27" s="66"/>
      <c r="D27" s="24"/>
      <c r="E27" s="24"/>
      <c r="F27" s="24"/>
      <c r="G27" s="24"/>
      <c r="H27" s="24"/>
      <c r="I27" s="24"/>
      <c r="J27" s="24"/>
      <c r="K27" s="24"/>
      <c r="L27" s="24"/>
      <c r="M27" s="25"/>
    </row>
    <row r="28" spans="1:13" ht="9" customHeight="1">
      <c r="A28" s="931"/>
      <c r="B28" s="915"/>
      <c r="C28" s="64"/>
      <c r="D28" s="26"/>
      <c r="E28" s="5"/>
      <c r="F28" s="26"/>
      <c r="G28" s="5"/>
      <c r="H28" s="26"/>
      <c r="I28" s="5"/>
      <c r="J28" s="26"/>
      <c r="K28" s="5"/>
      <c r="L28" s="5"/>
      <c r="M28" s="27"/>
    </row>
    <row r="29" spans="1:13">
      <c r="A29" s="931"/>
      <c r="B29" s="915"/>
      <c r="C29" s="29" t="s">
        <v>654</v>
      </c>
      <c r="D29" s="28"/>
      <c r="E29" s="29" t="s">
        <v>655</v>
      </c>
      <c r="F29" s="28"/>
      <c r="G29" s="29" t="s">
        <v>656</v>
      </c>
      <c r="H29" s="28"/>
      <c r="I29" s="29" t="s">
        <v>657</v>
      </c>
      <c r="J29" s="28"/>
      <c r="K29" s="29" t="s">
        <v>658</v>
      </c>
      <c r="L29" s="30"/>
      <c r="M29" s="31"/>
    </row>
    <row r="30" spans="1:13">
      <c r="A30" s="931"/>
      <c r="B30" s="915"/>
      <c r="C30" s="29" t="s">
        <v>659</v>
      </c>
      <c r="D30" s="32"/>
      <c r="E30" s="29" t="s">
        <v>660</v>
      </c>
      <c r="F30" s="33"/>
      <c r="G30" s="29" t="s">
        <v>661</v>
      </c>
      <c r="H30" s="33"/>
      <c r="I30" s="29" t="s">
        <v>662</v>
      </c>
      <c r="J30" s="33"/>
      <c r="K30" s="29" t="s">
        <v>663</v>
      </c>
      <c r="L30" s="30"/>
      <c r="M30" s="31"/>
    </row>
    <row r="31" spans="1:13">
      <c r="A31" s="931"/>
      <c r="B31" s="915"/>
      <c r="C31" s="252" t="s">
        <v>664</v>
      </c>
      <c r="D31" s="32"/>
      <c r="E31" s="251" t="s">
        <v>665</v>
      </c>
      <c r="F31" s="32"/>
      <c r="G31" s="29"/>
      <c r="H31" s="44"/>
      <c r="I31" s="29"/>
      <c r="J31" s="44"/>
      <c r="K31" s="29"/>
      <c r="L31" s="242"/>
      <c r="M31" s="243"/>
    </row>
    <row r="32" spans="1:13">
      <c r="A32" s="931"/>
      <c r="B32" s="915"/>
      <c r="C32" s="29" t="s">
        <v>666</v>
      </c>
      <c r="D32" s="33" t="s">
        <v>667</v>
      </c>
      <c r="E32" s="29" t="s">
        <v>668</v>
      </c>
      <c r="F32" s="9" t="s">
        <v>732</v>
      </c>
      <c r="G32" s="9"/>
      <c r="H32" s="9"/>
      <c r="I32" s="9"/>
      <c r="J32" s="9"/>
      <c r="K32" s="9"/>
      <c r="L32" s="9"/>
      <c r="M32" s="34"/>
    </row>
    <row r="33" spans="1:13" ht="9.75" customHeight="1">
      <c r="A33" s="931"/>
      <c r="B33" s="916"/>
      <c r="C33" s="35"/>
      <c r="D33" s="35"/>
      <c r="E33" s="35"/>
      <c r="F33" s="35"/>
      <c r="G33" s="35"/>
      <c r="H33" s="35"/>
      <c r="I33" s="35"/>
      <c r="J33" s="35"/>
      <c r="K33" s="35"/>
      <c r="L33" s="35"/>
      <c r="M33" s="36"/>
    </row>
    <row r="34" spans="1:13">
      <c r="A34" s="931"/>
      <c r="B34" s="914" t="s">
        <v>670</v>
      </c>
      <c r="C34" s="37"/>
      <c r="D34" s="37"/>
      <c r="E34" s="37"/>
      <c r="F34" s="37"/>
      <c r="G34" s="37"/>
      <c r="H34" s="37"/>
      <c r="I34" s="37"/>
      <c r="J34" s="37"/>
      <c r="K34" s="37"/>
      <c r="M34" s="65"/>
    </row>
    <row r="35" spans="1:13">
      <c r="A35" s="931"/>
      <c r="B35" s="915"/>
      <c r="C35" s="29" t="s">
        <v>671</v>
      </c>
      <c r="D35" s="33"/>
      <c r="E35" s="38"/>
      <c r="F35" s="29" t="s">
        <v>672</v>
      </c>
      <c r="G35" s="32"/>
      <c r="H35" s="38"/>
      <c r="I35" s="29" t="s">
        <v>673</v>
      </c>
      <c r="J35" s="32" t="s">
        <v>667</v>
      </c>
      <c r="K35" s="38"/>
      <c r="M35" s="65"/>
    </row>
    <row r="36" spans="1:13">
      <c r="A36" s="931"/>
      <c r="B36" s="915"/>
      <c r="C36" s="29" t="s">
        <v>674</v>
      </c>
      <c r="D36" s="39"/>
      <c r="E36" s="40"/>
      <c r="F36" s="29" t="s">
        <v>675</v>
      </c>
      <c r="G36" s="33"/>
      <c r="H36" s="41"/>
      <c r="I36" s="42"/>
      <c r="J36" s="41"/>
      <c r="K36" s="43"/>
      <c r="M36" s="65"/>
    </row>
    <row r="37" spans="1:13">
      <c r="A37" s="931"/>
      <c r="B37" s="915"/>
      <c r="C37" s="44"/>
      <c r="D37" s="44"/>
      <c r="E37" s="44"/>
      <c r="F37" s="44"/>
      <c r="G37" s="44"/>
      <c r="H37" s="44"/>
      <c r="I37" s="44"/>
      <c r="J37" s="44"/>
      <c r="K37" s="44"/>
      <c r="M37" s="65"/>
    </row>
    <row r="38" spans="1:13">
      <c r="A38" s="931"/>
      <c r="B38" s="119" t="s">
        <v>676</v>
      </c>
      <c r="C38" s="38"/>
      <c r="D38" s="38"/>
      <c r="E38" s="38"/>
      <c r="F38" s="38"/>
      <c r="G38" s="38"/>
      <c r="H38" s="38"/>
      <c r="I38" s="38"/>
      <c r="J38" s="38"/>
      <c r="K38" s="38"/>
      <c r="L38" s="38"/>
      <c r="M38" s="45"/>
    </row>
    <row r="39" spans="1:13" ht="18.95" customHeight="1">
      <c r="A39" s="931"/>
      <c r="B39" s="119"/>
      <c r="C39" s="67" t="s">
        <v>677</v>
      </c>
      <c r="D39" s="126">
        <v>4</v>
      </c>
      <c r="E39" s="38"/>
      <c r="F39" s="46" t="s">
        <v>678</v>
      </c>
      <c r="G39" s="48">
        <v>2017</v>
      </c>
      <c r="H39" s="38"/>
      <c r="I39" s="46" t="s">
        <v>679</v>
      </c>
      <c r="J39" s="927" t="s">
        <v>273</v>
      </c>
      <c r="K39" s="928"/>
      <c r="L39" s="929"/>
      <c r="M39" s="45"/>
    </row>
    <row r="40" spans="1:13">
      <c r="A40" s="931"/>
      <c r="B40" s="120"/>
      <c r="C40" s="35"/>
      <c r="D40" s="35"/>
      <c r="E40" s="35"/>
      <c r="F40" s="35"/>
      <c r="G40" s="35"/>
      <c r="H40" s="35"/>
      <c r="I40" s="35"/>
      <c r="J40" s="35"/>
      <c r="K40" s="35"/>
      <c r="L40" s="35"/>
      <c r="M40" s="36"/>
    </row>
    <row r="41" spans="1:13">
      <c r="A41" s="931"/>
      <c r="B41" s="914" t="s">
        <v>681</v>
      </c>
      <c r="C41" s="47"/>
      <c r="D41" s="47"/>
      <c r="E41" s="47"/>
      <c r="F41" s="47"/>
      <c r="G41" s="47"/>
      <c r="H41" s="47"/>
      <c r="I41" s="47"/>
      <c r="J41" s="47"/>
      <c r="K41" s="47"/>
      <c r="M41" s="65"/>
    </row>
    <row r="42" spans="1:13">
      <c r="A42" s="931"/>
      <c r="B42" s="915"/>
      <c r="C42" s="38" t="s">
        <v>682</v>
      </c>
      <c r="D42" s="48">
        <v>2019</v>
      </c>
      <c r="E42" s="49"/>
      <c r="F42" s="38" t="s">
        <v>683</v>
      </c>
      <c r="G42" s="50" t="s">
        <v>684</v>
      </c>
      <c r="H42" s="49"/>
      <c r="I42" s="46"/>
      <c r="J42" s="49"/>
      <c r="K42" s="49"/>
      <c r="M42" s="65"/>
    </row>
    <row r="43" spans="1:13">
      <c r="A43" s="931"/>
      <c r="B43" s="916"/>
      <c r="C43" s="35"/>
      <c r="D43" s="51"/>
      <c r="E43" s="52"/>
      <c r="F43" s="35"/>
      <c r="G43" s="52"/>
      <c r="H43" s="52"/>
      <c r="I43" s="53"/>
      <c r="J43" s="52"/>
      <c r="K43" s="52"/>
      <c r="M43" s="65"/>
    </row>
    <row r="44" spans="1:13">
      <c r="A44" s="931"/>
      <c r="B44" s="914" t="s">
        <v>685</v>
      </c>
      <c r="C44" s="54"/>
      <c r="D44" s="54"/>
      <c r="E44" s="54"/>
      <c r="F44" s="54"/>
      <c r="G44" s="54"/>
      <c r="H44" s="54"/>
      <c r="I44" s="54"/>
      <c r="J44" s="54"/>
      <c r="K44" s="54"/>
      <c r="L44" s="54"/>
      <c r="M44" s="55"/>
    </row>
    <row r="45" spans="1:13">
      <c r="A45" s="931"/>
      <c r="B45" s="915"/>
      <c r="C45" s="6"/>
      <c r="D45" s="7">
        <v>2019</v>
      </c>
      <c r="E45" s="7"/>
      <c r="F45" s="8">
        <v>2020</v>
      </c>
      <c r="G45" s="8"/>
      <c r="H45" s="8">
        <v>2021</v>
      </c>
      <c r="I45" s="7"/>
      <c r="J45" s="7">
        <v>2022</v>
      </c>
      <c r="L45" s="7">
        <v>2023</v>
      </c>
      <c r="M45" s="55"/>
    </row>
    <row r="46" spans="1:13">
      <c r="A46" s="931"/>
      <c r="B46" s="915"/>
      <c r="C46" s="6"/>
      <c r="D46" s="230">
        <v>10</v>
      </c>
      <c r="E46" s="10"/>
      <c r="F46" s="103">
        <v>16</v>
      </c>
      <c r="G46" s="10"/>
      <c r="H46" s="103">
        <v>24</v>
      </c>
      <c r="I46" s="10"/>
      <c r="J46" s="265">
        <v>35</v>
      </c>
      <c r="K46" s="10"/>
      <c r="L46" s="265">
        <v>37</v>
      </c>
      <c r="M46" s="118"/>
    </row>
    <row r="47" spans="1:13">
      <c r="A47" s="931"/>
      <c r="B47" s="915"/>
      <c r="C47" s="6"/>
      <c r="D47" s="7">
        <v>2024</v>
      </c>
      <c r="E47" s="7"/>
      <c r="F47" s="8">
        <v>2025</v>
      </c>
      <c r="G47" s="8"/>
      <c r="H47" s="8">
        <v>2026</v>
      </c>
      <c r="I47" s="7"/>
      <c r="J47" s="7">
        <v>2027</v>
      </c>
      <c r="L47" s="7">
        <v>2028</v>
      </c>
      <c r="M47" s="27"/>
    </row>
    <row r="48" spans="1:13">
      <c r="A48" s="931"/>
      <c r="B48" s="915"/>
      <c r="C48" s="6"/>
      <c r="D48" s="265">
        <v>39</v>
      </c>
      <c r="E48" s="10"/>
      <c r="F48" s="265">
        <v>41</v>
      </c>
      <c r="G48" s="10"/>
      <c r="H48" s="265">
        <v>43</v>
      </c>
      <c r="I48" s="10"/>
      <c r="J48" s="265">
        <v>44</v>
      </c>
      <c r="K48" s="10"/>
      <c r="L48" s="265">
        <v>45</v>
      </c>
      <c r="M48" s="118"/>
    </row>
    <row r="49" spans="1:13">
      <c r="A49" s="931"/>
      <c r="B49" s="915"/>
      <c r="C49" s="6"/>
      <c r="D49" s="7"/>
      <c r="E49" s="7"/>
      <c r="F49" s="7"/>
      <c r="G49" s="7"/>
      <c r="H49" s="8"/>
      <c r="I49" s="8"/>
      <c r="J49" s="8"/>
      <c r="K49" s="7"/>
      <c r="L49" s="7"/>
      <c r="M49" s="27"/>
    </row>
    <row r="50" spans="1:13">
      <c r="A50" s="931"/>
      <c r="B50" s="915"/>
      <c r="C50" s="6"/>
      <c r="D50" s="121"/>
      <c r="E50" s="10"/>
      <c r="F50" s="121"/>
      <c r="G50" s="10"/>
      <c r="H50" s="121"/>
      <c r="I50" s="10"/>
      <c r="J50" s="121"/>
      <c r="K50" s="10"/>
      <c r="L50" s="121"/>
      <c r="M50" s="118"/>
    </row>
    <row r="51" spans="1:13">
      <c r="A51" s="931"/>
      <c r="B51" s="915"/>
      <c r="C51" s="6"/>
      <c r="D51" s="11"/>
      <c r="E51" s="117"/>
      <c r="F51" s="11" t="s">
        <v>686</v>
      </c>
      <c r="G51" s="117"/>
      <c r="H51" s="11"/>
      <c r="I51" s="117"/>
      <c r="J51" s="11"/>
      <c r="K51" s="117"/>
      <c r="L51" s="11"/>
      <c r="M51" s="118"/>
    </row>
    <row r="52" spans="1:13">
      <c r="A52" s="931"/>
      <c r="B52" s="915"/>
      <c r="C52" s="6"/>
      <c r="D52" s="121"/>
      <c r="E52" s="10"/>
      <c r="F52" s="1113">
        <v>45</v>
      </c>
      <c r="G52" s="1114"/>
      <c r="H52" s="919"/>
      <c r="I52" s="919"/>
      <c r="J52" s="11"/>
      <c r="K52" s="117"/>
      <c r="L52" s="11"/>
      <c r="M52" s="118"/>
    </row>
    <row r="53" spans="1:13">
      <c r="A53" s="931"/>
      <c r="B53" s="915"/>
      <c r="C53" s="6"/>
      <c r="D53" s="11"/>
      <c r="E53" s="117"/>
      <c r="F53" s="11"/>
      <c r="G53" s="117"/>
      <c r="H53" s="11"/>
      <c r="I53" s="117"/>
      <c r="J53" s="11"/>
      <c r="K53" s="117"/>
      <c r="L53" s="11"/>
      <c r="M53" s="118"/>
    </row>
    <row r="54" spans="1:13" ht="18" customHeight="1">
      <c r="A54" s="931"/>
      <c r="B54" s="914" t="s">
        <v>687</v>
      </c>
      <c r="C54" s="56"/>
      <c r="D54" s="56"/>
      <c r="E54" s="56"/>
      <c r="F54" s="56"/>
      <c r="G54" s="56"/>
      <c r="H54" s="56"/>
      <c r="I54" s="56"/>
      <c r="J54" s="56"/>
      <c r="K54" s="56"/>
      <c r="M54" s="65"/>
    </row>
    <row r="55" spans="1:13">
      <c r="A55" s="931"/>
      <c r="B55" s="915"/>
      <c r="D55" s="57" t="s">
        <v>688</v>
      </c>
      <c r="E55" s="58" t="s">
        <v>548</v>
      </c>
      <c r="F55" s="920" t="s">
        <v>689</v>
      </c>
      <c r="G55" s="921"/>
      <c r="H55" s="7"/>
      <c r="I55" s="77" t="s">
        <v>668</v>
      </c>
      <c r="J55" s="59"/>
      <c r="K55" s="59"/>
      <c r="M55" s="65"/>
    </row>
    <row r="56" spans="1:13">
      <c r="A56" s="931"/>
      <c r="B56" s="915"/>
      <c r="D56" s="60"/>
      <c r="E56" s="32" t="s">
        <v>667</v>
      </c>
      <c r="F56" s="920"/>
      <c r="G56" s="922"/>
      <c r="H56" s="38"/>
      <c r="I56" s="923"/>
      <c r="J56" s="923"/>
      <c r="K56" s="61"/>
      <c r="M56" s="65"/>
    </row>
    <row r="57" spans="1:13">
      <c r="A57" s="931"/>
      <c r="B57" s="916"/>
      <c r="C57" s="62"/>
      <c r="D57" s="62"/>
      <c r="E57" s="62"/>
      <c r="F57" s="62"/>
      <c r="G57" s="62"/>
      <c r="H57" s="62"/>
      <c r="I57" s="62"/>
      <c r="J57" s="62"/>
      <c r="K57" s="62"/>
      <c r="M57" s="65"/>
    </row>
    <row r="58" spans="1:13" ht="28.5" customHeight="1">
      <c r="A58" s="931"/>
      <c r="B58" s="69" t="s">
        <v>690</v>
      </c>
      <c r="C58" s="954"/>
      <c r="D58" s="955"/>
      <c r="E58" s="955"/>
      <c r="F58" s="955"/>
      <c r="G58" s="955"/>
      <c r="H58" s="955"/>
      <c r="I58" s="955"/>
      <c r="J58" s="955"/>
      <c r="K58" s="955"/>
      <c r="L58" s="955"/>
      <c r="M58" s="956"/>
    </row>
    <row r="59" spans="1:13">
      <c r="A59" s="931"/>
      <c r="B59" s="69" t="s">
        <v>692</v>
      </c>
      <c r="C59" s="954" t="s">
        <v>758</v>
      </c>
      <c r="D59" s="955"/>
      <c r="E59" s="955"/>
      <c r="F59" s="955"/>
      <c r="G59" s="955"/>
      <c r="H59" s="955"/>
      <c r="I59" s="955"/>
      <c r="J59" s="955"/>
      <c r="K59" s="955"/>
      <c r="L59" s="955"/>
      <c r="M59" s="956"/>
    </row>
    <row r="60" spans="1:13">
      <c r="A60" s="931"/>
      <c r="B60" s="69" t="s">
        <v>694</v>
      </c>
      <c r="C60" s="13">
        <v>31</v>
      </c>
      <c r="D60" s="13"/>
      <c r="E60" s="13"/>
      <c r="F60" s="13"/>
      <c r="G60" s="13"/>
      <c r="H60" s="13"/>
      <c r="I60" s="13"/>
      <c r="J60" s="13"/>
      <c r="K60" s="13"/>
      <c r="L60" s="13"/>
      <c r="M60" s="14"/>
    </row>
    <row r="61" spans="1:13" ht="30.95" customHeight="1">
      <c r="A61" s="931"/>
      <c r="B61" s="69" t="s">
        <v>695</v>
      </c>
      <c r="C61" s="954">
        <v>2019</v>
      </c>
      <c r="D61" s="955"/>
      <c r="E61" s="955"/>
      <c r="F61" s="955"/>
      <c r="G61" s="955"/>
      <c r="H61" s="955"/>
      <c r="I61" s="955"/>
      <c r="J61" s="955"/>
      <c r="K61" s="955"/>
      <c r="L61" s="955"/>
      <c r="M61" s="956"/>
    </row>
    <row r="62" spans="1:13" ht="15.75" customHeight="1">
      <c r="A62" s="905" t="s">
        <v>70</v>
      </c>
      <c r="B62" s="70" t="s">
        <v>696</v>
      </c>
      <c r="C62" s="908" t="s">
        <v>759</v>
      </c>
      <c r="D62" s="908"/>
      <c r="E62" s="908"/>
      <c r="F62" s="908"/>
      <c r="G62" s="908"/>
      <c r="H62" s="908"/>
      <c r="I62" s="908"/>
      <c r="J62" s="908"/>
      <c r="K62" s="908"/>
      <c r="L62" s="908"/>
      <c r="M62" s="909"/>
    </row>
    <row r="63" spans="1:13">
      <c r="A63" s="906"/>
      <c r="B63" s="70" t="s">
        <v>698</v>
      </c>
      <c r="C63" s="908" t="s">
        <v>758</v>
      </c>
      <c r="D63" s="908"/>
      <c r="E63" s="908"/>
      <c r="F63" s="908"/>
      <c r="G63" s="908"/>
      <c r="H63" s="908"/>
      <c r="I63" s="908"/>
      <c r="J63" s="908"/>
      <c r="K63" s="908"/>
      <c r="L63" s="908"/>
      <c r="M63" s="909"/>
    </row>
    <row r="64" spans="1:13">
      <c r="A64" s="906"/>
      <c r="B64" s="70" t="s">
        <v>699</v>
      </c>
      <c r="C64" s="908" t="s">
        <v>272</v>
      </c>
      <c r="D64" s="908"/>
      <c r="E64" s="908"/>
      <c r="F64" s="908"/>
      <c r="G64" s="908"/>
      <c r="H64" s="908"/>
      <c r="I64" s="908"/>
      <c r="J64" s="908"/>
      <c r="K64" s="908"/>
      <c r="L64" s="908"/>
      <c r="M64" s="909"/>
    </row>
    <row r="65" spans="1:13" ht="15.75" customHeight="1">
      <c r="A65" s="906"/>
      <c r="B65" s="71" t="s">
        <v>700</v>
      </c>
      <c r="C65" s="908" t="s">
        <v>317</v>
      </c>
      <c r="D65" s="908"/>
      <c r="E65" s="908"/>
      <c r="F65" s="908"/>
      <c r="G65" s="908"/>
      <c r="H65" s="908"/>
      <c r="I65" s="908"/>
      <c r="J65" s="908"/>
      <c r="K65" s="908"/>
      <c r="L65" s="908"/>
      <c r="M65" s="909"/>
    </row>
    <row r="66" spans="1:13" ht="15.75" customHeight="1">
      <c r="A66" s="906"/>
      <c r="B66" s="70" t="s">
        <v>701</v>
      </c>
      <c r="C66" s="910" t="s">
        <v>319</v>
      </c>
      <c r="D66" s="908"/>
      <c r="E66" s="908"/>
      <c r="F66" s="908"/>
      <c r="G66" s="908"/>
      <c r="H66" s="908"/>
      <c r="I66" s="908"/>
      <c r="J66" s="908"/>
      <c r="K66" s="908"/>
      <c r="L66" s="908"/>
      <c r="M66" s="909"/>
    </row>
    <row r="67" spans="1:13" ht="16.5" thickBot="1">
      <c r="A67" s="907"/>
      <c r="B67" s="70" t="s">
        <v>702</v>
      </c>
      <c r="C67" s="908" t="s">
        <v>275</v>
      </c>
      <c r="D67" s="908"/>
      <c r="E67" s="908"/>
      <c r="F67" s="908"/>
      <c r="G67" s="908"/>
      <c r="H67" s="908"/>
      <c r="I67" s="908"/>
      <c r="J67" s="908"/>
      <c r="K67" s="908"/>
      <c r="L67" s="908"/>
      <c r="M67" s="909"/>
    </row>
    <row r="68" spans="1:13" ht="15.75" customHeight="1">
      <c r="A68" s="905" t="s">
        <v>704</v>
      </c>
      <c r="B68" s="72" t="s">
        <v>705</v>
      </c>
      <c r="C68" s="908" t="s">
        <v>706</v>
      </c>
      <c r="D68" s="908"/>
      <c r="E68" s="908"/>
      <c r="F68" s="908"/>
      <c r="G68" s="908"/>
      <c r="H68" s="908"/>
      <c r="I68" s="908"/>
      <c r="J68" s="908"/>
      <c r="K68" s="908"/>
      <c r="L68" s="908"/>
      <c r="M68" s="909"/>
    </row>
    <row r="69" spans="1:13" ht="30" customHeight="1">
      <c r="A69" s="906"/>
      <c r="B69" s="72" t="s">
        <v>707</v>
      </c>
      <c r="C69" s="908" t="s">
        <v>708</v>
      </c>
      <c r="D69" s="908"/>
      <c r="E69" s="908"/>
      <c r="F69" s="908"/>
      <c r="G69" s="908"/>
      <c r="H69" s="908"/>
      <c r="I69" s="908"/>
      <c r="J69" s="908"/>
      <c r="K69" s="908"/>
      <c r="L69" s="908"/>
      <c r="M69" s="909"/>
    </row>
    <row r="70" spans="1:13" ht="30" customHeight="1" thickBot="1">
      <c r="A70" s="906"/>
      <c r="B70" s="73" t="s">
        <v>237</v>
      </c>
      <c r="C70" s="908" t="s">
        <v>118</v>
      </c>
      <c r="D70" s="908"/>
      <c r="E70" s="908"/>
      <c r="F70" s="908"/>
      <c r="G70" s="908"/>
      <c r="H70" s="908"/>
      <c r="I70" s="908"/>
      <c r="J70" s="908"/>
      <c r="K70" s="908"/>
      <c r="L70" s="908"/>
      <c r="M70" s="909"/>
    </row>
    <row r="71" spans="1:13" ht="16.5" thickBot="1">
      <c r="A71" s="87" t="s">
        <v>74</v>
      </c>
      <c r="B71" s="74"/>
      <c r="C71" s="902" t="s">
        <v>709</v>
      </c>
      <c r="D71" s="903"/>
      <c r="E71" s="903"/>
      <c r="F71" s="903"/>
      <c r="G71" s="903"/>
      <c r="H71" s="903"/>
      <c r="I71" s="903"/>
      <c r="J71" s="903"/>
      <c r="K71" s="903"/>
      <c r="L71" s="903"/>
      <c r="M71" s="904"/>
    </row>
  </sheetData>
  <mergeCells count="86">
    <mergeCell ref="C21:M21"/>
    <mergeCell ref="B8:B20"/>
    <mergeCell ref="C71:M71"/>
    <mergeCell ref="B54:B57"/>
    <mergeCell ref="F55:F56"/>
    <mergeCell ref="G55:G56"/>
    <mergeCell ref="C9:D9"/>
    <mergeCell ref="I19:J19"/>
    <mergeCell ref="L19:M19"/>
    <mergeCell ref="C23:M23"/>
    <mergeCell ref="C20:D20"/>
    <mergeCell ref="F20:G20"/>
    <mergeCell ref="I20:J20"/>
    <mergeCell ref="L20:M20"/>
    <mergeCell ref="C22:M22"/>
    <mergeCell ref="I17:J17"/>
    <mergeCell ref="A68:A70"/>
    <mergeCell ref="C68:M68"/>
    <mergeCell ref="C69:M69"/>
    <mergeCell ref="C70:M70"/>
    <mergeCell ref="C61:M61"/>
    <mergeCell ref="A62:A67"/>
    <mergeCell ref="C62:M62"/>
    <mergeCell ref="C63:M63"/>
    <mergeCell ref="C64:M64"/>
    <mergeCell ref="C65:M65"/>
    <mergeCell ref="C66:M66"/>
    <mergeCell ref="C67:M67"/>
    <mergeCell ref="F17:G17"/>
    <mergeCell ref="C18:D18"/>
    <mergeCell ref="F18:G18"/>
    <mergeCell ref="I18:J18"/>
    <mergeCell ref="L18:M18"/>
    <mergeCell ref="C17:D17"/>
    <mergeCell ref="C59:M59"/>
    <mergeCell ref="A25:A61"/>
    <mergeCell ref="C26:M26"/>
    <mergeCell ref="B27:B33"/>
    <mergeCell ref="B34:B37"/>
    <mergeCell ref="J39:L39"/>
    <mergeCell ref="B41:B43"/>
    <mergeCell ref="B44:B53"/>
    <mergeCell ref="F52:G52"/>
    <mergeCell ref="H52:I52"/>
    <mergeCell ref="A2:A24"/>
    <mergeCell ref="C2:M2"/>
    <mergeCell ref="C3:M3"/>
    <mergeCell ref="I56:J56"/>
    <mergeCell ref="C58:M58"/>
    <mergeCell ref="C19:D19"/>
    <mergeCell ref="F19:G19"/>
    <mergeCell ref="I15:J15"/>
    <mergeCell ref="L15:M15"/>
    <mergeCell ref="C16:D16"/>
    <mergeCell ref="F16:G16"/>
    <mergeCell ref="I16:J16"/>
    <mergeCell ref="L16:M16"/>
    <mergeCell ref="C15:D15"/>
    <mergeCell ref="F15:G15"/>
    <mergeCell ref="L17:M17"/>
    <mergeCell ref="C11:D11"/>
    <mergeCell ref="F11:G11"/>
    <mergeCell ref="I13:J13"/>
    <mergeCell ref="L13:M13"/>
    <mergeCell ref="C14:D14"/>
    <mergeCell ref="F14:G14"/>
    <mergeCell ref="I14:J14"/>
    <mergeCell ref="L14:M14"/>
    <mergeCell ref="C13:D13"/>
    <mergeCell ref="F13:G13"/>
    <mergeCell ref="C24:D24"/>
    <mergeCell ref="F24:M24"/>
    <mergeCell ref="F4:G4"/>
    <mergeCell ref="I9:J9"/>
    <mergeCell ref="L9:M9"/>
    <mergeCell ref="C10:D10"/>
    <mergeCell ref="F10:G10"/>
    <mergeCell ref="I10:J10"/>
    <mergeCell ref="L10:M10"/>
    <mergeCell ref="F9:G9"/>
    <mergeCell ref="I11:J11"/>
    <mergeCell ref="L11:M11"/>
    <mergeCell ref="C12:D12"/>
    <mergeCell ref="F12:G12"/>
    <mergeCell ref="I12:J12"/>
    <mergeCell ref="L12:M12"/>
  </mergeCells>
  <dataValidations count="7">
    <dataValidation allowBlank="1" showInputMessage="1" showErrorMessage="1" prompt="Incluir una ficha por cada indicador, ya sea de producto o de resultado" sqref="B1" xr:uid="{00000000-0002-0000-1400-000000000000}"/>
    <dataValidation allowBlank="1" showInputMessage="1" showErrorMessage="1" prompt="Selecciones de la lista desplegable" sqref="B25" xr:uid="{00000000-0002-0000-1400-000001000000}"/>
    <dataValidation allowBlank="1" showInputMessage="1" showErrorMessage="1" prompt="Seleccione de la lista desplegable" sqref="H7 B7 B4" xr:uid="{00000000-0002-0000-14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3000000}"/>
    <dataValidation allowBlank="1" showInputMessage="1" showErrorMessage="1" prompt="Identifique la meta ODS a que le apunta el indicador de producto. Seleccione de la lista desplegable." sqref="E24" xr:uid="{00000000-0002-0000-1400-000004000000}"/>
    <dataValidation allowBlank="1" showInputMessage="1" showErrorMessage="1" prompt="Identifique el ODS a que le apunta el indicador de producto. Seleccione de la lista desplegable._x000a_" sqref="B24" xr:uid="{00000000-0002-0000-1400-000005000000}"/>
    <dataValidation type="list" allowBlank="1" showInputMessage="1" showErrorMessage="1" sqref="G55" xr:uid="{00000000-0002-0000-1400-000006000000}"/>
  </dataValidations>
  <hyperlinks>
    <hyperlink ref="C66" r:id="rId1" xr:uid="{00000000-0004-0000-1400-000000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M61"/>
  <sheetViews>
    <sheetView topLeftCell="A46"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856</v>
      </c>
      <c r="C1" s="89"/>
      <c r="D1" s="89"/>
      <c r="E1" s="89"/>
      <c r="F1" s="89"/>
      <c r="G1" s="89"/>
      <c r="H1" s="89"/>
      <c r="I1" s="89"/>
      <c r="J1" s="89"/>
      <c r="K1" s="89"/>
      <c r="L1" s="89"/>
      <c r="M1" s="90"/>
    </row>
    <row r="2" spans="1:13" ht="21.95" customHeight="1">
      <c r="A2" s="944" t="s">
        <v>614</v>
      </c>
      <c r="B2" s="68" t="s">
        <v>615</v>
      </c>
      <c r="C2" s="893" t="str">
        <f>'Plan de acción Actual'!AB41</f>
        <v>Número de módulos de denuncias de discriminación implementados en la Red CADE</v>
      </c>
      <c r="D2" s="894"/>
      <c r="E2" s="894"/>
      <c r="F2" s="894"/>
      <c r="G2" s="894"/>
      <c r="H2" s="894"/>
      <c r="I2" s="894"/>
      <c r="J2" s="894"/>
      <c r="K2" s="894"/>
      <c r="L2" s="894"/>
      <c r="M2" s="895"/>
    </row>
    <row r="3" spans="1:13" ht="54.95"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28.5" customHeight="1">
      <c r="A11" s="945"/>
      <c r="B11" s="261" t="s">
        <v>651</v>
      </c>
      <c r="C11" s="1014" t="s">
        <v>857</v>
      </c>
      <c r="D11" s="1015"/>
      <c r="E11" s="1015"/>
      <c r="F11" s="1015"/>
      <c r="G11" s="1015"/>
      <c r="H11" s="1015"/>
      <c r="I11" s="1015"/>
      <c r="J11" s="1015"/>
      <c r="K11" s="1015"/>
      <c r="L11" s="1015"/>
      <c r="M11" s="1016"/>
    </row>
    <row r="12" spans="1:13" ht="43.5" customHeight="1">
      <c r="A12" s="945"/>
      <c r="B12" s="69" t="s">
        <v>713</v>
      </c>
      <c r="C12" s="961" t="s">
        <v>858</v>
      </c>
      <c r="D12" s="962"/>
      <c r="E12" s="962"/>
      <c r="F12" s="962"/>
      <c r="G12" s="962"/>
      <c r="H12" s="962"/>
      <c r="I12" s="962"/>
      <c r="J12" s="962"/>
      <c r="K12" s="962"/>
      <c r="L12" s="962"/>
      <c r="M12" s="963"/>
    </row>
    <row r="13" spans="1:13" ht="51" customHeight="1">
      <c r="A13" s="945"/>
      <c r="B13" s="69" t="s">
        <v>715</v>
      </c>
      <c r="C13" s="893" t="str">
        <f>CONCATENATE("El producto contribuye a aumentar el"," ","'",,'Plan de acción Actual'!$E$37,"'")</f>
        <v>El producto contribuye a aumentar el 'Porcentaje de ciudadanos encuestados que consideran estar satisfechos con los trámites y servicios brindados por las entidades distritales, en la ciudad de Bogotá D.C.'</v>
      </c>
      <c r="D13" s="894"/>
      <c r="E13" s="894"/>
      <c r="F13" s="894"/>
      <c r="G13" s="894"/>
      <c r="H13" s="894"/>
      <c r="I13" s="894"/>
      <c r="J13" s="894"/>
      <c r="K13" s="894"/>
      <c r="L13" s="894"/>
      <c r="M13" s="895"/>
    </row>
    <row r="14" spans="1:13" ht="81.75" customHeight="1">
      <c r="A14" s="946"/>
      <c r="B14" s="244" t="s">
        <v>716</v>
      </c>
      <c r="C14" s="932" t="str">
        <f>'Plan de acción Actual'!AD41</f>
        <v>5. Igualdad de género
10. Reducción de las desigualdades</v>
      </c>
      <c r="D14" s="929"/>
      <c r="E14" s="248" t="s">
        <v>232</v>
      </c>
      <c r="F14" s="973" t="str">
        <f>'Plan de acción Actual'!AE41</f>
        <v>5.1  Poner fin a todas las formas de discriminación contra todas las mujeres y las niñas en todo el mundo
10.2 De aquí a 2030, potenciar y promover la inclusión social, económica y política de todas las personas, independientemente de su edad, sexo, discapacidad, raza, etnia, origen, religión o situación económica u otra condición</v>
      </c>
      <c r="G14" s="974"/>
      <c r="H14" s="974"/>
      <c r="I14" s="974"/>
      <c r="J14" s="974"/>
      <c r="K14" s="974"/>
      <c r="L14" s="974"/>
      <c r="M14" s="975"/>
    </row>
    <row r="15" spans="1:13" ht="30.75" customHeight="1">
      <c r="A15" s="930" t="s">
        <v>57</v>
      </c>
      <c r="B15" s="69" t="s">
        <v>221</v>
      </c>
      <c r="C15" s="124" t="str">
        <f>'Plan de acción Actual'!AF41</f>
        <v>Poblacional;
Diferencial;
Género;
Derechos Humanos</v>
      </c>
      <c r="D15" s="80"/>
      <c r="E15" s="80"/>
      <c r="F15" s="80"/>
      <c r="G15" s="80"/>
      <c r="H15" s="80"/>
      <c r="I15" s="80"/>
      <c r="J15" s="80"/>
      <c r="K15" s="80"/>
      <c r="M15" s="65"/>
    </row>
    <row r="16" spans="1:13" ht="48.95" customHeight="1">
      <c r="A16" s="931"/>
      <c r="B16" s="69" t="s">
        <v>717</v>
      </c>
      <c r="C16" s="948" t="str">
        <f>'Plan de acción Actual'!AC41</f>
        <v>Sumatoria de módulos de denuncias de discriminación implementados en la Red CADE</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859</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787</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1</v>
      </c>
      <c r="E36" s="10"/>
      <c r="F36" s="102">
        <v>7</v>
      </c>
      <c r="G36" s="10"/>
      <c r="H36" s="103"/>
      <c r="I36" s="10"/>
      <c r="J36" s="103"/>
      <c r="K36" s="10"/>
      <c r="L36" s="103"/>
      <c r="M36" s="118"/>
    </row>
    <row r="37" spans="1:13">
      <c r="A37" s="931"/>
      <c r="B37" s="915"/>
      <c r="C37" s="6"/>
      <c r="D37" s="7">
        <v>2024</v>
      </c>
      <c r="E37" s="7"/>
      <c r="F37" s="8">
        <v>2025</v>
      </c>
      <c r="G37" s="8"/>
      <c r="H37" s="8">
        <v>2026</v>
      </c>
      <c r="I37" s="7"/>
      <c r="J37" s="7">
        <v>2027</v>
      </c>
      <c r="L37" s="7">
        <v>2028</v>
      </c>
      <c r="M37" s="27"/>
    </row>
    <row r="38" spans="1:13">
      <c r="A38" s="931"/>
      <c r="B38" s="915"/>
      <c r="C38" s="6"/>
      <c r="D38" s="103"/>
      <c r="E38" s="10"/>
      <c r="F38" s="103"/>
      <c r="G38" s="10"/>
      <c r="H38" s="103"/>
      <c r="I38" s="10"/>
      <c r="J38" s="103"/>
      <c r="K38" s="10"/>
      <c r="L38" s="103"/>
      <c r="M38" s="118"/>
    </row>
    <row r="39" spans="1:13">
      <c r="A39" s="931"/>
      <c r="B39" s="915"/>
      <c r="C39" s="6"/>
      <c r="E39" s="7"/>
      <c r="F39" s="7"/>
      <c r="G39" s="7"/>
      <c r="H39" s="8"/>
      <c r="I39" s="8"/>
      <c r="J39" s="8"/>
      <c r="K39" s="7"/>
      <c r="L39" s="7"/>
      <c r="M39" s="27"/>
    </row>
    <row r="40" spans="1:13">
      <c r="A40" s="931"/>
      <c r="B40" s="915"/>
      <c r="C40" s="6"/>
      <c r="D40" s="103"/>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7</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860</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861</v>
      </c>
      <c r="D52" s="908"/>
      <c r="E52" s="908"/>
      <c r="F52" s="908"/>
      <c r="G52" s="908"/>
      <c r="H52" s="908"/>
      <c r="I52" s="908"/>
      <c r="J52" s="908"/>
      <c r="K52" s="908"/>
      <c r="L52" s="908"/>
      <c r="M52" s="909"/>
    </row>
    <row r="53" spans="1:13" ht="15.75" customHeight="1">
      <c r="A53" s="906"/>
      <c r="B53" s="70" t="s">
        <v>698</v>
      </c>
      <c r="C53" s="908" t="s">
        <v>310</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Seleccione de la lista desplegable" sqref="H7 B7 B4" xr:uid="{00000000-0002-0000-1500-000000000000}"/>
    <dataValidation allowBlank="1" showInputMessage="1" showErrorMessage="1" prompt="Selecciones de la lista desplegable" sqref="B15" xr:uid="{00000000-0002-0000-1500-000001000000}"/>
    <dataValidation allowBlank="1" showInputMessage="1" showErrorMessage="1" prompt="Incluir una ficha por cada indicador, ya sea de producto o de resultado" sqref="B1" xr:uid="{00000000-0002-0000-15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3000000}"/>
    <dataValidation allowBlank="1" showInputMessage="1" showErrorMessage="1" prompt="Identifique la meta ODS a que le apunta el indicador de producto. Seleccione de la lista desplegable." sqref="E14" xr:uid="{00000000-0002-0000-1500-000004000000}"/>
    <dataValidation allowBlank="1" showInputMessage="1" showErrorMessage="1" prompt="Identifique el ODS a que le apunta el indicador de producto. Seleccione de la lista desplegable._x000a_" sqref="B14" xr:uid="{00000000-0002-0000-1500-000005000000}"/>
    <dataValidation type="list" allowBlank="1" showInputMessage="1" showErrorMessage="1" sqref="G45" xr:uid="{00000000-0002-0000-1500-000006000000}"/>
  </dataValidations>
  <hyperlinks>
    <hyperlink ref="C56" r:id="rId1" xr:uid="{00000000-0004-0000-1500-000000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248F-3223-4B65-9C58-5B8F06A4E442}">
  <dimension ref="A1:M67"/>
  <sheetViews>
    <sheetView topLeftCell="A54" zoomScale="85" zoomScaleNormal="85" zoomScalePageLayoutView="80" workbookViewId="0">
      <selection activeCell="E68" sqref="E68"/>
    </sheetView>
  </sheetViews>
  <sheetFormatPr baseColWidth="10" defaultColWidth="11.42578125" defaultRowHeight="15.75"/>
  <cols>
    <col min="1" max="1" width="25.140625" style="12" customWidth="1"/>
    <col min="2" max="2" width="39.140625" style="63" customWidth="1"/>
    <col min="3" max="12" width="11.42578125" style="12"/>
    <col min="13" max="13" width="13.42578125" style="12" customWidth="1"/>
    <col min="14" max="16384" width="11.42578125" style="12"/>
  </cols>
  <sheetData>
    <row r="1" spans="1:13" ht="17.25" thickBot="1">
      <c r="A1" s="86"/>
      <c r="B1" s="596" t="s">
        <v>862</v>
      </c>
      <c r="C1" s="89"/>
      <c r="D1" s="89"/>
      <c r="E1" s="89"/>
      <c r="F1" s="89"/>
      <c r="G1" s="89"/>
      <c r="H1" s="89"/>
      <c r="I1" s="89"/>
      <c r="J1" s="89"/>
      <c r="K1" s="89"/>
      <c r="L1" s="89"/>
      <c r="M1" s="90"/>
    </row>
    <row r="2" spans="1:13" ht="21.95" customHeight="1">
      <c r="A2" s="944" t="s">
        <v>614</v>
      </c>
      <c r="B2" s="68" t="s">
        <v>615</v>
      </c>
      <c r="C2" s="954" t="s">
        <v>407</v>
      </c>
      <c r="D2" s="955"/>
      <c r="E2" s="955"/>
      <c r="F2" s="955"/>
      <c r="G2" s="955"/>
      <c r="H2" s="955"/>
      <c r="I2" s="955"/>
      <c r="J2" s="955"/>
      <c r="K2" s="955"/>
      <c r="L2" s="955"/>
      <c r="M2" s="956"/>
    </row>
    <row r="3" spans="1:13" ht="39.950000000000003" customHeight="1">
      <c r="A3" s="945"/>
      <c r="B3" s="69" t="s">
        <v>711</v>
      </c>
      <c r="C3" s="957" t="s">
        <v>1178</v>
      </c>
      <c r="D3" s="958"/>
      <c r="E3" s="958"/>
      <c r="F3" s="958"/>
      <c r="G3" s="958"/>
      <c r="H3" s="958"/>
      <c r="I3" s="958"/>
      <c r="J3" s="958"/>
      <c r="K3" s="958"/>
      <c r="L3" s="958"/>
      <c r="M3" s="959"/>
    </row>
    <row r="4" spans="1:13">
      <c r="A4" s="945"/>
      <c r="B4" s="120" t="s">
        <v>223</v>
      </c>
      <c r="C4" s="123" t="s">
        <v>548</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631</v>
      </c>
      <c r="D9" s="890"/>
      <c r="E9" s="23"/>
      <c r="F9" s="890" t="s">
        <v>623</v>
      </c>
      <c r="G9" s="890"/>
      <c r="H9" s="23"/>
      <c r="I9" s="890" t="s">
        <v>624</v>
      </c>
      <c r="J9" s="890"/>
      <c r="K9" s="23"/>
      <c r="L9" s="890" t="s">
        <v>625</v>
      </c>
      <c r="M9" s="890"/>
    </row>
    <row r="10" spans="1:13">
      <c r="A10" s="945"/>
      <c r="B10" s="916"/>
      <c r="C10" s="889" t="s">
        <v>626</v>
      </c>
      <c r="D10" s="889"/>
      <c r="E10" s="23"/>
      <c r="F10" s="889" t="s">
        <v>626</v>
      </c>
      <c r="G10" s="889"/>
      <c r="H10" s="23"/>
      <c r="I10" s="889" t="s">
        <v>626</v>
      </c>
      <c r="J10" s="889"/>
      <c r="K10" s="23"/>
      <c r="L10" s="889" t="s">
        <v>626</v>
      </c>
      <c r="M10" s="889"/>
    </row>
    <row r="11" spans="1:13">
      <c r="A11" s="945"/>
      <c r="B11" s="120"/>
      <c r="C11" s="890" t="s">
        <v>632</v>
      </c>
      <c r="D11" s="890"/>
      <c r="E11" s="23"/>
      <c r="F11" s="890" t="s">
        <v>628</v>
      </c>
      <c r="G11" s="890"/>
      <c r="H11" s="23"/>
      <c r="I11" s="890" t="s">
        <v>629</v>
      </c>
      <c r="J11" s="890"/>
      <c r="K11" s="23"/>
      <c r="L11" s="890" t="s">
        <v>633</v>
      </c>
      <c r="M11" s="890"/>
    </row>
    <row r="12" spans="1:13">
      <c r="A12" s="945"/>
      <c r="B12" s="120"/>
      <c r="C12" s="889" t="s">
        <v>626</v>
      </c>
      <c r="D12" s="889"/>
      <c r="E12" s="23"/>
      <c r="F12" s="889" t="s">
        <v>626</v>
      </c>
      <c r="G12" s="889"/>
      <c r="H12" s="23"/>
      <c r="I12" s="889" t="s">
        <v>626</v>
      </c>
      <c r="J12" s="889"/>
      <c r="K12" s="23"/>
      <c r="L12" s="889" t="s">
        <v>626</v>
      </c>
      <c r="M12" s="889"/>
    </row>
    <row r="13" spans="1:13">
      <c r="A13" s="945"/>
      <c r="B13" s="120"/>
      <c r="C13" s="890" t="s">
        <v>636</v>
      </c>
      <c r="D13" s="890"/>
      <c r="E13" s="23"/>
      <c r="F13" s="890" t="s">
        <v>638</v>
      </c>
      <c r="G13" s="890"/>
      <c r="H13" s="23"/>
      <c r="I13" s="890" t="s">
        <v>641</v>
      </c>
      <c r="J13" s="890"/>
      <c r="K13" s="23"/>
      <c r="L13" s="890" t="s">
        <v>640</v>
      </c>
      <c r="M13" s="890"/>
    </row>
    <row r="14" spans="1:13">
      <c r="A14" s="945"/>
      <c r="B14" s="120"/>
      <c r="C14" s="889" t="s">
        <v>626</v>
      </c>
      <c r="D14" s="889"/>
      <c r="E14" s="23"/>
      <c r="F14" s="889" t="s">
        <v>626</v>
      </c>
      <c r="G14" s="889"/>
      <c r="H14" s="23"/>
      <c r="I14" s="889" t="s">
        <v>626</v>
      </c>
      <c r="J14" s="889"/>
      <c r="K14" s="23"/>
      <c r="L14" s="889" t="s">
        <v>626</v>
      </c>
      <c r="M14" s="889"/>
    </row>
    <row r="15" spans="1:13">
      <c r="A15" s="945"/>
      <c r="B15" s="120"/>
      <c r="C15" s="890" t="s">
        <v>644</v>
      </c>
      <c r="D15" s="890"/>
      <c r="E15" s="23"/>
      <c r="F15" s="890" t="s">
        <v>646</v>
      </c>
      <c r="G15" s="890"/>
      <c r="H15" s="23"/>
      <c r="I15" s="890" t="s">
        <v>647</v>
      </c>
      <c r="J15" s="890"/>
      <c r="K15" s="23"/>
      <c r="L15" s="890" t="s">
        <v>779</v>
      </c>
      <c r="M15" s="890"/>
    </row>
    <row r="16" spans="1:13">
      <c r="A16" s="945"/>
      <c r="B16" s="120"/>
      <c r="C16" s="889" t="s">
        <v>626</v>
      </c>
      <c r="D16" s="889"/>
      <c r="E16" s="23"/>
      <c r="F16" s="889" t="s">
        <v>626</v>
      </c>
      <c r="G16" s="889"/>
      <c r="H16" s="23"/>
      <c r="I16" s="889" t="s">
        <v>626</v>
      </c>
      <c r="J16" s="889"/>
      <c r="K16" s="23"/>
      <c r="L16" s="889" t="s">
        <v>626</v>
      </c>
      <c r="M16" s="889"/>
    </row>
    <row r="17" spans="1:13">
      <c r="A17" s="945"/>
      <c r="B17" s="120"/>
      <c r="C17" s="890" t="s">
        <v>637</v>
      </c>
      <c r="D17" s="890"/>
      <c r="E17" s="23"/>
      <c r="F17" s="890" t="s">
        <v>650</v>
      </c>
      <c r="G17" s="890"/>
      <c r="H17" s="23"/>
      <c r="I17" s="890" t="s">
        <v>190</v>
      </c>
      <c r="J17" s="890"/>
      <c r="K17" s="23"/>
      <c r="L17" s="890"/>
      <c r="M17" s="890"/>
    </row>
    <row r="18" spans="1:13">
      <c r="A18" s="945"/>
      <c r="B18" s="120"/>
      <c r="C18" s="889" t="s">
        <v>626</v>
      </c>
      <c r="D18" s="889"/>
      <c r="E18" s="23"/>
      <c r="F18" s="889" t="s">
        <v>626</v>
      </c>
      <c r="G18" s="889"/>
      <c r="H18" s="23"/>
      <c r="I18" s="889" t="s">
        <v>626</v>
      </c>
      <c r="J18" s="889"/>
      <c r="K18" s="23"/>
      <c r="L18" s="889" t="s">
        <v>626</v>
      </c>
      <c r="M18" s="889"/>
    </row>
    <row r="19" spans="1:13" ht="89.1" customHeight="1">
      <c r="A19" s="945"/>
      <c r="B19" s="261" t="s">
        <v>651</v>
      </c>
      <c r="C19" s="960" t="s">
        <v>863</v>
      </c>
      <c r="D19" s="1017"/>
      <c r="E19" s="1017"/>
      <c r="F19" s="1017"/>
      <c r="G19" s="1017"/>
      <c r="H19" s="1017"/>
      <c r="I19" s="1017"/>
      <c r="J19" s="1017"/>
      <c r="K19" s="1017"/>
      <c r="L19" s="1017"/>
      <c r="M19" s="1018"/>
    </row>
    <row r="20" spans="1:13" ht="80.099999999999994" customHeight="1">
      <c r="A20" s="945"/>
      <c r="B20" s="69" t="s">
        <v>713</v>
      </c>
      <c r="C20" s="893" t="s">
        <v>864</v>
      </c>
      <c r="D20" s="894"/>
      <c r="E20" s="894"/>
      <c r="F20" s="894"/>
      <c r="G20" s="894"/>
      <c r="H20" s="894"/>
      <c r="I20" s="894"/>
      <c r="J20" s="894"/>
      <c r="K20" s="894"/>
      <c r="L20" s="894"/>
      <c r="M20" s="895"/>
    </row>
    <row r="21" spans="1:13" ht="42.75" customHeight="1">
      <c r="A21" s="945"/>
      <c r="B21" s="69" t="s">
        <v>715</v>
      </c>
      <c r="C21" s="932" t="s">
        <v>1179</v>
      </c>
      <c r="D21" s="928"/>
      <c r="E21" s="928"/>
      <c r="F21" s="928"/>
      <c r="G21" s="928"/>
      <c r="H21" s="928"/>
      <c r="I21" s="928"/>
      <c r="J21" s="928"/>
      <c r="K21" s="928"/>
      <c r="L21" s="928"/>
      <c r="M21" s="933"/>
    </row>
    <row r="22" spans="1:13" ht="38.25" customHeight="1">
      <c r="A22" s="946"/>
      <c r="B22" s="244" t="s">
        <v>716</v>
      </c>
      <c r="C22" s="932" t="s">
        <v>267</v>
      </c>
      <c r="D22" s="929"/>
      <c r="E22" s="248" t="s">
        <v>232</v>
      </c>
      <c r="F22" s="927" t="s">
        <v>308</v>
      </c>
      <c r="G22" s="928"/>
      <c r="H22" s="928"/>
      <c r="I22" s="928"/>
      <c r="J22" s="928"/>
      <c r="K22" s="37"/>
      <c r="L22" s="37"/>
      <c r="M22" s="247"/>
    </row>
    <row r="23" spans="1:13" ht="21" customHeight="1">
      <c r="A23" s="930" t="s">
        <v>57</v>
      </c>
      <c r="B23" s="69" t="s">
        <v>221</v>
      </c>
      <c r="C23" s="124" t="s">
        <v>269</v>
      </c>
      <c r="D23" s="80"/>
      <c r="E23" s="80"/>
      <c r="F23" s="80"/>
      <c r="G23" s="80"/>
      <c r="H23" s="80"/>
      <c r="I23" s="80"/>
      <c r="J23" s="80"/>
      <c r="K23" s="80"/>
      <c r="M23" s="65"/>
    </row>
    <row r="24" spans="1:13" ht="25.5" customHeight="1">
      <c r="A24" s="931"/>
      <c r="B24" s="69" t="s">
        <v>717</v>
      </c>
      <c r="C24" s="948" t="s">
        <v>408</v>
      </c>
      <c r="D24" s="949"/>
      <c r="E24" s="949"/>
      <c r="F24" s="949"/>
      <c r="G24" s="949"/>
      <c r="H24" s="949"/>
      <c r="I24" s="949"/>
      <c r="J24" s="949"/>
      <c r="K24" s="949"/>
      <c r="L24" s="949"/>
      <c r="M24" s="950"/>
    </row>
    <row r="25" spans="1:13" ht="8.25" customHeight="1">
      <c r="A25" s="931"/>
      <c r="B25" s="914" t="s">
        <v>653</v>
      </c>
      <c r="C25" s="66"/>
      <c r="D25" s="24"/>
      <c r="E25" s="24"/>
      <c r="F25" s="24"/>
      <c r="G25" s="24"/>
      <c r="H25" s="24"/>
      <c r="I25" s="24"/>
      <c r="J25" s="24"/>
      <c r="K25" s="24"/>
      <c r="L25" s="24"/>
      <c r="M25" s="25"/>
    </row>
    <row r="26" spans="1:13" ht="9" customHeight="1">
      <c r="A26" s="931"/>
      <c r="B26" s="915"/>
      <c r="C26" s="64"/>
      <c r="D26" s="26"/>
      <c r="E26" s="5"/>
      <c r="F26" s="26"/>
      <c r="G26" s="5"/>
      <c r="H26" s="26"/>
      <c r="I26" s="5"/>
      <c r="J26" s="26"/>
      <c r="K26" s="5"/>
      <c r="L26" s="5"/>
      <c r="M26" s="27"/>
    </row>
    <row r="27" spans="1:13">
      <c r="A27" s="931"/>
      <c r="B27" s="915"/>
      <c r="C27" s="29" t="s">
        <v>654</v>
      </c>
      <c r="D27" s="28"/>
      <c r="E27" s="29" t="s">
        <v>655</v>
      </c>
      <c r="F27" s="28"/>
      <c r="G27" s="29" t="s">
        <v>656</v>
      </c>
      <c r="H27" s="28"/>
      <c r="I27" s="29" t="s">
        <v>657</v>
      </c>
      <c r="J27" s="28"/>
      <c r="K27" s="29"/>
      <c r="L27" s="30"/>
      <c r="M27" s="31"/>
    </row>
    <row r="28" spans="1:13">
      <c r="A28" s="931"/>
      <c r="B28" s="915"/>
      <c r="C28" s="29" t="s">
        <v>659</v>
      </c>
      <c r="D28" s="32"/>
      <c r="E28" s="29" t="s">
        <v>660</v>
      </c>
      <c r="F28" s="33"/>
      <c r="G28" s="29" t="s">
        <v>661</v>
      </c>
      <c r="H28" s="33"/>
      <c r="I28" s="29"/>
      <c r="J28" s="33"/>
      <c r="K28" s="29"/>
      <c r="L28" s="30"/>
      <c r="M28" s="31"/>
    </row>
    <row r="29" spans="1:13">
      <c r="A29" s="931"/>
      <c r="B29" s="915"/>
      <c r="C29" s="252" t="s">
        <v>664</v>
      </c>
      <c r="D29" s="32"/>
      <c r="E29" s="251" t="s">
        <v>665</v>
      </c>
      <c r="F29" s="32"/>
      <c r="G29" s="29"/>
      <c r="H29" s="44"/>
      <c r="I29" s="29"/>
      <c r="J29" s="44"/>
      <c r="K29" s="29"/>
      <c r="L29" s="242"/>
      <c r="M29" s="243"/>
    </row>
    <row r="30" spans="1:13">
      <c r="A30" s="931"/>
      <c r="B30" s="915"/>
      <c r="C30" s="29" t="s">
        <v>666</v>
      </c>
      <c r="D30" s="33" t="s">
        <v>667</v>
      </c>
      <c r="E30" s="29" t="s">
        <v>668</v>
      </c>
      <c r="F30" s="9" t="s">
        <v>732</v>
      </c>
      <c r="G30" s="9"/>
      <c r="H30" s="9"/>
      <c r="I30" s="9"/>
      <c r="J30" s="9"/>
      <c r="K30" s="9"/>
      <c r="L30" s="9"/>
      <c r="M30" s="34"/>
    </row>
    <row r="31" spans="1:13" ht="9.75" customHeight="1">
      <c r="A31" s="931"/>
      <c r="B31" s="916"/>
      <c r="C31" s="35"/>
      <c r="D31" s="35"/>
      <c r="E31" s="35"/>
      <c r="F31" s="35"/>
      <c r="G31" s="35"/>
      <c r="H31" s="35"/>
      <c r="I31" s="35"/>
      <c r="J31" s="35"/>
      <c r="K31" s="35"/>
      <c r="L31" s="35"/>
      <c r="M31" s="36"/>
    </row>
    <row r="32" spans="1:13">
      <c r="A32" s="931"/>
      <c r="B32" s="914" t="s">
        <v>670</v>
      </c>
      <c r="C32" s="37"/>
      <c r="D32" s="37"/>
      <c r="E32" s="37"/>
      <c r="F32" s="37"/>
      <c r="G32" s="37"/>
      <c r="H32" s="37"/>
      <c r="I32" s="37"/>
      <c r="J32" s="37"/>
      <c r="K32" s="37"/>
      <c r="M32" s="65"/>
    </row>
    <row r="33" spans="1:13">
      <c r="A33" s="931"/>
      <c r="B33" s="915"/>
      <c r="C33" s="29" t="s">
        <v>671</v>
      </c>
      <c r="D33" s="33"/>
      <c r="E33" s="38"/>
      <c r="F33" s="29" t="s">
        <v>672</v>
      </c>
      <c r="G33" s="32"/>
      <c r="H33" s="38"/>
      <c r="I33" s="29" t="s">
        <v>673</v>
      </c>
      <c r="J33" s="32" t="s">
        <v>667</v>
      </c>
      <c r="K33" s="38"/>
      <c r="M33" s="65"/>
    </row>
    <row r="34" spans="1:13">
      <c r="A34" s="931"/>
      <c r="B34" s="915"/>
      <c r="C34" s="29" t="s">
        <v>674</v>
      </c>
      <c r="D34" s="39"/>
      <c r="E34" s="40"/>
      <c r="F34" s="29" t="s">
        <v>675</v>
      </c>
      <c r="G34" s="33"/>
      <c r="H34" s="41"/>
      <c r="I34" s="42"/>
      <c r="J34" s="41"/>
      <c r="K34" s="43"/>
      <c r="M34" s="65"/>
    </row>
    <row r="35" spans="1:13">
      <c r="A35" s="931"/>
      <c r="B35" s="915"/>
      <c r="C35" s="44"/>
      <c r="D35" s="44"/>
      <c r="E35" s="44"/>
      <c r="F35" s="44"/>
      <c r="G35" s="44"/>
      <c r="H35" s="44"/>
      <c r="I35" s="44"/>
      <c r="J35" s="44"/>
      <c r="K35" s="44"/>
      <c r="M35" s="65"/>
    </row>
    <row r="36" spans="1:13">
      <c r="A36" s="931"/>
      <c r="B36" s="119" t="s">
        <v>676</v>
      </c>
      <c r="C36" s="38"/>
      <c r="D36" s="38"/>
      <c r="E36" s="38"/>
      <c r="F36" s="38"/>
      <c r="G36" s="38"/>
      <c r="H36" s="38"/>
      <c r="I36" s="38"/>
      <c r="J36" s="38"/>
      <c r="K36" s="38"/>
      <c r="L36" s="38"/>
      <c r="M36" s="45"/>
    </row>
    <row r="37" spans="1:13" ht="18.95" customHeight="1">
      <c r="A37" s="931"/>
      <c r="B37" s="119"/>
      <c r="C37" s="67" t="s">
        <v>677</v>
      </c>
      <c r="D37" s="126">
        <v>12</v>
      </c>
      <c r="E37" s="38"/>
      <c r="F37" s="46" t="s">
        <v>678</v>
      </c>
      <c r="G37" s="48">
        <v>2018</v>
      </c>
      <c r="H37" s="38"/>
      <c r="I37" s="46" t="s">
        <v>679</v>
      </c>
      <c r="J37" s="927" t="s">
        <v>273</v>
      </c>
      <c r="K37" s="928"/>
      <c r="L37" s="929"/>
      <c r="M37" s="45"/>
    </row>
    <row r="38" spans="1:13">
      <c r="A38" s="931"/>
      <c r="B38" s="120"/>
      <c r="C38" s="35"/>
      <c r="D38" s="35"/>
      <c r="E38" s="35"/>
      <c r="F38" s="35"/>
      <c r="G38" s="35"/>
      <c r="H38" s="35"/>
      <c r="I38" s="35"/>
      <c r="J38" s="35"/>
      <c r="K38" s="35"/>
      <c r="L38" s="35"/>
      <c r="M38" s="36"/>
    </row>
    <row r="39" spans="1:13">
      <c r="A39" s="931"/>
      <c r="B39" s="914" t="s">
        <v>681</v>
      </c>
      <c r="C39" s="47"/>
      <c r="D39" s="47"/>
      <c r="E39" s="47"/>
      <c r="F39" s="47"/>
      <c r="G39" s="47"/>
      <c r="H39" s="47"/>
      <c r="I39" s="47"/>
      <c r="J39" s="47"/>
      <c r="K39" s="47"/>
      <c r="M39" s="65"/>
    </row>
    <row r="40" spans="1:13">
      <c r="A40" s="931"/>
      <c r="B40" s="915"/>
      <c r="C40" s="38" t="s">
        <v>682</v>
      </c>
      <c r="D40" s="48">
        <v>2019</v>
      </c>
      <c r="E40" s="49"/>
      <c r="F40" s="38" t="s">
        <v>683</v>
      </c>
      <c r="G40" s="598" t="s">
        <v>865</v>
      </c>
      <c r="H40" s="49"/>
      <c r="I40" s="46"/>
      <c r="J40" s="49"/>
      <c r="K40" s="49"/>
      <c r="M40" s="65"/>
    </row>
    <row r="41" spans="1:13">
      <c r="A41" s="931"/>
      <c r="B41" s="916"/>
      <c r="C41" s="35"/>
      <c r="D41" s="51"/>
      <c r="E41" s="52"/>
      <c r="F41" s="35"/>
      <c r="G41" s="52"/>
      <c r="H41" s="52"/>
      <c r="I41" s="53"/>
      <c r="J41" s="52"/>
      <c r="K41" s="52"/>
      <c r="M41" s="65"/>
    </row>
    <row r="42" spans="1:13">
      <c r="A42" s="931"/>
      <c r="B42" s="914" t="s">
        <v>685</v>
      </c>
      <c r="C42" s="54"/>
      <c r="D42" s="54"/>
      <c r="E42" s="54"/>
      <c r="F42" s="54"/>
      <c r="G42" s="54"/>
      <c r="H42" s="54"/>
      <c r="I42" s="54"/>
      <c r="J42" s="54"/>
      <c r="K42" s="54"/>
      <c r="L42" s="54"/>
      <c r="M42" s="55"/>
    </row>
    <row r="43" spans="1:13">
      <c r="A43" s="931"/>
      <c r="B43" s="915"/>
      <c r="C43" s="6"/>
      <c r="D43" s="7">
        <v>2019</v>
      </c>
      <c r="E43" s="7"/>
      <c r="F43" s="7">
        <v>2020</v>
      </c>
      <c r="G43" s="7"/>
      <c r="H43" s="8">
        <v>2021</v>
      </c>
      <c r="I43" s="8"/>
      <c r="J43" s="8">
        <v>2022</v>
      </c>
      <c r="K43" s="7"/>
      <c r="L43" s="7">
        <v>2023</v>
      </c>
      <c r="M43" s="55"/>
    </row>
    <row r="44" spans="1:13">
      <c r="A44" s="931"/>
      <c r="B44" s="915"/>
      <c r="C44" s="6"/>
      <c r="D44" s="102">
        <v>17</v>
      </c>
      <c r="E44" s="10"/>
      <c r="F44" s="102">
        <v>17</v>
      </c>
      <c r="G44" s="10"/>
      <c r="H44" s="102">
        <v>17</v>
      </c>
      <c r="I44" s="10"/>
      <c r="J44" s="102">
        <v>17</v>
      </c>
      <c r="K44" s="10"/>
      <c r="L44" s="102">
        <v>17</v>
      </c>
      <c r="M44" s="118"/>
    </row>
    <row r="45" spans="1:13">
      <c r="A45" s="931"/>
      <c r="B45" s="915"/>
      <c r="C45" s="6"/>
      <c r="D45" s="7">
        <v>2024</v>
      </c>
      <c r="E45" s="7"/>
      <c r="F45" s="7">
        <v>2025</v>
      </c>
      <c r="G45" s="7"/>
      <c r="H45" s="8">
        <v>2026</v>
      </c>
      <c r="I45" s="8"/>
      <c r="J45" s="8">
        <v>2027</v>
      </c>
      <c r="K45" s="7"/>
      <c r="L45" s="7">
        <v>2028</v>
      </c>
      <c r="M45" s="27"/>
    </row>
    <row r="46" spans="1:13">
      <c r="A46" s="931"/>
      <c r="B46" s="915"/>
      <c r="C46" s="6"/>
      <c r="D46" s="597">
        <v>17</v>
      </c>
      <c r="E46" s="10"/>
      <c r="F46" s="102"/>
      <c r="G46" s="10"/>
      <c r="H46" s="102"/>
      <c r="I46" s="10"/>
      <c r="J46" s="102"/>
      <c r="K46" s="10"/>
      <c r="L46" s="102"/>
      <c r="M46" s="118"/>
    </row>
    <row r="47" spans="1:13">
      <c r="A47" s="931"/>
      <c r="B47" s="915"/>
      <c r="C47" s="6"/>
      <c r="D47" s="11" t="s">
        <v>686</v>
      </c>
      <c r="E47" s="117"/>
      <c r="G47" s="117"/>
      <c r="H47" s="11"/>
      <c r="I47" s="117"/>
      <c r="J47" s="11"/>
      <c r="K47" s="117"/>
      <c r="L47" s="11"/>
      <c r="M47" s="118"/>
    </row>
    <row r="48" spans="1:13">
      <c r="A48" s="931"/>
      <c r="B48" s="915"/>
      <c r="C48" s="6"/>
      <c r="D48" s="454">
        <v>17</v>
      </c>
      <c r="E48" s="10"/>
      <c r="F48" s="917"/>
      <c r="G48" s="918"/>
      <c r="H48" s="919"/>
      <c r="I48" s="919"/>
      <c r="J48" s="11"/>
      <c r="K48" s="117"/>
      <c r="L48" s="11"/>
      <c r="M48" s="118"/>
    </row>
    <row r="49" spans="1:13">
      <c r="A49" s="931"/>
      <c r="B49" s="915"/>
      <c r="C49" s="6"/>
      <c r="D49" s="11"/>
      <c r="E49" s="117"/>
      <c r="F49" s="11"/>
      <c r="G49" s="117"/>
      <c r="H49" s="11"/>
      <c r="I49" s="117"/>
      <c r="J49" s="11"/>
      <c r="K49" s="117"/>
      <c r="L49" s="11"/>
      <c r="M49" s="118"/>
    </row>
    <row r="50" spans="1:13" ht="18" customHeight="1">
      <c r="A50" s="931"/>
      <c r="B50" s="914" t="s">
        <v>687</v>
      </c>
      <c r="C50" s="56"/>
      <c r="D50" s="56"/>
      <c r="E50" s="56"/>
      <c r="F50" s="56"/>
      <c r="G50" s="56"/>
      <c r="H50" s="56"/>
      <c r="I50" s="56"/>
      <c r="J50" s="56"/>
      <c r="K50" s="56"/>
      <c r="M50" s="65"/>
    </row>
    <row r="51" spans="1:13">
      <c r="A51" s="931"/>
      <c r="B51" s="915"/>
      <c r="D51" s="57" t="s">
        <v>688</v>
      </c>
      <c r="E51" s="58" t="s">
        <v>548</v>
      </c>
      <c r="F51" s="920" t="s">
        <v>689</v>
      </c>
      <c r="G51" s="921"/>
      <c r="H51" s="7"/>
      <c r="I51" s="77" t="s">
        <v>668</v>
      </c>
      <c r="J51" s="59"/>
      <c r="K51" s="59"/>
      <c r="M51" s="65"/>
    </row>
    <row r="52" spans="1:13">
      <c r="A52" s="931"/>
      <c r="B52" s="915"/>
      <c r="D52" s="60"/>
      <c r="E52" s="32" t="s">
        <v>667</v>
      </c>
      <c r="F52" s="920"/>
      <c r="G52" s="922"/>
      <c r="H52" s="38"/>
      <c r="I52" s="923"/>
      <c r="J52" s="923"/>
      <c r="K52" s="61"/>
      <c r="M52" s="65"/>
    </row>
    <row r="53" spans="1:13">
      <c r="A53" s="931"/>
      <c r="B53" s="916"/>
      <c r="C53" s="62"/>
      <c r="D53" s="62"/>
      <c r="E53" s="62"/>
      <c r="F53" s="62"/>
      <c r="G53" s="62"/>
      <c r="H53" s="62"/>
      <c r="I53" s="62"/>
      <c r="J53" s="62"/>
      <c r="K53" s="62"/>
      <c r="M53" s="65"/>
    </row>
    <row r="54" spans="1:13" ht="28.5" customHeight="1">
      <c r="A54" s="931"/>
      <c r="B54" s="69" t="s">
        <v>690</v>
      </c>
      <c r="C54" s="954"/>
      <c r="D54" s="955"/>
      <c r="E54" s="955"/>
      <c r="F54" s="955"/>
      <c r="G54" s="955"/>
      <c r="H54" s="955"/>
      <c r="I54" s="955"/>
      <c r="J54" s="955"/>
      <c r="K54" s="955"/>
      <c r="L54" s="955"/>
      <c r="M54" s="956"/>
    </row>
    <row r="55" spans="1:13">
      <c r="A55" s="931"/>
      <c r="B55" s="69" t="s">
        <v>692</v>
      </c>
      <c r="C55" s="893" t="s">
        <v>735</v>
      </c>
      <c r="D55" s="894"/>
      <c r="E55" s="894"/>
      <c r="F55" s="894"/>
      <c r="G55" s="894"/>
      <c r="H55" s="894"/>
      <c r="I55" s="894"/>
      <c r="J55" s="894"/>
      <c r="K55" s="894"/>
      <c r="L55" s="894"/>
      <c r="M55" s="895"/>
    </row>
    <row r="56" spans="1:13">
      <c r="A56" s="931"/>
      <c r="B56" s="69" t="s">
        <v>694</v>
      </c>
      <c r="C56" s="143">
        <v>31</v>
      </c>
      <c r="D56" s="143"/>
      <c r="E56" s="143"/>
      <c r="F56" s="143"/>
      <c r="G56" s="143"/>
      <c r="H56" s="143"/>
      <c r="I56" s="143"/>
      <c r="J56" s="143"/>
      <c r="K56" s="143"/>
      <c r="L56" s="143"/>
      <c r="M56" s="228"/>
    </row>
    <row r="57" spans="1:13" ht="30.95" customHeight="1" thickBot="1">
      <c r="A57" s="931"/>
      <c r="B57" s="69" t="s">
        <v>695</v>
      </c>
      <c r="C57" s="893">
        <v>2019</v>
      </c>
      <c r="D57" s="894"/>
      <c r="E57" s="894"/>
      <c r="F57" s="894"/>
      <c r="G57" s="894"/>
      <c r="H57" s="894"/>
      <c r="I57" s="894"/>
      <c r="J57" s="894"/>
      <c r="K57" s="894"/>
      <c r="L57" s="894"/>
      <c r="M57" s="895"/>
    </row>
    <row r="58" spans="1:13" ht="15.75" customHeight="1">
      <c r="A58" s="905" t="s">
        <v>70</v>
      </c>
      <c r="B58" s="70" t="s">
        <v>696</v>
      </c>
      <c r="C58" s="1062" t="s">
        <v>831</v>
      </c>
      <c r="D58" s="1063"/>
      <c r="E58" s="1063"/>
      <c r="F58" s="1063"/>
      <c r="G58" s="1063"/>
      <c r="H58" s="1063"/>
      <c r="I58" s="1063"/>
      <c r="J58" s="1063"/>
      <c r="K58" s="1063"/>
      <c r="L58" s="1063"/>
      <c r="M58" s="1064"/>
    </row>
    <row r="59" spans="1:13" ht="15.75" customHeight="1">
      <c r="A59" s="906"/>
      <c r="B59" s="70" t="s">
        <v>698</v>
      </c>
      <c r="C59" s="1065" t="s">
        <v>273</v>
      </c>
      <c r="D59" s="1066"/>
      <c r="E59" s="1066"/>
      <c r="F59" s="1066"/>
      <c r="G59" s="1066"/>
      <c r="H59" s="1066"/>
      <c r="I59" s="1066"/>
      <c r="J59" s="1066"/>
      <c r="K59" s="1066"/>
      <c r="L59" s="1066"/>
      <c r="M59" s="1067"/>
    </row>
    <row r="60" spans="1:13" ht="15.75" customHeight="1">
      <c r="A60" s="906"/>
      <c r="B60" s="70" t="s">
        <v>699</v>
      </c>
      <c r="C60" s="1065" t="s">
        <v>818</v>
      </c>
      <c r="D60" s="1066"/>
      <c r="E60" s="1066"/>
      <c r="F60" s="1066"/>
      <c r="G60" s="1066"/>
      <c r="H60" s="1066"/>
      <c r="I60" s="1066"/>
      <c r="J60" s="1066"/>
      <c r="K60" s="1066"/>
      <c r="L60" s="1066"/>
      <c r="M60" s="1067"/>
    </row>
    <row r="61" spans="1:13" ht="15.75" customHeight="1">
      <c r="A61" s="906"/>
      <c r="B61" s="71" t="s">
        <v>700</v>
      </c>
      <c r="C61" s="1065" t="s">
        <v>273</v>
      </c>
      <c r="D61" s="1066"/>
      <c r="E61" s="1066"/>
      <c r="F61" s="1066"/>
      <c r="G61" s="1066"/>
      <c r="H61" s="1066"/>
      <c r="I61" s="1066"/>
      <c r="J61" s="1066"/>
      <c r="K61" s="1066"/>
      <c r="L61" s="1066"/>
      <c r="M61" s="1067"/>
    </row>
    <row r="62" spans="1:13" ht="15.75" customHeight="1">
      <c r="A62" s="906"/>
      <c r="B62" s="70" t="s">
        <v>701</v>
      </c>
      <c r="C62" s="1068" t="s">
        <v>555</v>
      </c>
      <c r="D62" s="1066"/>
      <c r="E62" s="1066"/>
      <c r="F62" s="1066"/>
      <c r="G62" s="1066"/>
      <c r="H62" s="1066"/>
      <c r="I62" s="1066"/>
      <c r="J62" s="1066"/>
      <c r="K62" s="1066"/>
      <c r="L62" s="1066"/>
      <c r="M62" s="1067"/>
    </row>
    <row r="63" spans="1:13" ht="15.95" customHeight="1" thickBot="1">
      <c r="A63" s="907"/>
      <c r="B63" s="70" t="s">
        <v>702</v>
      </c>
      <c r="C63" s="1069" t="s">
        <v>275</v>
      </c>
      <c r="D63" s="1070"/>
      <c r="E63" s="1070"/>
      <c r="F63" s="1070"/>
      <c r="G63" s="1070"/>
      <c r="H63" s="1070"/>
      <c r="I63" s="1070"/>
      <c r="J63" s="1070"/>
      <c r="K63" s="1070"/>
      <c r="L63" s="1070"/>
      <c r="M63" s="1071"/>
    </row>
    <row r="64" spans="1:13" ht="15.75" customHeight="1">
      <c r="A64" s="905" t="s">
        <v>704</v>
      </c>
      <c r="B64" s="72" t="s">
        <v>705</v>
      </c>
      <c r="C64" s="990" t="s">
        <v>815</v>
      </c>
      <c r="D64" s="990"/>
      <c r="E64" s="990"/>
      <c r="F64" s="990"/>
      <c r="G64" s="990"/>
      <c r="H64" s="990"/>
      <c r="I64" s="990"/>
      <c r="J64" s="990"/>
      <c r="K64" s="990"/>
      <c r="L64" s="990"/>
      <c r="M64" s="991"/>
    </row>
    <row r="65" spans="1:13" ht="30" customHeight="1">
      <c r="A65" s="906"/>
      <c r="B65" s="72" t="s">
        <v>707</v>
      </c>
      <c r="C65" s="908" t="s">
        <v>708</v>
      </c>
      <c r="D65" s="908"/>
      <c r="E65" s="908"/>
      <c r="F65" s="908"/>
      <c r="G65" s="908"/>
      <c r="H65" s="908"/>
      <c r="I65" s="908"/>
      <c r="J65" s="908"/>
      <c r="K65" s="908"/>
      <c r="L65" s="908"/>
      <c r="M65" s="909"/>
    </row>
    <row r="66" spans="1:13" ht="30" customHeight="1">
      <c r="A66" s="906"/>
      <c r="B66" s="73" t="s">
        <v>237</v>
      </c>
      <c r="C66" s="908" t="s">
        <v>118</v>
      </c>
      <c r="D66" s="908"/>
      <c r="E66" s="908"/>
      <c r="F66" s="908"/>
      <c r="G66" s="908"/>
      <c r="H66" s="908"/>
      <c r="I66" s="908"/>
      <c r="J66" s="908"/>
      <c r="K66" s="908"/>
      <c r="L66" s="908"/>
      <c r="M66" s="909"/>
    </row>
    <row r="67" spans="1:13">
      <c r="A67" s="87" t="s">
        <v>74</v>
      </c>
      <c r="B67" s="74"/>
      <c r="C67" s="902" t="s">
        <v>709</v>
      </c>
      <c r="D67" s="903"/>
      <c r="E67" s="903"/>
      <c r="F67" s="903"/>
      <c r="G67" s="903"/>
      <c r="H67" s="903"/>
      <c r="I67" s="903"/>
      <c r="J67" s="903"/>
      <c r="K67" s="903"/>
      <c r="L67" s="903"/>
      <c r="M67" s="904"/>
    </row>
  </sheetData>
  <mergeCells count="78">
    <mergeCell ref="I9:J9"/>
    <mergeCell ref="L9:M9"/>
    <mergeCell ref="C10:D10"/>
    <mergeCell ref="F10:G10"/>
    <mergeCell ref="I10:J10"/>
    <mergeCell ref="L10:M10"/>
    <mergeCell ref="C9:D9"/>
    <mergeCell ref="F9:G9"/>
    <mergeCell ref="I11:J11"/>
    <mergeCell ref="L11:M11"/>
    <mergeCell ref="C12:D12"/>
    <mergeCell ref="F12:G12"/>
    <mergeCell ref="I12:J12"/>
    <mergeCell ref="L12:M12"/>
    <mergeCell ref="C11:D11"/>
    <mergeCell ref="F11:G11"/>
    <mergeCell ref="C19:M19"/>
    <mergeCell ref="I13:J13"/>
    <mergeCell ref="L13:M13"/>
    <mergeCell ref="C14:D14"/>
    <mergeCell ref="F14:G14"/>
    <mergeCell ref="I14:J14"/>
    <mergeCell ref="L14:M14"/>
    <mergeCell ref="C13:D13"/>
    <mergeCell ref="F13:G13"/>
    <mergeCell ref="C15:D15"/>
    <mergeCell ref="F15:G15"/>
    <mergeCell ref="B8:B10"/>
    <mergeCell ref="I15:J15"/>
    <mergeCell ref="L15:M15"/>
    <mergeCell ref="C20:M20"/>
    <mergeCell ref="C16:D16"/>
    <mergeCell ref="F16:G16"/>
    <mergeCell ref="I16:J16"/>
    <mergeCell ref="L16:M16"/>
    <mergeCell ref="C17:D17"/>
    <mergeCell ref="F17:G17"/>
    <mergeCell ref="I17:J17"/>
    <mergeCell ref="L17:M17"/>
    <mergeCell ref="C18:D18"/>
    <mergeCell ref="F18:G18"/>
    <mergeCell ref="I18:J18"/>
    <mergeCell ref="L18:M18"/>
    <mergeCell ref="C21:M21"/>
    <mergeCell ref="A23:A57"/>
    <mergeCell ref="C24:M24"/>
    <mergeCell ref="B25:B31"/>
    <mergeCell ref="B32:B35"/>
    <mergeCell ref="J37:L37"/>
    <mergeCell ref="B39:B41"/>
    <mergeCell ref="B42:B49"/>
    <mergeCell ref="F48:G48"/>
    <mergeCell ref="H48:I48"/>
    <mergeCell ref="A2:A22"/>
    <mergeCell ref="C2:M2"/>
    <mergeCell ref="C3:M3"/>
    <mergeCell ref="I52:J52"/>
    <mergeCell ref="C54:M54"/>
    <mergeCell ref="F4:G4"/>
    <mergeCell ref="A64:A66"/>
    <mergeCell ref="C64:M64"/>
    <mergeCell ref="C65:M65"/>
    <mergeCell ref="C66:M66"/>
    <mergeCell ref="C57:M57"/>
    <mergeCell ref="A58:A63"/>
    <mergeCell ref="C58:M58"/>
    <mergeCell ref="C59:M59"/>
    <mergeCell ref="C60:M60"/>
    <mergeCell ref="C61:M61"/>
    <mergeCell ref="C62:M62"/>
    <mergeCell ref="C63:M63"/>
    <mergeCell ref="F22:J22"/>
    <mergeCell ref="C22:D22"/>
    <mergeCell ref="C67:M67"/>
    <mergeCell ref="B50:B53"/>
    <mergeCell ref="F51:F52"/>
    <mergeCell ref="G51:G52"/>
    <mergeCell ref="C55:M55"/>
  </mergeCells>
  <dataValidations count="7">
    <dataValidation allowBlank="1" showInputMessage="1" showErrorMessage="1" prompt="Seleccione de la lista desplegable" sqref="H7 B7 B4" xr:uid="{3881F04D-E53F-4D08-B8F8-A149ADFA2490}"/>
    <dataValidation allowBlank="1" showInputMessage="1" showErrorMessage="1" prompt="Selecciones de la lista desplegable" sqref="B23" xr:uid="{A1A52B04-6DC5-40D9-A8C9-40DA841D41F1}"/>
    <dataValidation allowBlank="1" showInputMessage="1" showErrorMessage="1" prompt="Incluir una ficha por cada indicador, ya sea de producto o de resultado" sqref="B1" xr:uid="{97107AC4-5F85-4EBD-8BBA-B4BD51494B90}"/>
    <dataValidation allowBlank="1" showInputMessage="1" showErrorMessage="1" prompt="Si corresponde a un indicador del PDD, identifique el código de la meta el cual se encuentra en el listado de indicadores del plan que se encuentra en la caja de herramientas._x000a__x000a_" sqref="F4" xr:uid="{AC680311-1499-4DB2-957C-BDF2BE3FCF88}"/>
    <dataValidation allowBlank="1" showInputMessage="1" showErrorMessage="1" prompt="Identifique el ODS a que le apunta el indicador de producto. Seleccione de la lista desplegable._x000a_" sqref="B22" xr:uid="{A8A2C05C-3682-4AC2-942C-57D5A79485F9}"/>
    <dataValidation allowBlank="1" showInputMessage="1" showErrorMessage="1" prompt="Identifique la meta ODS a que le apunta el indicador de producto. Seleccione de la lista desplegable." sqref="E22" xr:uid="{2757ECF4-0F70-4786-83A0-1C6D3F6830D7}"/>
    <dataValidation type="list" allowBlank="1" showInputMessage="1" showErrorMessage="1" sqref="G51" xr:uid="{D2FF04F3-FF69-4DCB-A1C7-261F67E03CA3}"/>
  </dataValidations>
  <hyperlinks>
    <hyperlink ref="C62" r:id="rId1" xr:uid="{E8171572-A0BD-4813-A771-F08B34A3A1FE}"/>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FB56-9D10-4B05-AC27-8263EEE0B064}">
  <dimension ref="A1:O65"/>
  <sheetViews>
    <sheetView topLeftCell="A52" zoomScale="85" zoomScaleNormal="85" zoomScalePageLayoutView="80" workbookViewId="0">
      <selection activeCell="C17" sqref="C17:M17"/>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1126" t="s">
        <v>866</v>
      </c>
      <c r="C1" s="1127"/>
      <c r="D1" s="1127"/>
      <c r="E1" s="1127"/>
      <c r="F1" s="1127"/>
      <c r="G1" s="1127"/>
      <c r="H1" s="1127"/>
      <c r="I1" s="1127"/>
      <c r="J1" s="1127"/>
      <c r="K1" s="1127"/>
      <c r="L1" s="1127"/>
      <c r="M1" s="1128"/>
    </row>
    <row r="2" spans="1:13" ht="37.5" customHeight="1">
      <c r="A2" s="944" t="s">
        <v>614</v>
      </c>
      <c r="B2" s="68" t="s">
        <v>615</v>
      </c>
      <c r="C2" s="1129" t="s">
        <v>416</v>
      </c>
      <c r="D2" s="1130"/>
      <c r="E2" s="1130"/>
      <c r="F2" s="1130"/>
      <c r="G2" s="1130"/>
      <c r="H2" s="1130"/>
      <c r="I2" s="1130"/>
      <c r="J2" s="1130"/>
      <c r="K2" s="1130"/>
      <c r="L2" s="1130"/>
      <c r="M2" s="1131"/>
    </row>
    <row r="3" spans="1:13" ht="39.950000000000003" customHeight="1">
      <c r="A3" s="945"/>
      <c r="B3" s="69" t="s">
        <v>711</v>
      </c>
      <c r="C3" s="947" t="s">
        <v>1178</v>
      </c>
      <c r="D3" s="908"/>
      <c r="E3" s="908"/>
      <c r="F3" s="908"/>
      <c r="G3" s="908"/>
      <c r="H3" s="908"/>
      <c r="I3" s="908"/>
      <c r="J3" s="908"/>
      <c r="K3" s="908"/>
      <c r="L3" s="908"/>
      <c r="M3" s="909"/>
    </row>
    <row r="4" spans="1:13">
      <c r="A4" s="945"/>
      <c r="B4" s="120" t="s">
        <v>223</v>
      </c>
      <c r="C4" s="295" t="s">
        <v>548</v>
      </c>
      <c r="D4" s="281"/>
      <c r="E4" s="281"/>
      <c r="F4" s="900" t="s">
        <v>618</v>
      </c>
      <c r="G4" s="901"/>
      <c r="H4" s="241"/>
      <c r="I4" s="281"/>
      <c r="J4" s="281"/>
      <c r="K4" s="281"/>
      <c r="L4" s="281"/>
      <c r="M4" s="282"/>
    </row>
    <row r="5" spans="1:13">
      <c r="A5" s="945"/>
      <c r="B5" s="78" t="s">
        <v>619</v>
      </c>
      <c r="C5" s="288"/>
      <c r="D5" s="281"/>
      <c r="E5" s="281"/>
      <c r="F5" s="281"/>
      <c r="G5" s="281"/>
      <c r="H5" s="281"/>
      <c r="I5" s="281"/>
      <c r="J5" s="281"/>
      <c r="K5" s="281"/>
      <c r="L5" s="281"/>
      <c r="M5" s="282"/>
    </row>
    <row r="6" spans="1:13">
      <c r="A6" s="945"/>
      <c r="B6" s="120" t="s">
        <v>620</v>
      </c>
      <c r="C6" s="288"/>
      <c r="D6" s="281"/>
      <c r="E6" s="281"/>
      <c r="F6" s="281"/>
      <c r="G6" s="281"/>
      <c r="H6" s="281"/>
      <c r="I6" s="281"/>
      <c r="J6" s="281"/>
      <c r="K6" s="281"/>
      <c r="L6" s="281"/>
      <c r="M6" s="282"/>
    </row>
    <row r="7" spans="1:13">
      <c r="A7" s="945"/>
      <c r="B7" s="69" t="s">
        <v>621</v>
      </c>
      <c r="C7" s="300" t="s">
        <v>116</v>
      </c>
      <c r="D7" s="340"/>
      <c r="E7" s="340"/>
      <c r="F7" s="340"/>
      <c r="G7" s="455"/>
      <c r="H7" s="21" t="s">
        <v>237</v>
      </c>
      <c r="I7" s="125" t="s">
        <v>272</v>
      </c>
      <c r="J7" s="340"/>
      <c r="K7" s="340"/>
      <c r="L7" s="340"/>
      <c r="M7" s="344"/>
    </row>
    <row r="8" spans="1:13" ht="15.6" customHeight="1">
      <c r="A8" s="945"/>
      <c r="B8" s="941" t="s">
        <v>622</v>
      </c>
      <c r="C8" s="456"/>
      <c r="D8" s="457"/>
      <c r="E8" s="457"/>
      <c r="F8" s="457"/>
      <c r="G8" s="457"/>
      <c r="H8" s="457"/>
      <c r="I8" s="457"/>
      <c r="J8" s="457"/>
      <c r="K8" s="457"/>
      <c r="L8" s="458"/>
      <c r="M8" s="459"/>
    </row>
    <row r="9" spans="1:13">
      <c r="A9" s="945"/>
      <c r="B9" s="942"/>
      <c r="C9" s="1057" t="s">
        <v>272</v>
      </c>
      <c r="D9" s="1058"/>
      <c r="E9" s="43"/>
      <c r="F9" s="1058" t="s">
        <v>623</v>
      </c>
      <c r="G9" s="1058"/>
      <c r="H9" s="43"/>
      <c r="I9" s="1058" t="s">
        <v>630</v>
      </c>
      <c r="J9" s="1058"/>
      <c r="K9" s="43"/>
      <c r="L9" s="1058" t="s">
        <v>625</v>
      </c>
      <c r="M9" s="1124"/>
    </row>
    <row r="10" spans="1:13">
      <c r="A10" s="945"/>
      <c r="B10" s="942"/>
      <c r="C10" s="1125" t="s">
        <v>626</v>
      </c>
      <c r="D10" s="1122"/>
      <c r="E10" s="43"/>
      <c r="F10" s="1122" t="s">
        <v>626</v>
      </c>
      <c r="G10" s="1122"/>
      <c r="H10" s="43"/>
      <c r="I10" s="1122" t="s">
        <v>626</v>
      </c>
      <c r="J10" s="1122"/>
      <c r="K10" s="43"/>
      <c r="L10" s="1122" t="s">
        <v>626</v>
      </c>
      <c r="M10" s="1123"/>
    </row>
    <row r="11" spans="1:13">
      <c r="A11" s="945"/>
      <c r="B11" s="942"/>
      <c r="C11" s="1057" t="s">
        <v>867</v>
      </c>
      <c r="D11" s="1058"/>
      <c r="E11" s="43"/>
      <c r="F11" s="1058" t="s">
        <v>628</v>
      </c>
      <c r="G11" s="1058"/>
      <c r="H11" s="43"/>
      <c r="I11" s="1058" t="s">
        <v>629</v>
      </c>
      <c r="J11" s="1058"/>
      <c r="K11" s="43"/>
      <c r="L11" s="1058" t="s">
        <v>636</v>
      </c>
      <c r="M11" s="1124"/>
    </row>
    <row r="12" spans="1:13">
      <c r="A12" s="945"/>
      <c r="B12" s="942"/>
      <c r="C12" s="1125" t="s">
        <v>626</v>
      </c>
      <c r="D12" s="1122"/>
      <c r="E12" s="43"/>
      <c r="F12" s="1122" t="s">
        <v>626</v>
      </c>
      <c r="G12" s="1122"/>
      <c r="H12" s="43"/>
      <c r="I12" s="1122" t="s">
        <v>626</v>
      </c>
      <c r="J12" s="1122"/>
      <c r="K12" s="43"/>
      <c r="L12" s="1122" t="s">
        <v>626</v>
      </c>
      <c r="M12" s="1123"/>
    </row>
    <row r="13" spans="1:13">
      <c r="A13" s="945"/>
      <c r="B13" s="942"/>
      <c r="C13" s="1057" t="s">
        <v>627</v>
      </c>
      <c r="D13" s="1058"/>
      <c r="E13" s="43"/>
      <c r="F13" s="1058" t="s">
        <v>631</v>
      </c>
      <c r="G13" s="1058"/>
      <c r="H13" s="43"/>
      <c r="I13" s="1058" t="s">
        <v>647</v>
      </c>
      <c r="J13" s="1058"/>
      <c r="K13" s="43"/>
      <c r="L13" s="1058" t="s">
        <v>645</v>
      </c>
      <c r="M13" s="1124"/>
    </row>
    <row r="14" spans="1:13">
      <c r="A14" s="945"/>
      <c r="B14" s="942"/>
      <c r="C14" s="1125" t="s">
        <v>626</v>
      </c>
      <c r="D14" s="1122"/>
      <c r="E14" s="43"/>
      <c r="F14" s="1122" t="s">
        <v>626</v>
      </c>
      <c r="G14" s="1122"/>
      <c r="H14" s="43"/>
      <c r="I14" s="1122" t="s">
        <v>626</v>
      </c>
      <c r="J14" s="1122"/>
      <c r="K14" s="43"/>
      <c r="L14" s="1122" t="s">
        <v>626</v>
      </c>
      <c r="M14" s="1123"/>
    </row>
    <row r="15" spans="1:13">
      <c r="A15" s="945"/>
      <c r="B15" s="942"/>
      <c r="C15" s="1057" t="s">
        <v>648</v>
      </c>
      <c r="D15" s="1058"/>
      <c r="E15" s="43"/>
      <c r="F15" s="1058" t="s">
        <v>640</v>
      </c>
      <c r="G15" s="1058"/>
      <c r="H15" s="43"/>
      <c r="I15" s="1058" t="s">
        <v>649</v>
      </c>
      <c r="J15" s="1058"/>
      <c r="K15" s="43"/>
      <c r="L15" s="1058" t="s">
        <v>646</v>
      </c>
      <c r="M15" s="1124"/>
    </row>
    <row r="16" spans="1:13">
      <c r="A16" s="945"/>
      <c r="B16" s="943"/>
      <c r="C16" s="1125" t="s">
        <v>626</v>
      </c>
      <c r="D16" s="1122"/>
      <c r="E16" s="43"/>
      <c r="F16" s="1122" t="s">
        <v>626</v>
      </c>
      <c r="G16" s="1122"/>
      <c r="H16" s="43"/>
      <c r="I16" s="1122" t="s">
        <v>626</v>
      </c>
      <c r="J16" s="1122"/>
      <c r="K16" s="43"/>
      <c r="L16" s="1122" t="s">
        <v>626</v>
      </c>
      <c r="M16" s="1123"/>
    </row>
    <row r="17" spans="1:13" ht="156" customHeight="1">
      <c r="A17" s="945"/>
      <c r="B17" s="261" t="s">
        <v>651</v>
      </c>
      <c r="C17" s="893" t="s">
        <v>868</v>
      </c>
      <c r="D17" s="894"/>
      <c r="E17" s="894"/>
      <c r="F17" s="894"/>
      <c r="G17" s="894"/>
      <c r="H17" s="894"/>
      <c r="I17" s="894"/>
      <c r="J17" s="894"/>
      <c r="K17" s="894"/>
      <c r="L17" s="894"/>
      <c r="M17" s="895"/>
    </row>
    <row r="18" spans="1:13" ht="52.5" customHeight="1">
      <c r="A18" s="945"/>
      <c r="B18" s="69" t="s">
        <v>713</v>
      </c>
      <c r="C18" s="893" t="s">
        <v>869</v>
      </c>
      <c r="D18" s="894"/>
      <c r="E18" s="894"/>
      <c r="F18" s="894"/>
      <c r="G18" s="894"/>
      <c r="H18" s="894"/>
      <c r="I18" s="894"/>
      <c r="J18" s="894"/>
      <c r="K18" s="894"/>
      <c r="L18" s="894"/>
      <c r="M18" s="895"/>
    </row>
    <row r="19" spans="1:13" ht="37.5" customHeight="1">
      <c r="A19" s="945"/>
      <c r="B19" s="69" t="s">
        <v>715</v>
      </c>
      <c r="C19" s="932" t="s">
        <v>1179</v>
      </c>
      <c r="D19" s="928"/>
      <c r="E19" s="928"/>
      <c r="F19" s="928"/>
      <c r="G19" s="928"/>
      <c r="H19" s="928"/>
      <c r="I19" s="928"/>
      <c r="J19" s="928"/>
      <c r="K19" s="928"/>
      <c r="L19" s="928"/>
      <c r="M19" s="933"/>
    </row>
    <row r="20" spans="1:13" ht="68.25" customHeight="1">
      <c r="A20" s="946"/>
      <c r="B20" s="244" t="s">
        <v>716</v>
      </c>
      <c r="C20" s="932" t="s">
        <v>418</v>
      </c>
      <c r="D20" s="929"/>
      <c r="E20" s="248" t="s">
        <v>232</v>
      </c>
      <c r="F20" s="927" t="s">
        <v>419</v>
      </c>
      <c r="G20" s="928"/>
      <c r="H20" s="928"/>
      <c r="I20" s="928"/>
      <c r="J20" s="928"/>
      <c r="K20" s="37"/>
      <c r="L20" s="37"/>
      <c r="M20" s="247"/>
    </row>
    <row r="21" spans="1:13" ht="25.5" customHeight="1">
      <c r="A21" s="930" t="s">
        <v>57</v>
      </c>
      <c r="B21" s="69" t="s">
        <v>221</v>
      </c>
      <c r="C21" s="300" t="s">
        <v>420</v>
      </c>
      <c r="D21" s="80"/>
      <c r="E21" s="80"/>
      <c r="F21" s="80"/>
      <c r="G21" s="80"/>
      <c r="H21" s="80"/>
      <c r="I21" s="80"/>
      <c r="J21" s="80"/>
      <c r="K21" s="80"/>
      <c r="L21" s="41"/>
      <c r="M21" s="406"/>
    </row>
    <row r="22" spans="1:13" ht="48.95" customHeight="1">
      <c r="A22" s="931"/>
      <c r="B22" s="69" t="s">
        <v>717</v>
      </c>
      <c r="C22" s="932" t="s">
        <v>417</v>
      </c>
      <c r="D22" s="928"/>
      <c r="E22" s="928"/>
      <c r="F22" s="928"/>
      <c r="G22" s="928"/>
      <c r="H22" s="928"/>
      <c r="I22" s="928"/>
      <c r="J22" s="928"/>
      <c r="K22" s="928"/>
      <c r="L22" s="928"/>
      <c r="M22" s="933"/>
    </row>
    <row r="23" spans="1:13" ht="8.25" customHeight="1">
      <c r="A23" s="931"/>
      <c r="B23" s="914" t="s">
        <v>653</v>
      </c>
      <c r="C23" s="349"/>
      <c r="D23" s="24"/>
      <c r="E23" s="24"/>
      <c r="F23" s="24"/>
      <c r="G23" s="24"/>
      <c r="H23" s="24"/>
      <c r="I23" s="24"/>
      <c r="J23" s="24"/>
      <c r="K23" s="24"/>
      <c r="L23" s="24"/>
      <c r="M23" s="25"/>
    </row>
    <row r="24" spans="1:13" ht="9" customHeight="1">
      <c r="A24" s="931"/>
      <c r="B24" s="915"/>
      <c r="C24" s="304"/>
      <c r="D24" s="26"/>
      <c r="E24" s="5"/>
      <c r="F24" s="26"/>
      <c r="G24" s="5"/>
      <c r="H24" s="26"/>
      <c r="I24" s="5"/>
      <c r="J24" s="26"/>
      <c r="K24" s="5"/>
      <c r="L24" s="5"/>
      <c r="M24" s="27"/>
    </row>
    <row r="25" spans="1:13">
      <c r="A25" s="931"/>
      <c r="B25" s="915"/>
      <c r="C25" s="252" t="s">
        <v>654</v>
      </c>
      <c r="D25" s="28"/>
      <c r="E25" s="251" t="s">
        <v>655</v>
      </c>
      <c r="F25" s="28"/>
      <c r="G25" s="251" t="s">
        <v>656</v>
      </c>
      <c r="H25" s="28"/>
      <c r="I25" s="251" t="s">
        <v>657</v>
      </c>
      <c r="J25" s="28"/>
      <c r="K25" s="251"/>
      <c r="L25" s="30"/>
      <c r="M25" s="31"/>
    </row>
    <row r="26" spans="1:13">
      <c r="A26" s="931"/>
      <c r="B26" s="915"/>
      <c r="C26" s="252" t="s">
        <v>659</v>
      </c>
      <c r="D26" s="32"/>
      <c r="E26" s="251" t="s">
        <v>660</v>
      </c>
      <c r="F26" s="33"/>
      <c r="G26" s="251" t="s">
        <v>661</v>
      </c>
      <c r="H26" s="33"/>
      <c r="I26" s="251"/>
      <c r="J26" s="33"/>
      <c r="K26" s="251"/>
      <c r="L26" s="30"/>
      <c r="M26" s="31"/>
    </row>
    <row r="27" spans="1:13">
      <c r="A27" s="931"/>
      <c r="B27" s="915"/>
      <c r="C27" s="252" t="s">
        <v>664</v>
      </c>
      <c r="D27" s="32"/>
      <c r="E27" s="251" t="s">
        <v>665</v>
      </c>
      <c r="F27" s="32"/>
      <c r="G27" s="251"/>
      <c r="H27" s="44"/>
      <c r="I27" s="251"/>
      <c r="J27" s="44"/>
      <c r="K27" s="251"/>
      <c r="L27" s="242"/>
      <c r="M27" s="243"/>
    </row>
    <row r="28" spans="1:13">
      <c r="A28" s="931"/>
      <c r="B28" s="915"/>
      <c r="C28" s="252" t="s">
        <v>666</v>
      </c>
      <c r="D28" s="33" t="s">
        <v>667</v>
      </c>
      <c r="E28" s="251" t="s">
        <v>668</v>
      </c>
      <c r="F28" s="350" t="s">
        <v>732</v>
      </c>
      <c r="G28" s="350"/>
      <c r="H28" s="350"/>
      <c r="I28" s="350"/>
      <c r="J28" s="350"/>
      <c r="K28" s="350"/>
      <c r="L28" s="350"/>
      <c r="M28" s="351"/>
    </row>
    <row r="29" spans="1:13" ht="9.75" customHeight="1">
      <c r="A29" s="931"/>
      <c r="B29" s="916"/>
      <c r="C29" s="290"/>
      <c r="D29" s="35"/>
      <c r="E29" s="35"/>
      <c r="F29" s="35"/>
      <c r="G29" s="35"/>
      <c r="H29" s="35"/>
      <c r="I29" s="35"/>
      <c r="J29" s="35"/>
      <c r="K29" s="35"/>
      <c r="L29" s="35"/>
      <c r="M29" s="36"/>
    </row>
    <row r="30" spans="1:13">
      <c r="A30" s="931"/>
      <c r="B30" s="914" t="s">
        <v>670</v>
      </c>
      <c r="C30" s="246"/>
      <c r="D30" s="37"/>
      <c r="E30" s="37"/>
      <c r="F30" s="37"/>
      <c r="G30" s="37"/>
      <c r="H30" s="37"/>
      <c r="I30" s="37"/>
      <c r="J30" s="37"/>
      <c r="K30" s="37"/>
      <c r="L30" s="41"/>
      <c r="M30" s="406"/>
    </row>
    <row r="31" spans="1:13">
      <c r="A31" s="931"/>
      <c r="B31" s="915"/>
      <c r="C31" s="252" t="s">
        <v>671</v>
      </c>
      <c r="D31" s="33"/>
      <c r="E31" s="301"/>
      <c r="F31" s="251" t="s">
        <v>672</v>
      </c>
      <c r="G31" s="32"/>
      <c r="H31" s="301"/>
      <c r="I31" s="251" t="s">
        <v>673</v>
      </c>
      <c r="J31" s="32" t="s">
        <v>667</v>
      </c>
      <c r="K31" s="301"/>
      <c r="L31" s="41"/>
      <c r="M31" s="406"/>
    </row>
    <row r="32" spans="1:13">
      <c r="A32" s="931"/>
      <c r="B32" s="915"/>
      <c r="C32" s="252" t="s">
        <v>674</v>
      </c>
      <c r="D32" s="39"/>
      <c r="E32" s="40"/>
      <c r="F32" s="251" t="s">
        <v>675</v>
      </c>
      <c r="G32" s="33"/>
      <c r="H32" s="41"/>
      <c r="I32" s="42"/>
      <c r="J32" s="41"/>
      <c r="K32" s="43"/>
      <c r="L32" s="41"/>
      <c r="M32" s="406"/>
    </row>
    <row r="33" spans="1:15">
      <c r="A33" s="931"/>
      <c r="B33" s="915"/>
      <c r="C33" s="305"/>
      <c r="D33" s="44"/>
      <c r="E33" s="44"/>
      <c r="F33" s="44"/>
      <c r="G33" s="44"/>
      <c r="H33" s="44"/>
      <c r="I33" s="44"/>
      <c r="J33" s="44"/>
      <c r="K33" s="44"/>
      <c r="L33" s="41"/>
      <c r="M33" s="406"/>
    </row>
    <row r="34" spans="1:15">
      <c r="A34" s="931"/>
      <c r="B34" s="119" t="s">
        <v>676</v>
      </c>
      <c r="C34" s="306"/>
      <c r="D34" s="301"/>
      <c r="E34" s="301"/>
      <c r="F34" s="301"/>
      <c r="G34" s="301"/>
      <c r="H34" s="301"/>
      <c r="I34" s="301"/>
      <c r="J34" s="301"/>
      <c r="K34" s="301"/>
      <c r="L34" s="301"/>
      <c r="M34" s="45"/>
    </row>
    <row r="35" spans="1:15" ht="18.95" customHeight="1">
      <c r="A35" s="931"/>
      <c r="B35" s="119"/>
      <c r="C35" s="307" t="s">
        <v>677</v>
      </c>
      <c r="D35" s="126">
        <v>4</v>
      </c>
      <c r="E35" s="301"/>
      <c r="F35" s="309" t="s">
        <v>678</v>
      </c>
      <c r="G35" s="48">
        <v>2018</v>
      </c>
      <c r="H35" s="301"/>
      <c r="I35" s="309" t="s">
        <v>679</v>
      </c>
      <c r="J35" s="927" t="s">
        <v>273</v>
      </c>
      <c r="K35" s="928"/>
      <c r="L35" s="929"/>
      <c r="M35" s="45"/>
    </row>
    <row r="36" spans="1:15">
      <c r="A36" s="931"/>
      <c r="B36" s="120"/>
      <c r="C36" s="290"/>
      <c r="D36" s="35"/>
      <c r="E36" s="35"/>
      <c r="F36" s="35"/>
      <c r="G36" s="35"/>
      <c r="H36" s="35"/>
      <c r="I36" s="35"/>
      <c r="J36" s="35"/>
      <c r="K36" s="35"/>
      <c r="L36" s="35"/>
      <c r="M36" s="36"/>
    </row>
    <row r="37" spans="1:15">
      <c r="A37" s="931"/>
      <c r="B37" s="914" t="s">
        <v>681</v>
      </c>
      <c r="C37" s="310"/>
      <c r="D37" s="47"/>
      <c r="E37" s="47"/>
      <c r="F37" s="47"/>
      <c r="G37" s="47"/>
      <c r="H37" s="47"/>
      <c r="I37" s="47"/>
      <c r="J37" s="47"/>
      <c r="K37" s="47"/>
      <c r="L37" s="41"/>
      <c r="M37" s="406"/>
    </row>
    <row r="38" spans="1:15">
      <c r="A38" s="931"/>
      <c r="B38" s="915"/>
      <c r="C38" s="306" t="s">
        <v>682</v>
      </c>
      <c r="D38" s="48">
        <v>2019</v>
      </c>
      <c r="E38" s="49"/>
      <c r="F38" s="301" t="s">
        <v>683</v>
      </c>
      <c r="G38" s="598" t="s">
        <v>865</v>
      </c>
      <c r="H38" s="49"/>
      <c r="I38" s="309"/>
      <c r="J38" s="49"/>
      <c r="K38" s="49"/>
      <c r="L38" s="41"/>
      <c r="M38" s="406"/>
    </row>
    <row r="39" spans="1:15">
      <c r="A39" s="931"/>
      <c r="B39" s="916"/>
      <c r="C39" s="290"/>
      <c r="D39" s="51"/>
      <c r="E39" s="52"/>
      <c r="F39" s="35"/>
      <c r="G39" s="52"/>
      <c r="H39" s="52"/>
      <c r="I39" s="53"/>
      <c r="J39" s="52"/>
      <c r="K39" s="52"/>
      <c r="L39" s="41"/>
      <c r="M39" s="406"/>
    </row>
    <row r="40" spans="1:15">
      <c r="A40" s="931"/>
      <c r="B40" s="914" t="s">
        <v>685</v>
      </c>
      <c r="C40" s="313"/>
      <c r="D40" s="54"/>
      <c r="E40" s="54"/>
      <c r="F40" s="54"/>
      <c r="G40" s="54"/>
      <c r="H40" s="54"/>
      <c r="I40" s="54"/>
      <c r="J40" s="54"/>
      <c r="K40" s="54"/>
      <c r="L40" s="54"/>
      <c r="M40" s="55"/>
    </row>
    <row r="41" spans="1:15">
      <c r="A41" s="931"/>
      <c r="B41" s="915"/>
      <c r="C41" s="314"/>
      <c r="D41" s="7">
        <v>2019</v>
      </c>
      <c r="E41" s="7"/>
      <c r="F41" s="7">
        <v>2020</v>
      </c>
      <c r="G41" s="7"/>
      <c r="H41" s="272">
        <v>2021</v>
      </c>
      <c r="I41" s="272"/>
      <c r="J41" s="272">
        <v>2022</v>
      </c>
      <c r="K41" s="7"/>
      <c r="L41" s="7">
        <v>2023</v>
      </c>
      <c r="M41" s="55"/>
    </row>
    <row r="42" spans="1:15">
      <c r="A42" s="931"/>
      <c r="B42" s="915"/>
      <c r="C42" s="314"/>
      <c r="D42" s="460">
        <v>9</v>
      </c>
      <c r="E42" s="430"/>
      <c r="F42" s="460">
        <v>12</v>
      </c>
      <c r="G42" s="430"/>
      <c r="H42" s="460">
        <v>15</v>
      </c>
      <c r="I42" s="430"/>
      <c r="J42" s="460">
        <v>16</v>
      </c>
      <c r="K42" s="430"/>
      <c r="L42" s="460">
        <v>16</v>
      </c>
      <c r="M42" s="461"/>
      <c r="O42" s="302"/>
    </row>
    <row r="43" spans="1:15">
      <c r="A43" s="931"/>
      <c r="B43" s="915"/>
      <c r="C43" s="314"/>
      <c r="D43" s="7">
        <v>2024</v>
      </c>
      <c r="E43" s="7"/>
      <c r="F43" s="7">
        <v>2025</v>
      </c>
      <c r="G43" s="7"/>
      <c r="H43" s="272">
        <v>2026</v>
      </c>
      <c r="I43" s="272"/>
      <c r="J43" s="272">
        <v>2027</v>
      </c>
      <c r="K43" s="7"/>
      <c r="L43" s="7">
        <v>2028</v>
      </c>
      <c r="M43" s="27"/>
    </row>
    <row r="44" spans="1:15">
      <c r="A44" s="931"/>
      <c r="B44" s="915"/>
      <c r="C44" s="314"/>
      <c r="D44" s="599">
        <v>16</v>
      </c>
      <c r="E44" s="10"/>
      <c r="F44" s="230"/>
      <c r="G44" s="10"/>
      <c r="H44" s="230"/>
      <c r="I44" s="10"/>
      <c r="J44" s="230"/>
      <c r="K44" s="10"/>
      <c r="L44" s="230"/>
      <c r="M44" s="118"/>
    </row>
    <row r="45" spans="1:15">
      <c r="A45" s="931"/>
      <c r="B45" s="915"/>
      <c r="C45" s="314"/>
      <c r="D45" s="11" t="s">
        <v>686</v>
      </c>
      <c r="E45" s="117"/>
      <c r="F45" s="462"/>
      <c r="G45" s="463"/>
      <c r="H45" s="462"/>
      <c r="I45" s="463"/>
      <c r="J45" s="462"/>
      <c r="K45" s="463"/>
      <c r="L45" s="462"/>
      <c r="M45" s="464"/>
    </row>
    <row r="46" spans="1:15">
      <c r="A46" s="931"/>
      <c r="B46" s="915"/>
      <c r="C46" s="314"/>
      <c r="D46" s="318"/>
      <c r="E46" s="318">
        <v>16</v>
      </c>
      <c r="F46" s="7"/>
      <c r="G46" s="7"/>
      <c r="H46" s="998"/>
      <c r="I46" s="998"/>
      <c r="J46" s="320"/>
      <c r="K46" s="7"/>
      <c r="L46" s="320"/>
      <c r="M46" s="321"/>
    </row>
    <row r="47" spans="1:15">
      <c r="A47" s="931"/>
      <c r="B47" s="915"/>
      <c r="C47" s="314"/>
      <c r="D47" s="11"/>
      <c r="E47" s="117"/>
      <c r="F47" s="322"/>
      <c r="G47" s="323"/>
      <c r="H47" s="322"/>
      <c r="I47" s="323"/>
      <c r="J47" s="322"/>
      <c r="K47" s="323"/>
      <c r="L47" s="322"/>
      <c r="M47" s="324"/>
    </row>
    <row r="48" spans="1:15" ht="18" customHeight="1">
      <c r="A48" s="931"/>
      <c r="B48" s="914" t="s">
        <v>687</v>
      </c>
      <c r="C48" s="246"/>
      <c r="D48" s="37"/>
      <c r="E48" s="37"/>
      <c r="F48" s="37"/>
      <c r="G48" s="37"/>
      <c r="H48" s="37"/>
      <c r="I48" s="37"/>
      <c r="J48" s="37"/>
      <c r="K48" s="37"/>
      <c r="L48" s="41"/>
      <c r="M48" s="406"/>
    </row>
    <row r="49" spans="1:13">
      <c r="A49" s="931"/>
      <c r="B49" s="915"/>
      <c r="C49" s="465"/>
      <c r="D49" s="57" t="s">
        <v>688</v>
      </c>
      <c r="E49" s="58" t="s">
        <v>548</v>
      </c>
      <c r="F49" s="1041" t="s">
        <v>689</v>
      </c>
      <c r="G49" s="921"/>
      <c r="H49" s="7"/>
      <c r="I49" s="327" t="s">
        <v>668</v>
      </c>
      <c r="J49" s="327"/>
      <c r="K49" s="327"/>
      <c r="L49" s="41"/>
      <c r="M49" s="406"/>
    </row>
    <row r="50" spans="1:13">
      <c r="A50" s="931"/>
      <c r="B50" s="915"/>
      <c r="C50" s="465"/>
      <c r="D50" s="365"/>
      <c r="E50" s="32" t="s">
        <v>667</v>
      </c>
      <c r="F50" s="1041"/>
      <c r="G50" s="922"/>
      <c r="H50" s="301"/>
      <c r="I50" s="999"/>
      <c r="J50" s="999"/>
      <c r="K50" s="40"/>
      <c r="L50" s="41"/>
      <c r="M50" s="406"/>
    </row>
    <row r="51" spans="1:13">
      <c r="A51" s="931"/>
      <c r="B51" s="916"/>
      <c r="C51" s="366"/>
      <c r="D51" s="347"/>
      <c r="E51" s="347"/>
      <c r="F51" s="347"/>
      <c r="G51" s="347"/>
      <c r="H51" s="347"/>
      <c r="I51" s="347"/>
      <c r="J51" s="347"/>
      <c r="K51" s="347"/>
      <c r="L51" s="41"/>
      <c r="M51" s="406"/>
    </row>
    <row r="52" spans="1:13" ht="28.5" customHeight="1">
      <c r="A52" s="931"/>
      <c r="B52" s="69" t="s">
        <v>690</v>
      </c>
      <c r="C52" s="893"/>
      <c r="D52" s="894"/>
      <c r="E52" s="894"/>
      <c r="F52" s="894"/>
      <c r="G52" s="894"/>
      <c r="H52" s="894"/>
      <c r="I52" s="894"/>
      <c r="J52" s="894"/>
      <c r="K52" s="894"/>
      <c r="L52" s="894"/>
      <c r="M52" s="895"/>
    </row>
    <row r="53" spans="1:13">
      <c r="A53" s="931"/>
      <c r="B53" s="69" t="s">
        <v>692</v>
      </c>
      <c r="C53" s="893" t="s">
        <v>735</v>
      </c>
      <c r="D53" s="894"/>
      <c r="E53" s="894"/>
      <c r="F53" s="894"/>
      <c r="G53" s="894"/>
      <c r="H53" s="894"/>
      <c r="I53" s="894"/>
      <c r="J53" s="894"/>
      <c r="K53" s="894"/>
      <c r="L53" s="894"/>
      <c r="M53" s="895"/>
    </row>
    <row r="54" spans="1:13">
      <c r="A54" s="931"/>
      <c r="B54" s="69" t="s">
        <v>694</v>
      </c>
      <c r="C54" s="280">
        <v>31</v>
      </c>
      <c r="D54" s="143"/>
      <c r="E54" s="143"/>
      <c r="F54" s="143"/>
      <c r="G54" s="143"/>
      <c r="H54" s="143"/>
      <c r="I54" s="143"/>
      <c r="J54" s="143"/>
      <c r="K54" s="143"/>
      <c r="L54" s="143"/>
      <c r="M54" s="228"/>
    </row>
    <row r="55" spans="1:13" ht="30.95" customHeight="1" thickBot="1">
      <c r="A55" s="931"/>
      <c r="B55" s="283" t="s">
        <v>695</v>
      </c>
      <c r="C55" s="986">
        <v>2019</v>
      </c>
      <c r="D55" s="987"/>
      <c r="E55" s="987"/>
      <c r="F55" s="987"/>
      <c r="G55" s="987"/>
      <c r="H55" s="987"/>
      <c r="I55" s="987"/>
      <c r="J55" s="987"/>
      <c r="K55" s="987"/>
      <c r="L55" s="987"/>
      <c r="M55" s="988"/>
    </row>
    <row r="56" spans="1:13" ht="15.75" customHeight="1">
      <c r="A56" s="976" t="s">
        <v>70</v>
      </c>
      <c r="B56" s="331" t="s">
        <v>696</v>
      </c>
      <c r="C56" s="1118" t="s">
        <v>831</v>
      </c>
      <c r="D56" s="1119"/>
      <c r="E56" s="1119"/>
      <c r="F56" s="1119"/>
      <c r="G56" s="1119"/>
      <c r="H56" s="1119"/>
      <c r="I56" s="1119"/>
      <c r="J56" s="1119"/>
      <c r="K56" s="1119"/>
      <c r="L56" s="1119"/>
      <c r="M56" s="1120"/>
    </row>
    <row r="57" spans="1:13" ht="15.75" customHeight="1">
      <c r="A57" s="906"/>
      <c r="B57" s="70" t="s">
        <v>698</v>
      </c>
      <c r="C57" s="1030" t="s">
        <v>273</v>
      </c>
      <c r="D57" s="1031"/>
      <c r="E57" s="1031"/>
      <c r="F57" s="1031"/>
      <c r="G57" s="1031"/>
      <c r="H57" s="1031"/>
      <c r="I57" s="1031"/>
      <c r="J57" s="1031"/>
      <c r="K57" s="1031"/>
      <c r="L57" s="1031"/>
      <c r="M57" s="1032"/>
    </row>
    <row r="58" spans="1:13" ht="15.75" customHeight="1">
      <c r="A58" s="906"/>
      <c r="B58" s="70" t="s">
        <v>699</v>
      </c>
      <c r="C58" s="1030" t="s">
        <v>818</v>
      </c>
      <c r="D58" s="1031"/>
      <c r="E58" s="1031"/>
      <c r="F58" s="1031"/>
      <c r="G58" s="1031"/>
      <c r="H58" s="1031"/>
      <c r="I58" s="1031"/>
      <c r="J58" s="1031"/>
      <c r="K58" s="1031"/>
      <c r="L58" s="1031"/>
      <c r="M58" s="1032"/>
    </row>
    <row r="59" spans="1:13" ht="15.75" customHeight="1">
      <c r="A59" s="906"/>
      <c r="B59" s="71" t="s">
        <v>700</v>
      </c>
      <c r="C59" s="1030" t="s">
        <v>273</v>
      </c>
      <c r="D59" s="1031"/>
      <c r="E59" s="1031"/>
      <c r="F59" s="1031"/>
      <c r="G59" s="1031"/>
      <c r="H59" s="1031"/>
      <c r="I59" s="1031"/>
      <c r="J59" s="1031"/>
      <c r="K59" s="1031"/>
      <c r="L59" s="1031"/>
      <c r="M59" s="1032"/>
    </row>
    <row r="60" spans="1:13" ht="15.75" customHeight="1">
      <c r="A60" s="906"/>
      <c r="B60" s="70" t="s">
        <v>701</v>
      </c>
      <c r="C60" s="1121" t="s">
        <v>555</v>
      </c>
      <c r="D60" s="1031"/>
      <c r="E60" s="1031"/>
      <c r="F60" s="1031"/>
      <c r="G60" s="1031"/>
      <c r="H60" s="1031"/>
      <c r="I60" s="1031"/>
      <c r="J60" s="1031"/>
      <c r="K60" s="1031"/>
      <c r="L60" s="1031"/>
      <c r="M60" s="1032"/>
    </row>
    <row r="61" spans="1:13" ht="15.95" customHeight="1" thickBot="1">
      <c r="A61" s="907"/>
      <c r="B61" s="332" t="s">
        <v>702</v>
      </c>
      <c r="C61" s="980" t="s">
        <v>275</v>
      </c>
      <c r="D61" s="981"/>
      <c r="E61" s="981"/>
      <c r="F61" s="981"/>
      <c r="G61" s="981"/>
      <c r="H61" s="981"/>
      <c r="I61" s="981"/>
      <c r="J61" s="981"/>
      <c r="K61" s="981"/>
      <c r="L61" s="981"/>
      <c r="M61" s="982"/>
    </row>
    <row r="62" spans="1:13" ht="15.75" customHeight="1">
      <c r="A62" s="976" t="s">
        <v>704</v>
      </c>
      <c r="B62" s="333" t="s">
        <v>705</v>
      </c>
      <c r="C62" s="990" t="s">
        <v>815</v>
      </c>
      <c r="D62" s="990"/>
      <c r="E62" s="990"/>
      <c r="F62" s="990"/>
      <c r="G62" s="990"/>
      <c r="H62" s="990"/>
      <c r="I62" s="990"/>
      <c r="J62" s="990"/>
      <c r="K62" s="990"/>
      <c r="L62" s="990"/>
      <c r="M62" s="991"/>
    </row>
    <row r="63" spans="1:13" ht="30" customHeight="1">
      <c r="A63" s="906"/>
      <c r="B63" s="72" t="s">
        <v>707</v>
      </c>
      <c r="C63" s="908" t="s">
        <v>708</v>
      </c>
      <c r="D63" s="908"/>
      <c r="E63" s="908"/>
      <c r="F63" s="908"/>
      <c r="G63" s="908"/>
      <c r="H63" s="908"/>
      <c r="I63" s="908"/>
      <c r="J63" s="908"/>
      <c r="K63" s="908"/>
      <c r="L63" s="908"/>
      <c r="M63" s="909"/>
    </row>
    <row r="64" spans="1:13" ht="30" customHeight="1">
      <c r="A64" s="907"/>
      <c r="B64" s="335" t="s">
        <v>237</v>
      </c>
      <c r="C64" s="908" t="s">
        <v>118</v>
      </c>
      <c r="D64" s="908"/>
      <c r="E64" s="908"/>
      <c r="F64" s="908"/>
      <c r="G64" s="908"/>
      <c r="H64" s="908"/>
      <c r="I64" s="908"/>
      <c r="J64" s="908"/>
      <c r="K64" s="908"/>
      <c r="L64" s="908"/>
      <c r="M64" s="909"/>
    </row>
    <row r="65" spans="1:13">
      <c r="A65" s="336" t="s">
        <v>74</v>
      </c>
      <c r="B65" s="74"/>
      <c r="C65" s="1117" t="s">
        <v>709</v>
      </c>
      <c r="D65" s="984"/>
      <c r="E65" s="984"/>
      <c r="F65" s="984"/>
      <c r="G65" s="984"/>
      <c r="H65" s="984"/>
      <c r="I65" s="984"/>
      <c r="J65" s="984"/>
      <c r="K65" s="984"/>
      <c r="L65" s="984"/>
      <c r="M65" s="985"/>
    </row>
  </sheetData>
  <mergeCells count="70">
    <mergeCell ref="B1:M1"/>
    <mergeCell ref="A2:A20"/>
    <mergeCell ref="C2:M2"/>
    <mergeCell ref="C3:M3"/>
    <mergeCell ref="F4:G4"/>
    <mergeCell ref="B8:B16"/>
    <mergeCell ref="C9:D9"/>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F13:G13"/>
    <mergeCell ref="I13:J13"/>
    <mergeCell ref="L13:M13"/>
    <mergeCell ref="C18:M18"/>
    <mergeCell ref="C14:D14"/>
    <mergeCell ref="F14:G14"/>
    <mergeCell ref="I14:J14"/>
    <mergeCell ref="L14:M14"/>
    <mergeCell ref="C15:D15"/>
    <mergeCell ref="F15:G15"/>
    <mergeCell ref="I15:J15"/>
    <mergeCell ref="L15:M15"/>
    <mergeCell ref="C16:D16"/>
    <mergeCell ref="F16:G16"/>
    <mergeCell ref="I16:J16"/>
    <mergeCell ref="L16:M16"/>
    <mergeCell ref="C17:M17"/>
    <mergeCell ref="C55:M55"/>
    <mergeCell ref="C19:M19"/>
    <mergeCell ref="A21:A55"/>
    <mergeCell ref="C22:M22"/>
    <mergeCell ref="B23:B29"/>
    <mergeCell ref="B30:B33"/>
    <mergeCell ref="J35:L35"/>
    <mergeCell ref="B37:B39"/>
    <mergeCell ref="B40:B47"/>
    <mergeCell ref="H46:I46"/>
    <mergeCell ref="B48:B51"/>
    <mergeCell ref="F49:F50"/>
    <mergeCell ref="G49:G50"/>
    <mergeCell ref="I50:J50"/>
    <mergeCell ref="C65:M65"/>
    <mergeCell ref="C52:M52"/>
    <mergeCell ref="C53:M53"/>
    <mergeCell ref="A56:A61"/>
    <mergeCell ref="C56:M56"/>
    <mergeCell ref="C57:M57"/>
    <mergeCell ref="C58:M58"/>
    <mergeCell ref="C59:M59"/>
    <mergeCell ref="C60:M60"/>
    <mergeCell ref="C61:M61"/>
    <mergeCell ref="C20:D20"/>
    <mergeCell ref="F20:J20"/>
    <mergeCell ref="A62:A64"/>
    <mergeCell ref="C62:M62"/>
    <mergeCell ref="C63:M63"/>
    <mergeCell ref="C64:M64"/>
  </mergeCells>
  <dataValidations count="6">
    <dataValidation allowBlank="1" showInputMessage="1" showErrorMessage="1" prompt="Incluir una ficha por cada indicador, ya sea de producto o de resultado" sqref="B1" xr:uid="{C41F51EF-9AF4-40CE-BD30-81EEE1AA47AD}"/>
    <dataValidation allowBlank="1" showInputMessage="1" showErrorMessage="1" prompt="Selecciones de la lista desplegable" sqref="B21" xr:uid="{A0CA2852-F052-4601-B0F4-2E8BE574B2C0}"/>
    <dataValidation allowBlank="1" showInputMessage="1" showErrorMessage="1" prompt="Seleccione de la lista desplegable" sqref="H7 B7 B4" xr:uid="{C1EEC9D6-DBA1-4F0F-AF4F-D40324DA5292}"/>
    <dataValidation allowBlank="1" showInputMessage="1" showErrorMessage="1" prompt="Si corresponde a un indicador del PDD, identifique el código de la meta el cual se encuentra en el listado de indicadores del plan que se encuentra en la caja de herramientas._x000a__x000a_" sqref="F4" xr:uid="{76783CA8-D3C0-4FE2-94AB-88DA497822B1}"/>
    <dataValidation allowBlank="1" showInputMessage="1" showErrorMessage="1" prompt="Identifique la meta ODS a que le apunta el indicador de producto. Seleccione de la lista desplegable." sqref="E20" xr:uid="{DD43066C-E1B3-433F-B45A-12D48D9F5DA3}"/>
    <dataValidation allowBlank="1" showInputMessage="1" showErrorMessage="1" prompt="Identifique el ODS a que le apunta el indicador de producto. Seleccione de la lista desplegable._x000a_" sqref="B20" xr:uid="{D605F04A-B98E-43E3-A770-F04E5FBF120A}"/>
  </dataValidations>
  <hyperlinks>
    <hyperlink ref="C60" r:id="rId1" xr:uid="{664B4989-50F9-4579-8EF8-EEE4C228BB94}"/>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
  <dimension ref="A1:M61"/>
  <sheetViews>
    <sheetView topLeftCell="A49" zoomScale="80" zoomScaleNormal="80" zoomScalePageLayoutView="80" workbookViewId="0">
      <selection activeCell="L38" sqref="L38:M38"/>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870</v>
      </c>
      <c r="C1" s="89"/>
      <c r="D1" s="89"/>
      <c r="E1" s="89"/>
      <c r="F1" s="89"/>
      <c r="G1" s="89"/>
      <c r="H1" s="89"/>
      <c r="I1" s="89"/>
      <c r="J1" s="89"/>
      <c r="K1" s="89"/>
      <c r="L1" s="89"/>
      <c r="M1" s="90"/>
    </row>
    <row r="2" spans="1:13" ht="21.95" customHeight="1">
      <c r="A2" s="944" t="s">
        <v>614</v>
      </c>
      <c r="B2" s="68" t="s">
        <v>615</v>
      </c>
      <c r="C2" s="954" t="str">
        <f>'Plan de acción Actual'!AB44</f>
        <v>Número de interacciones de la ciudadanía con la Red CADE</v>
      </c>
      <c r="D2" s="955"/>
      <c r="E2" s="955"/>
      <c r="F2" s="955"/>
      <c r="G2" s="955"/>
      <c r="H2" s="955"/>
      <c r="I2" s="955"/>
      <c r="J2" s="955"/>
      <c r="K2" s="955"/>
      <c r="L2" s="955"/>
      <c r="M2" s="956"/>
    </row>
    <row r="3" spans="1:13" ht="39.950000000000003" customHeight="1">
      <c r="A3" s="945"/>
      <c r="B3" s="69" t="s">
        <v>711</v>
      </c>
      <c r="C3" s="95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58"/>
      <c r="E3" s="958"/>
      <c r="F3" s="958"/>
      <c r="G3" s="958"/>
      <c r="H3" s="958"/>
      <c r="I3" s="958"/>
      <c r="J3" s="958"/>
      <c r="K3" s="958"/>
      <c r="L3" s="958"/>
      <c r="M3" s="95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871</v>
      </c>
      <c r="D11" s="1020"/>
      <c r="E11" s="1020"/>
      <c r="F11" s="1020"/>
      <c r="G11" s="1020"/>
      <c r="H11" s="1020"/>
      <c r="I11" s="1020"/>
      <c r="J11" s="1020"/>
      <c r="K11" s="1020"/>
      <c r="L11" s="1020"/>
      <c r="M11" s="1021"/>
    </row>
    <row r="12" spans="1:13" ht="38.25" customHeight="1">
      <c r="A12" s="945"/>
      <c r="B12" s="69" t="s">
        <v>713</v>
      </c>
      <c r="C12" s="1019" t="s">
        <v>872</v>
      </c>
      <c r="D12" s="1020"/>
      <c r="E12" s="1020"/>
      <c r="F12" s="1020"/>
      <c r="G12" s="1020"/>
      <c r="H12" s="1020"/>
      <c r="I12" s="1020"/>
      <c r="J12" s="1020"/>
      <c r="K12" s="1020"/>
      <c r="L12" s="1020"/>
      <c r="M12" s="1021"/>
    </row>
    <row r="13" spans="1:13" ht="50.25" customHeight="1">
      <c r="A13" s="945"/>
      <c r="B13" s="69" t="s">
        <v>715</v>
      </c>
      <c r="C13" s="932" t="str">
        <f>CONCATENATE("El producto contribuye a aumentar el"," ","'",,'Plan de acción Actual'!$E$37,"'")</f>
        <v>El producto contribuye a aumentar el 'Porcentaje de ciudadanos encuestados que consideran estar satisfechos con los trámites y servicios brindados por las entidades distritales, en la ciudad de Bogotá D.C.'</v>
      </c>
      <c r="D13" s="928"/>
      <c r="E13" s="928"/>
      <c r="F13" s="928"/>
      <c r="G13" s="928"/>
      <c r="H13" s="928"/>
      <c r="I13" s="928"/>
      <c r="J13" s="928"/>
      <c r="K13" s="928"/>
      <c r="L13" s="928"/>
      <c r="M13" s="933"/>
    </row>
    <row r="14" spans="1:13">
      <c r="A14" s="946"/>
      <c r="B14" s="244" t="s">
        <v>716</v>
      </c>
      <c r="C14" s="246" t="str">
        <f>'Plan de acción Actual'!AD44</f>
        <v>No Aplica</v>
      </c>
      <c r="D14" s="37"/>
      <c r="E14" s="248" t="s">
        <v>232</v>
      </c>
      <c r="F14" s="38" t="str">
        <f>'Plan de acción Actual'!AE44</f>
        <v>No Aplica</v>
      </c>
      <c r="G14" s="38"/>
      <c r="H14" s="38"/>
      <c r="I14" s="38"/>
      <c r="J14" s="38"/>
      <c r="K14" s="38"/>
      <c r="M14" s="65"/>
    </row>
    <row r="15" spans="1:13">
      <c r="A15" s="930" t="s">
        <v>57</v>
      </c>
      <c r="B15" s="69" t="s">
        <v>221</v>
      </c>
      <c r="C15" s="124" t="str">
        <f>'Plan de acción Actual'!AF44</f>
        <v>No Aplica</v>
      </c>
      <c r="D15" s="80"/>
      <c r="E15" s="80"/>
      <c r="F15" s="80"/>
      <c r="G15" s="80"/>
      <c r="H15" s="80"/>
      <c r="I15" s="80"/>
      <c r="J15" s="80"/>
      <c r="K15" s="80"/>
      <c r="M15" s="65"/>
    </row>
    <row r="16" spans="1:13" ht="48.95" customHeight="1">
      <c r="A16" s="931"/>
      <c r="B16" s="69" t="s">
        <v>717</v>
      </c>
      <c r="C16" s="948" t="str">
        <f>'Plan de acción Actual'!AC44</f>
        <v>Sumatoria de visitas al canal presencial + sumatoria de llamadas y servicios IVR atendidos en la Línea 195 + sumatoria de consultas de la Guía de Trámites y Servicios + sumatoria de consultas al Portal Bogotá +sumatoria de peticiones registradas en Bogotá Te Escucha - SDQS</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873</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t="s">
        <v>667</v>
      </c>
      <c r="E25" s="38"/>
      <c r="F25" s="29" t="s">
        <v>672</v>
      </c>
      <c r="G25" s="32"/>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30624689</v>
      </c>
      <c r="E29" s="38"/>
      <c r="F29" s="46" t="s">
        <v>678</v>
      </c>
      <c r="G29" s="33">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48">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137">
        <v>32666335</v>
      </c>
      <c r="E36" s="1138"/>
      <c r="F36" s="1139">
        <v>33687158</v>
      </c>
      <c r="G36" s="1140"/>
      <c r="H36" s="1139">
        <v>33976263</v>
      </c>
      <c r="I36" s="1140"/>
      <c r="J36" s="1139">
        <v>34265368</v>
      </c>
      <c r="K36" s="1140"/>
      <c r="L36" s="1132">
        <v>222609075</v>
      </c>
      <c r="M36" s="1141"/>
    </row>
    <row r="37" spans="1:13">
      <c r="A37" s="931"/>
      <c r="B37" s="915"/>
      <c r="C37" s="6"/>
      <c r="D37" s="7">
        <v>2024</v>
      </c>
      <c r="E37" s="7"/>
      <c r="F37" s="8">
        <v>2025</v>
      </c>
      <c r="G37" s="8"/>
      <c r="H37" s="8">
        <v>2026</v>
      </c>
      <c r="I37" s="7"/>
      <c r="J37" s="7">
        <v>2027</v>
      </c>
      <c r="L37" s="7">
        <v>2028</v>
      </c>
      <c r="M37" s="27"/>
    </row>
    <row r="38" spans="1:13">
      <c r="A38" s="931"/>
      <c r="B38" s="915"/>
      <c r="C38" s="6"/>
      <c r="D38" s="1132">
        <v>247609075</v>
      </c>
      <c r="E38" s="1133"/>
      <c r="F38" s="1132">
        <v>272609075</v>
      </c>
      <c r="G38" s="1133"/>
      <c r="H38" s="1132">
        <v>297609075</v>
      </c>
      <c r="I38" s="1133"/>
      <c r="J38" s="1132">
        <v>322609075</v>
      </c>
      <c r="K38" s="1133"/>
      <c r="L38" s="1134">
        <v>347609078</v>
      </c>
      <c r="M38" s="1135"/>
    </row>
    <row r="39" spans="1:13">
      <c r="A39" s="931"/>
      <c r="B39" s="915"/>
      <c r="C39" s="6"/>
      <c r="D39" s="7"/>
      <c r="E39" s="7"/>
      <c r="F39" s="7"/>
      <c r="G39" s="7"/>
      <c r="H39" s="8"/>
      <c r="I39" s="8"/>
      <c r="J39" s="8"/>
      <c r="K39" s="8"/>
      <c r="L39" s="7"/>
      <c r="M39" s="27"/>
    </row>
    <row r="40" spans="1:13">
      <c r="A40" s="931"/>
      <c r="B40" s="915"/>
      <c r="C40" s="6"/>
      <c r="D40" s="121"/>
      <c r="E40" s="10"/>
      <c r="F40" s="121"/>
      <c r="G40" s="10"/>
      <c r="H40" s="121"/>
      <c r="I40" s="10"/>
      <c r="J40" s="121"/>
      <c r="K40" s="10"/>
      <c r="L40" s="121"/>
      <c r="M40" s="118"/>
    </row>
    <row r="41" spans="1:13">
      <c r="A41" s="931"/>
      <c r="B41" s="915"/>
      <c r="C41" s="6"/>
      <c r="D41" s="11"/>
      <c r="E41" s="117"/>
      <c r="F41" s="11" t="s">
        <v>686</v>
      </c>
      <c r="G41" s="117"/>
      <c r="H41" s="11"/>
      <c r="I41" s="117"/>
      <c r="J41" s="11"/>
      <c r="K41" s="117"/>
      <c r="L41" s="11"/>
      <c r="M41" s="118"/>
    </row>
    <row r="42" spans="1:13">
      <c r="A42" s="931"/>
      <c r="B42" s="915"/>
      <c r="C42" s="6"/>
      <c r="D42" s="121"/>
      <c r="E42" s="10"/>
      <c r="F42" s="1136">
        <v>347609078</v>
      </c>
      <c r="G42" s="1114"/>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43.5" customHeight="1">
      <c r="A48" s="931"/>
      <c r="B48" s="69" t="s">
        <v>690</v>
      </c>
      <c r="C48" s="954" t="s">
        <v>874</v>
      </c>
      <c r="D48" s="955"/>
      <c r="E48" s="955"/>
      <c r="F48" s="955"/>
      <c r="G48" s="955"/>
      <c r="H48" s="955"/>
      <c r="I48" s="955"/>
      <c r="J48" s="955"/>
      <c r="K48" s="955"/>
      <c r="L48" s="955"/>
      <c r="M48" s="956"/>
    </row>
    <row r="49" spans="1:13" ht="40.5" customHeight="1">
      <c r="A49" s="931"/>
      <c r="B49" s="69" t="s">
        <v>692</v>
      </c>
      <c r="C49" s="954" t="s">
        <v>875</v>
      </c>
      <c r="D49" s="955"/>
      <c r="E49" s="955"/>
      <c r="F49" s="955"/>
      <c r="G49" s="955"/>
      <c r="H49" s="955"/>
      <c r="I49" s="955"/>
      <c r="J49" s="955"/>
      <c r="K49" s="955"/>
      <c r="L49" s="955"/>
      <c r="M49" s="956"/>
    </row>
    <row r="50" spans="1:13">
      <c r="A50" s="931"/>
      <c r="B50" s="69" t="s">
        <v>694</v>
      </c>
      <c r="C50" s="13" t="s">
        <v>876</v>
      </c>
      <c r="D50" s="13"/>
      <c r="E50" s="13"/>
      <c r="F50" s="13"/>
      <c r="G50" s="13"/>
      <c r="H50" s="13"/>
      <c r="I50" s="13"/>
      <c r="J50" s="13"/>
      <c r="K50" s="13"/>
      <c r="L50" s="13"/>
      <c r="M50" s="14"/>
    </row>
    <row r="51" spans="1:13" ht="30.95" customHeight="1">
      <c r="A51" s="931"/>
      <c r="B51" s="69" t="s">
        <v>695</v>
      </c>
      <c r="C51" s="954">
        <v>2019</v>
      </c>
      <c r="D51" s="955"/>
      <c r="E51" s="955"/>
      <c r="F51" s="955"/>
      <c r="G51" s="955"/>
      <c r="H51" s="955"/>
      <c r="I51" s="955"/>
      <c r="J51" s="955"/>
      <c r="K51" s="955"/>
      <c r="L51" s="955"/>
      <c r="M51" s="956"/>
    </row>
    <row r="52" spans="1:13" ht="15.75" customHeight="1">
      <c r="A52" s="905" t="s">
        <v>70</v>
      </c>
      <c r="B52" s="70" t="s">
        <v>696</v>
      </c>
      <c r="C52" s="908" t="s">
        <v>861</v>
      </c>
      <c r="D52" s="908"/>
      <c r="E52" s="908"/>
      <c r="F52" s="908"/>
      <c r="G52" s="908"/>
      <c r="H52" s="908"/>
      <c r="I52" s="908"/>
      <c r="J52" s="908"/>
      <c r="K52" s="908"/>
      <c r="L52" s="908"/>
      <c r="M52" s="909"/>
    </row>
    <row r="53" spans="1:13">
      <c r="A53" s="906"/>
      <c r="B53" s="70" t="s">
        <v>698</v>
      </c>
      <c r="C53" s="908" t="s">
        <v>310</v>
      </c>
      <c r="D53" s="908"/>
      <c r="E53" s="908"/>
      <c r="F53" s="908"/>
      <c r="G53" s="908"/>
      <c r="H53" s="908"/>
      <c r="I53" s="908"/>
      <c r="J53" s="908"/>
      <c r="K53" s="908"/>
      <c r="L53" s="908"/>
      <c r="M53" s="909"/>
    </row>
    <row r="54" spans="1:13">
      <c r="A54" s="906"/>
      <c r="B54" s="70" t="s">
        <v>699</v>
      </c>
      <c r="C54" s="908" t="s">
        <v>272</v>
      </c>
      <c r="D54" s="908"/>
      <c r="E54" s="908"/>
      <c r="F54" s="908"/>
      <c r="G54" s="908"/>
      <c r="H54" s="908"/>
      <c r="I54" s="908"/>
      <c r="J54" s="908"/>
      <c r="K54" s="908"/>
      <c r="L54" s="908"/>
      <c r="M54" s="909"/>
    </row>
    <row r="55" spans="1:13" ht="15.75" customHeight="1">
      <c r="A55" s="906"/>
      <c r="B55" s="71" t="s">
        <v>700</v>
      </c>
      <c r="C55" s="908" t="s">
        <v>309</v>
      </c>
      <c r="D55" s="908"/>
      <c r="E55" s="908"/>
      <c r="F55" s="908"/>
      <c r="G55" s="908"/>
      <c r="H55" s="908"/>
      <c r="I55" s="908"/>
      <c r="J55" s="908"/>
      <c r="K55" s="908"/>
      <c r="L55" s="908"/>
      <c r="M55" s="909"/>
    </row>
    <row r="56" spans="1:13" ht="15.75" customHeight="1">
      <c r="A56" s="906"/>
      <c r="B56" s="70" t="s">
        <v>701</v>
      </c>
      <c r="C56" s="910" t="s">
        <v>311</v>
      </c>
      <c r="D56" s="908"/>
      <c r="E56" s="908"/>
      <c r="F56" s="908"/>
      <c r="G56" s="908"/>
      <c r="H56" s="908"/>
      <c r="I56" s="908"/>
      <c r="J56" s="908"/>
      <c r="K56" s="908"/>
      <c r="L56" s="908"/>
      <c r="M56" s="909"/>
    </row>
    <row r="57" spans="1:13" ht="16.5"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52">
    <mergeCell ref="C61:M61"/>
    <mergeCell ref="C2:M2"/>
    <mergeCell ref="C3:M3"/>
    <mergeCell ref="C56:M56"/>
    <mergeCell ref="C57:M57"/>
    <mergeCell ref="I9:J9"/>
    <mergeCell ref="I10:J10"/>
    <mergeCell ref="C12:M12"/>
    <mergeCell ref="C13:M13"/>
    <mergeCell ref="C48:M48"/>
    <mergeCell ref="C49:M49"/>
    <mergeCell ref="C51:M51"/>
    <mergeCell ref="C11:M11"/>
    <mergeCell ref="J36:K36"/>
    <mergeCell ref="L36:M36"/>
    <mergeCell ref="D38:E38"/>
    <mergeCell ref="A58:A60"/>
    <mergeCell ref="C58:M58"/>
    <mergeCell ref="C59:M59"/>
    <mergeCell ref="C60:M60"/>
    <mergeCell ref="H42:I42"/>
    <mergeCell ref="B44:B47"/>
    <mergeCell ref="F45:F46"/>
    <mergeCell ref="G45:G46"/>
    <mergeCell ref="I46:J46"/>
    <mergeCell ref="A52:A57"/>
    <mergeCell ref="C52:M52"/>
    <mergeCell ref="C53:M53"/>
    <mergeCell ref="C54:M54"/>
    <mergeCell ref="C55:M55"/>
    <mergeCell ref="A15:A51"/>
    <mergeCell ref="B17:B23"/>
    <mergeCell ref="C16:M16"/>
    <mergeCell ref="J29:L29"/>
    <mergeCell ref="F4:G4"/>
    <mergeCell ref="D36:E36"/>
    <mergeCell ref="F36:G36"/>
    <mergeCell ref="H36:I36"/>
    <mergeCell ref="A2:A14"/>
    <mergeCell ref="B8:B10"/>
    <mergeCell ref="C9:D9"/>
    <mergeCell ref="F9:G9"/>
    <mergeCell ref="C10:D10"/>
    <mergeCell ref="F10:G10"/>
    <mergeCell ref="F38:G38"/>
    <mergeCell ref="H38:I38"/>
    <mergeCell ref="J38:K38"/>
    <mergeCell ref="L38:M38"/>
    <mergeCell ref="B24:B27"/>
    <mergeCell ref="B31:B33"/>
    <mergeCell ref="B34:B43"/>
    <mergeCell ref="F42:G42"/>
  </mergeCells>
  <dataValidations count="7">
    <dataValidation allowBlank="1" showInputMessage="1" showErrorMessage="1" prompt="Seleccione de la lista desplegable" sqref="H7 B7 B4" xr:uid="{00000000-0002-0000-1800-000000000000}"/>
    <dataValidation allowBlank="1" showInputMessage="1" showErrorMessage="1" prompt="Selecciones de la lista desplegable" sqref="B15" xr:uid="{00000000-0002-0000-1800-000001000000}"/>
    <dataValidation allowBlank="1" showInputMessage="1" showErrorMessage="1" prompt="Incluir una ficha por cada indicador, ya sea de producto o de resultado" sqref="B1" xr:uid="{00000000-0002-0000-18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3000000}"/>
    <dataValidation allowBlank="1" showInputMessage="1" showErrorMessage="1" prompt="Identifique la meta ODS a que le apunta el indicador de producto. Seleccione de la lista desplegable." sqref="E14" xr:uid="{00000000-0002-0000-1800-000004000000}"/>
    <dataValidation allowBlank="1" showInputMessage="1" showErrorMessage="1" prompt="Identifique el ODS a que le apunta el indicador de producto. Seleccione de la lista desplegable._x000a_" sqref="B14" xr:uid="{00000000-0002-0000-1800-000005000000}"/>
    <dataValidation type="list" allowBlank="1" showInputMessage="1" showErrorMessage="1" sqref="G45" xr:uid="{00000000-0002-0000-1800-000006000000}"/>
  </dataValidations>
  <hyperlinks>
    <hyperlink ref="C56" r:id="rId1" xr:uid="{00000000-0004-0000-1800-000000000000}"/>
  </hyperlinks>
  <pageMargins left="0.7" right="0.7" top="0.75" bottom="0.75" header="0.3" footer="0.3"/>
  <pageSetup paperSize="9" orientation="portrait"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61"/>
  <sheetViews>
    <sheetView topLeftCell="A56" zoomScale="80" zoomScaleNormal="80" zoomScalePageLayoutView="80" workbookViewId="0">
      <selection activeCell="B1" sqref="B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877</v>
      </c>
      <c r="C1" s="89"/>
      <c r="D1" s="89"/>
      <c r="E1" s="89"/>
      <c r="F1" s="89"/>
      <c r="G1" s="89"/>
      <c r="H1" s="89"/>
      <c r="I1" s="89"/>
      <c r="J1" s="89"/>
      <c r="K1" s="89"/>
      <c r="L1" s="89"/>
      <c r="M1" s="90"/>
    </row>
    <row r="2" spans="1:13" ht="21.95" customHeight="1">
      <c r="A2" s="944" t="s">
        <v>614</v>
      </c>
      <c r="B2" s="68" t="s">
        <v>615</v>
      </c>
      <c r="C2" s="893" t="str">
        <f>'Plan de acción Actual'!AB45</f>
        <v>Número de campañas comunicacionales de cualificación del ciudadano elaboradas</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878</v>
      </c>
      <c r="D11" s="1020"/>
      <c r="E11" s="1020"/>
      <c r="F11" s="1020"/>
      <c r="G11" s="1020"/>
      <c r="H11" s="1020"/>
      <c r="I11" s="1020"/>
      <c r="J11" s="1020"/>
      <c r="K11" s="1020"/>
      <c r="L11" s="1020"/>
      <c r="M11" s="1021"/>
    </row>
    <row r="12" spans="1:13" ht="38.25" customHeight="1">
      <c r="A12" s="945"/>
      <c r="B12" s="69" t="s">
        <v>713</v>
      </c>
      <c r="C12" s="947" t="s">
        <v>879</v>
      </c>
      <c r="D12" s="908"/>
      <c r="E12" s="908"/>
      <c r="F12" s="908"/>
      <c r="G12" s="908"/>
      <c r="H12" s="908"/>
      <c r="I12" s="908"/>
      <c r="J12" s="908"/>
      <c r="K12" s="908"/>
      <c r="L12" s="908"/>
      <c r="M12" s="909"/>
    </row>
    <row r="13" spans="1:13" ht="50.25" customHeight="1">
      <c r="A13" s="945"/>
      <c r="B13" s="69" t="s">
        <v>715</v>
      </c>
      <c r="C13" s="932" t="str">
        <f>CONCATENATE("El producto contribuye a aumentar el"," ","'",,'Plan de acción Actual'!$E$37,"'")</f>
        <v>El producto contribuye a aumentar el 'Porcentaje de ciudadanos encuestados que consideran estar satisfechos con los trámites y servicios brindados por las entidades distritales, en la ciudad de Bogotá D.C.'</v>
      </c>
      <c r="D13" s="928"/>
      <c r="E13" s="928"/>
      <c r="F13" s="928"/>
      <c r="G13" s="928"/>
      <c r="H13" s="928"/>
      <c r="I13" s="928"/>
      <c r="J13" s="928"/>
      <c r="K13" s="928"/>
      <c r="L13" s="928"/>
      <c r="M13" s="933"/>
    </row>
    <row r="14" spans="1:13">
      <c r="A14" s="946"/>
      <c r="B14" s="244" t="s">
        <v>716</v>
      </c>
      <c r="C14" s="246" t="str">
        <f>'Plan de acción Actual'!AD45</f>
        <v>No Aplica</v>
      </c>
      <c r="D14" s="37"/>
      <c r="E14" s="248" t="s">
        <v>232</v>
      </c>
      <c r="F14" s="38" t="str">
        <f>'Plan de acción Actual'!AE45</f>
        <v>No Aplica</v>
      </c>
      <c r="G14" s="38"/>
      <c r="H14" s="38"/>
      <c r="I14" s="38"/>
      <c r="J14" s="38"/>
      <c r="K14" s="38"/>
      <c r="M14" s="65"/>
    </row>
    <row r="15" spans="1:13">
      <c r="A15" s="930" t="s">
        <v>57</v>
      </c>
      <c r="B15" s="69" t="s">
        <v>221</v>
      </c>
      <c r="C15" s="124" t="str">
        <f>'Plan de acción Actual'!AF45</f>
        <v>No Aplica</v>
      </c>
      <c r="D15" s="80"/>
      <c r="E15" s="80"/>
      <c r="F15" s="80"/>
      <c r="G15" s="80"/>
      <c r="H15" s="80"/>
      <c r="I15" s="80"/>
      <c r="J15" s="80"/>
      <c r="K15" s="80"/>
      <c r="M15" s="65"/>
    </row>
    <row r="16" spans="1:13" ht="34.5" customHeight="1">
      <c r="A16" s="931"/>
      <c r="B16" s="69" t="s">
        <v>717</v>
      </c>
      <c r="C16" s="932" t="str">
        <f>'Plan de acción Actual'!AC45</f>
        <v>Sumatoria de campañas comunicacionales diseñadas para fortalecer el conocimiento de la ciudadanía frente a los canales de atención, tramites y servicios ofertados</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880</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ht="16.5">
      <c r="A36" s="931"/>
      <c r="B36" s="915"/>
      <c r="C36" s="6"/>
      <c r="D36" s="97">
        <v>1</v>
      </c>
      <c r="E36" s="10"/>
      <c r="F36" s="97">
        <v>4</v>
      </c>
      <c r="G36" s="10"/>
      <c r="H36" s="97">
        <v>4</v>
      </c>
      <c r="I36" s="10"/>
      <c r="J36" s="97">
        <v>4</v>
      </c>
      <c r="L36" s="97">
        <v>4</v>
      </c>
      <c r="M36" s="118"/>
    </row>
    <row r="37" spans="1:13">
      <c r="A37" s="931"/>
      <c r="B37" s="915"/>
      <c r="C37" s="6"/>
      <c r="D37" s="7">
        <v>2024</v>
      </c>
      <c r="E37" s="7"/>
      <c r="F37" s="8">
        <v>2025</v>
      </c>
      <c r="G37" s="8"/>
      <c r="H37" s="8">
        <v>2026</v>
      </c>
      <c r="I37" s="7"/>
      <c r="J37" s="7">
        <v>2027</v>
      </c>
      <c r="L37" s="7">
        <v>2028</v>
      </c>
      <c r="M37" s="27"/>
    </row>
    <row r="38" spans="1:13" ht="16.5">
      <c r="A38" s="931"/>
      <c r="B38" s="915"/>
      <c r="C38" s="6"/>
      <c r="D38" s="97">
        <v>4</v>
      </c>
      <c r="E38" s="10"/>
      <c r="F38" s="97">
        <v>4</v>
      </c>
      <c r="G38" s="10"/>
      <c r="H38" s="97">
        <v>4</v>
      </c>
      <c r="I38" s="10"/>
      <c r="J38" s="97">
        <v>4</v>
      </c>
      <c r="L38" s="97">
        <v>4</v>
      </c>
      <c r="M38" s="118"/>
    </row>
    <row r="39" spans="1:13">
      <c r="A39" s="931"/>
      <c r="B39" s="915"/>
      <c r="C39" s="6"/>
      <c r="E39" s="7"/>
      <c r="F39" s="7"/>
      <c r="G39" s="7"/>
      <c r="H39" s="8"/>
      <c r="I39" s="8"/>
      <c r="J39" s="8"/>
      <c r="K39" s="7"/>
      <c r="L39" s="7"/>
      <c r="M39" s="27"/>
    </row>
    <row r="40" spans="1:13">
      <c r="A40" s="931"/>
      <c r="B40" s="915"/>
      <c r="C40" s="6"/>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37</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881</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759</v>
      </c>
      <c r="D52" s="908"/>
      <c r="E52" s="908"/>
      <c r="F52" s="908"/>
      <c r="G52" s="908"/>
      <c r="H52" s="908"/>
      <c r="I52" s="908"/>
      <c r="J52" s="908"/>
      <c r="K52" s="908"/>
      <c r="L52" s="908"/>
      <c r="M52" s="909"/>
    </row>
    <row r="53" spans="1:13" ht="15.75" customHeight="1">
      <c r="A53" s="906"/>
      <c r="B53" s="70" t="s">
        <v>698</v>
      </c>
      <c r="C53" s="908" t="s">
        <v>758</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30.75" customHeight="1" thickBot="1">
      <c r="A61" s="87" t="s">
        <v>74</v>
      </c>
      <c r="B61" s="74"/>
      <c r="C61" s="902" t="s">
        <v>709</v>
      </c>
      <c r="D61" s="903"/>
      <c r="E61" s="903"/>
      <c r="F61" s="903"/>
      <c r="G61" s="903"/>
      <c r="H61" s="903"/>
      <c r="I61" s="903"/>
      <c r="J61" s="903"/>
      <c r="K61" s="903"/>
      <c r="L61" s="903"/>
      <c r="M61" s="904"/>
    </row>
  </sheetData>
  <mergeCells count="42">
    <mergeCell ref="C11:M11"/>
    <mergeCell ref="A58:A60"/>
    <mergeCell ref="C58:M58"/>
    <mergeCell ref="C59:M59"/>
    <mergeCell ref="C60:M60"/>
    <mergeCell ref="H42:I42"/>
    <mergeCell ref="B44:B47"/>
    <mergeCell ref="F45:F46"/>
    <mergeCell ref="G45:G46"/>
    <mergeCell ref="I46:J46"/>
    <mergeCell ref="C48:M48"/>
    <mergeCell ref="C12:M12"/>
    <mergeCell ref="C13:M13"/>
    <mergeCell ref="B34:B43"/>
    <mergeCell ref="F42:G42"/>
    <mergeCell ref="A2:A14"/>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C2:M2"/>
    <mergeCell ref="C3:M3"/>
    <mergeCell ref="B8:B10"/>
    <mergeCell ref="C9:D9"/>
    <mergeCell ref="F4:G4"/>
    <mergeCell ref="F9:G9"/>
    <mergeCell ref="I9:J9"/>
    <mergeCell ref="C10:D10"/>
    <mergeCell ref="F10:G10"/>
    <mergeCell ref="I10:J10"/>
  </mergeCells>
  <dataValidations count="7">
    <dataValidation allowBlank="1" showInputMessage="1" showErrorMessage="1" prompt="Incluir una ficha por cada indicador, ya sea de producto o de resultado" sqref="B1" xr:uid="{00000000-0002-0000-1900-000000000000}"/>
    <dataValidation allowBlank="1" showInputMessage="1" showErrorMessage="1" prompt="Selecciones de la lista desplegable" sqref="B15" xr:uid="{00000000-0002-0000-1900-000001000000}"/>
    <dataValidation allowBlank="1" showInputMessage="1" showErrorMessage="1" prompt="Seleccione de la lista desplegable" sqref="H7 B7 B4" xr:uid="{00000000-0002-0000-19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3000000}"/>
    <dataValidation allowBlank="1" showInputMessage="1" showErrorMessage="1" prompt="Identifique la meta ODS a que le apunta el indicador de producto. Seleccione de la lista desplegable." sqref="E14" xr:uid="{00000000-0002-0000-1900-000004000000}"/>
    <dataValidation allowBlank="1" showInputMessage="1" showErrorMessage="1" prompt="Identifique el ODS a que le apunta el indicador de producto. Seleccione de la lista desplegable._x000a_" sqref="B14" xr:uid="{00000000-0002-0000-1900-000005000000}"/>
    <dataValidation type="list" allowBlank="1" showInputMessage="1" showErrorMessage="1" sqref="G45" xr:uid="{00000000-0002-0000-1900-000006000000}"/>
  </dataValidations>
  <hyperlinks>
    <hyperlink ref="C56" r:id="rId1" xr:uid="{00000000-0004-0000-1900-000000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62"/>
  <sheetViews>
    <sheetView topLeftCell="A52" zoomScale="80" zoomScaleNormal="80" zoomScalePageLayoutView="80" workbookViewId="0">
      <selection activeCell="C53" sqref="C53:M5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882</v>
      </c>
      <c r="C1" s="89"/>
      <c r="D1" s="89"/>
      <c r="E1" s="89"/>
      <c r="F1" s="89"/>
      <c r="G1" s="89"/>
      <c r="H1" s="89"/>
      <c r="I1" s="89"/>
      <c r="J1" s="89"/>
      <c r="K1" s="89"/>
      <c r="L1" s="89"/>
      <c r="M1" s="90"/>
    </row>
    <row r="2" spans="1:13" ht="21.95" customHeight="1">
      <c r="A2" s="944" t="s">
        <v>614</v>
      </c>
      <c r="B2" s="68" t="s">
        <v>615</v>
      </c>
      <c r="C2" s="893" t="s">
        <v>437</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Actual'!$E$37,"'")</f>
        <v>Aporta al indicador de resultado 'Porcentaje de ciudadanos encuestados que consideran estar satisfechos con los trámites y servicios brindados por las entidades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1058" t="s">
        <v>272</v>
      </c>
      <c r="D9" s="1058"/>
      <c r="E9" s="23"/>
      <c r="F9" s="890" t="s">
        <v>623</v>
      </c>
      <c r="G9" s="890"/>
      <c r="H9" s="23"/>
      <c r="I9" s="890" t="s">
        <v>624</v>
      </c>
      <c r="J9" s="890"/>
      <c r="K9" s="23"/>
      <c r="L9" s="898" t="s">
        <v>625</v>
      </c>
      <c r="M9" s="1145"/>
    </row>
    <row r="10" spans="1:13">
      <c r="A10" s="945"/>
      <c r="B10" s="916"/>
      <c r="C10" s="889" t="s">
        <v>626</v>
      </c>
      <c r="D10" s="889"/>
      <c r="E10" s="23"/>
      <c r="F10" s="889" t="s">
        <v>626</v>
      </c>
      <c r="G10" s="889"/>
      <c r="H10" s="23"/>
      <c r="I10" s="889" t="s">
        <v>626</v>
      </c>
      <c r="J10" s="889"/>
      <c r="K10" s="23"/>
      <c r="L10" s="889" t="s">
        <v>626</v>
      </c>
      <c r="M10" s="1144"/>
    </row>
    <row r="11" spans="1:13">
      <c r="A11" s="945"/>
      <c r="B11" s="120"/>
      <c r="C11" s="890" t="s">
        <v>632</v>
      </c>
      <c r="D11" s="890"/>
      <c r="E11" s="23"/>
      <c r="F11" s="890" t="s">
        <v>628</v>
      </c>
      <c r="G11" s="890"/>
      <c r="H11" s="23"/>
      <c r="I11" s="890" t="s">
        <v>629</v>
      </c>
      <c r="J11" s="890"/>
      <c r="K11" s="23"/>
      <c r="L11" s="890" t="s">
        <v>640</v>
      </c>
      <c r="M11" s="1143"/>
    </row>
    <row r="12" spans="1:13">
      <c r="A12" s="945"/>
      <c r="B12" s="120"/>
      <c r="C12" s="889" t="s">
        <v>626</v>
      </c>
      <c r="D12" s="889"/>
      <c r="E12" s="23"/>
      <c r="F12" s="889" t="s">
        <v>626</v>
      </c>
      <c r="G12" s="889"/>
      <c r="H12" s="23"/>
      <c r="I12" s="889" t="s">
        <v>626</v>
      </c>
      <c r="J12" s="889"/>
      <c r="K12" s="23"/>
      <c r="L12" s="889" t="s">
        <v>626</v>
      </c>
      <c r="M12" s="1144"/>
    </row>
    <row r="13" spans="1:13">
      <c r="A13" s="945"/>
      <c r="B13" s="120"/>
      <c r="C13" s="889"/>
      <c r="D13" s="889"/>
      <c r="E13" s="23"/>
      <c r="F13" s="889"/>
      <c r="G13" s="889"/>
      <c r="H13" s="23"/>
      <c r="I13" s="889"/>
      <c r="J13" s="889"/>
      <c r="K13" s="23"/>
      <c r="L13" s="890"/>
      <c r="M13" s="1143"/>
    </row>
    <row r="14" spans="1:13" ht="44.45" customHeight="1">
      <c r="A14" s="945"/>
      <c r="B14" s="261" t="s">
        <v>651</v>
      </c>
      <c r="C14" s="893" t="s">
        <v>883</v>
      </c>
      <c r="D14" s="894"/>
      <c r="E14" s="894"/>
      <c r="F14" s="894"/>
      <c r="G14" s="894"/>
      <c r="H14" s="894"/>
      <c r="I14" s="894"/>
      <c r="J14" s="894"/>
      <c r="K14" s="894"/>
      <c r="L14" s="894"/>
      <c r="M14" s="895"/>
    </row>
    <row r="15" spans="1:13" ht="39.75" customHeight="1">
      <c r="A15" s="945"/>
      <c r="B15" s="69" t="s">
        <v>713</v>
      </c>
      <c r="C15" s="947" t="s">
        <v>884</v>
      </c>
      <c r="D15" s="908"/>
      <c r="E15" s="908"/>
      <c r="F15" s="908"/>
      <c r="G15" s="908"/>
      <c r="H15" s="908"/>
      <c r="I15" s="908"/>
      <c r="J15" s="908"/>
      <c r="K15" s="908"/>
      <c r="L15" s="908"/>
      <c r="M15" s="909"/>
    </row>
    <row r="16" spans="1:13" ht="54" customHeight="1">
      <c r="A16" s="945"/>
      <c r="B16" s="69" t="s">
        <v>715</v>
      </c>
      <c r="C16" s="932" t="str">
        <f>CONCATENATE("El producto contribuye a aumentar el"," ","'",,'Plan de acción Actual'!$E$37,"'")</f>
        <v>El producto contribuye a aumentar el 'Porcentaje de ciudadanos encuestados que consideran estar satisfechos con los trámites y servicios brindados por las entidades distritales, en la ciudad de Bogotá D.C.'</v>
      </c>
      <c r="D16" s="928"/>
      <c r="E16" s="928"/>
      <c r="F16" s="928"/>
      <c r="G16" s="928"/>
      <c r="H16" s="928"/>
      <c r="I16" s="928"/>
      <c r="J16" s="928"/>
      <c r="K16" s="928"/>
      <c r="L16" s="928"/>
      <c r="M16" s="933"/>
    </row>
    <row r="17" spans="1:13" ht="33" customHeight="1">
      <c r="A17" s="946"/>
      <c r="B17" s="244" t="s">
        <v>716</v>
      </c>
      <c r="C17" s="246" t="str">
        <f>'Plan de acción Actual'!AD46</f>
        <v>No Aplica</v>
      </c>
      <c r="D17" s="37"/>
      <c r="E17" s="248" t="s">
        <v>232</v>
      </c>
      <c r="F17" s="37" t="str">
        <f>'Plan de acción Actual'!AE46</f>
        <v>No Aplica</v>
      </c>
      <c r="G17" s="37"/>
      <c r="H17" s="37"/>
      <c r="I17" s="37"/>
      <c r="J17" s="37"/>
      <c r="K17" s="37"/>
      <c r="L17" s="37"/>
      <c r="M17" s="247"/>
    </row>
    <row r="18" spans="1:13">
      <c r="A18" s="930" t="s">
        <v>57</v>
      </c>
      <c r="B18" s="69" t="s">
        <v>221</v>
      </c>
      <c r="C18" s="124" t="str">
        <f>'Plan de acción Actual'!AF46</f>
        <v>No Aplica</v>
      </c>
      <c r="D18" s="80"/>
      <c r="E18" s="80"/>
      <c r="F18" s="80"/>
      <c r="G18" s="80"/>
      <c r="H18" s="80"/>
      <c r="I18" s="80"/>
      <c r="J18" s="80"/>
      <c r="K18" s="80"/>
      <c r="M18" s="65"/>
    </row>
    <row r="19" spans="1:13" ht="27.75" customHeight="1">
      <c r="A19" s="931"/>
      <c r="B19" s="69" t="s">
        <v>717</v>
      </c>
      <c r="C19" s="932" t="str">
        <f>'Plan de acción Actual'!AC46</f>
        <v>Sumatoria de entidades que incluyen un capítulo de servicio a la ciudadanía es sus esquemas de rendición de cuenta</v>
      </c>
      <c r="D19" s="928"/>
      <c r="E19" s="928"/>
      <c r="F19" s="928"/>
      <c r="G19" s="928"/>
      <c r="H19" s="928"/>
      <c r="I19" s="928"/>
      <c r="J19" s="928"/>
      <c r="K19" s="928"/>
      <c r="L19" s="928"/>
      <c r="M19" s="933"/>
    </row>
    <row r="20" spans="1:13" ht="8.25" customHeight="1">
      <c r="A20" s="931"/>
      <c r="B20" s="914" t="s">
        <v>653</v>
      </c>
      <c r="C20" s="66"/>
      <c r="D20" s="24"/>
      <c r="E20" s="24"/>
      <c r="F20" s="24"/>
      <c r="G20" s="24"/>
      <c r="H20" s="24"/>
      <c r="I20" s="24"/>
      <c r="J20" s="24"/>
      <c r="K20" s="24"/>
      <c r="L20" s="24"/>
      <c r="M20" s="25"/>
    </row>
    <row r="21" spans="1:13" ht="9" customHeight="1">
      <c r="A21" s="931"/>
      <c r="B21" s="915"/>
      <c r="C21" s="64"/>
      <c r="D21" s="26"/>
      <c r="E21" s="5"/>
      <c r="F21" s="26"/>
      <c r="G21" s="5"/>
      <c r="H21" s="26"/>
      <c r="I21" s="5"/>
      <c r="J21" s="26"/>
      <c r="K21" s="5"/>
      <c r="L21" s="5"/>
      <c r="M21" s="27"/>
    </row>
    <row r="22" spans="1:13">
      <c r="A22" s="931"/>
      <c r="B22" s="915"/>
      <c r="C22" s="29" t="s">
        <v>654</v>
      </c>
      <c r="D22" s="28"/>
      <c r="E22" s="29" t="s">
        <v>655</v>
      </c>
      <c r="F22" s="28"/>
      <c r="G22" s="29" t="s">
        <v>656</v>
      </c>
      <c r="H22" s="28"/>
      <c r="I22" s="29" t="s">
        <v>657</v>
      </c>
      <c r="J22" s="28"/>
      <c r="K22" s="29"/>
      <c r="L22" s="30"/>
      <c r="M22" s="31"/>
    </row>
    <row r="23" spans="1:13">
      <c r="A23" s="931"/>
      <c r="B23" s="915"/>
      <c r="C23" s="29" t="s">
        <v>659</v>
      </c>
      <c r="D23" s="32"/>
      <c r="E23" s="29" t="s">
        <v>660</v>
      </c>
      <c r="F23" s="33"/>
      <c r="G23" s="29" t="s">
        <v>661</v>
      </c>
      <c r="H23" s="33"/>
      <c r="I23" s="29"/>
      <c r="J23" s="33"/>
      <c r="K23" s="29"/>
      <c r="L23" s="30"/>
      <c r="M23" s="31"/>
    </row>
    <row r="24" spans="1:13">
      <c r="A24" s="931"/>
      <c r="B24" s="915"/>
      <c r="C24" s="252" t="s">
        <v>664</v>
      </c>
      <c r="D24" s="32"/>
      <c r="E24" s="251" t="s">
        <v>665</v>
      </c>
      <c r="F24" s="32"/>
      <c r="G24" s="29"/>
      <c r="H24" s="44"/>
      <c r="I24" s="29"/>
      <c r="J24" s="44"/>
      <c r="K24" s="29"/>
      <c r="L24" s="242"/>
      <c r="M24" s="243"/>
    </row>
    <row r="25" spans="1:13">
      <c r="A25" s="931"/>
      <c r="B25" s="915"/>
      <c r="C25" s="29" t="s">
        <v>666</v>
      </c>
      <c r="D25" s="33" t="s">
        <v>667</v>
      </c>
      <c r="E25" s="29" t="s">
        <v>668</v>
      </c>
      <c r="F25" s="9" t="s">
        <v>732</v>
      </c>
      <c r="G25" s="9"/>
      <c r="H25" s="9"/>
      <c r="I25" s="9"/>
      <c r="J25" s="9"/>
      <c r="K25" s="9"/>
      <c r="L25" s="9"/>
      <c r="M25" s="34"/>
    </row>
    <row r="26" spans="1:13" ht="9.75" customHeight="1">
      <c r="A26" s="931"/>
      <c r="B26" s="916"/>
      <c r="C26" s="35"/>
      <c r="D26" s="35"/>
      <c r="E26" s="35"/>
      <c r="F26" s="35"/>
      <c r="G26" s="35"/>
      <c r="H26" s="35"/>
      <c r="I26" s="35"/>
      <c r="J26" s="35"/>
      <c r="K26" s="35"/>
      <c r="L26" s="35"/>
      <c r="M26" s="36"/>
    </row>
    <row r="27" spans="1:13">
      <c r="A27" s="931"/>
      <c r="B27" s="914" t="s">
        <v>670</v>
      </c>
      <c r="C27" s="37"/>
      <c r="D27" s="37"/>
      <c r="E27" s="37"/>
      <c r="F27" s="37"/>
      <c r="G27" s="37"/>
      <c r="H27" s="37"/>
      <c r="I27" s="37"/>
      <c r="J27" s="37"/>
      <c r="K27" s="37"/>
      <c r="M27" s="65"/>
    </row>
    <row r="28" spans="1:13">
      <c r="A28" s="931"/>
      <c r="B28" s="915"/>
      <c r="C28" s="29" t="s">
        <v>671</v>
      </c>
      <c r="D28" s="33"/>
      <c r="E28" s="38"/>
      <c r="F28" s="29" t="s">
        <v>672</v>
      </c>
      <c r="G28" s="32"/>
      <c r="H28" s="38"/>
      <c r="I28" s="29" t="s">
        <v>673</v>
      </c>
      <c r="J28" s="32" t="s">
        <v>667</v>
      </c>
      <c r="K28" s="38"/>
      <c r="M28" s="65"/>
    </row>
    <row r="29" spans="1:13">
      <c r="A29" s="931"/>
      <c r="B29" s="915"/>
      <c r="C29" s="29" t="s">
        <v>674</v>
      </c>
      <c r="D29" s="39"/>
      <c r="E29" s="40"/>
      <c r="F29" s="29" t="s">
        <v>675</v>
      </c>
      <c r="G29" s="33"/>
      <c r="H29" s="41"/>
      <c r="I29" s="42"/>
      <c r="J29" s="41"/>
      <c r="K29" s="43"/>
      <c r="M29" s="65"/>
    </row>
    <row r="30" spans="1:13">
      <c r="A30" s="931"/>
      <c r="B30" s="915"/>
      <c r="C30" s="44"/>
      <c r="D30" s="44"/>
      <c r="E30" s="44"/>
      <c r="F30" s="44"/>
      <c r="G30" s="44"/>
      <c r="H30" s="44"/>
      <c r="I30" s="44"/>
      <c r="J30" s="44"/>
      <c r="K30" s="44"/>
      <c r="M30" s="65"/>
    </row>
    <row r="31" spans="1:13">
      <c r="A31" s="931"/>
      <c r="B31" s="119" t="s">
        <v>676</v>
      </c>
      <c r="C31" s="38"/>
      <c r="D31" s="38"/>
      <c r="E31" s="38"/>
      <c r="F31" s="38"/>
      <c r="G31" s="38"/>
      <c r="H31" s="38"/>
      <c r="I31" s="38"/>
      <c r="J31" s="38"/>
      <c r="K31" s="38"/>
      <c r="L31" s="38"/>
      <c r="M31" s="45"/>
    </row>
    <row r="32" spans="1:13" ht="18.95" customHeight="1">
      <c r="A32" s="931"/>
      <c r="B32" s="119"/>
      <c r="C32" s="67" t="s">
        <v>677</v>
      </c>
      <c r="D32" s="126">
        <v>0</v>
      </c>
      <c r="E32" s="38"/>
      <c r="F32" s="46" t="s">
        <v>678</v>
      </c>
      <c r="G32" s="595">
        <v>2018</v>
      </c>
      <c r="H32" s="38"/>
      <c r="I32" s="46" t="s">
        <v>679</v>
      </c>
      <c r="J32" s="927" t="s">
        <v>273</v>
      </c>
      <c r="K32" s="928"/>
      <c r="L32" s="929"/>
      <c r="M32" s="45"/>
    </row>
    <row r="33" spans="1:13">
      <c r="A33" s="931"/>
      <c r="B33" s="120"/>
      <c r="C33" s="35"/>
      <c r="D33" s="35"/>
      <c r="E33" s="35"/>
      <c r="F33" s="35"/>
      <c r="G33" s="35"/>
      <c r="H33" s="35"/>
      <c r="I33" s="35"/>
      <c r="J33" s="35"/>
      <c r="K33" s="35"/>
      <c r="L33" s="35"/>
      <c r="M33" s="36"/>
    </row>
    <row r="34" spans="1:13">
      <c r="A34" s="931"/>
      <c r="B34" s="914" t="s">
        <v>681</v>
      </c>
      <c r="C34" s="47"/>
      <c r="D34" s="47"/>
      <c r="E34" s="47"/>
      <c r="F34" s="47"/>
      <c r="G34" s="47"/>
      <c r="H34" s="47"/>
      <c r="I34" s="47"/>
      <c r="J34" s="47"/>
      <c r="K34" s="47"/>
      <c r="M34" s="65"/>
    </row>
    <row r="35" spans="1:13">
      <c r="A35" s="931"/>
      <c r="B35" s="915"/>
      <c r="C35" s="38" t="s">
        <v>682</v>
      </c>
      <c r="D35" s="48">
        <v>2019</v>
      </c>
      <c r="E35" s="49"/>
      <c r="F35" s="38" t="s">
        <v>683</v>
      </c>
      <c r="G35" s="50" t="s">
        <v>684</v>
      </c>
      <c r="H35" s="49"/>
      <c r="I35" s="46"/>
      <c r="J35" s="49"/>
      <c r="K35" s="49"/>
      <c r="M35" s="65"/>
    </row>
    <row r="36" spans="1:13">
      <c r="A36" s="931"/>
      <c r="B36" s="916"/>
      <c r="C36" s="35"/>
      <c r="D36" s="51"/>
      <c r="E36" s="52"/>
      <c r="F36" s="35"/>
      <c r="G36" s="52"/>
      <c r="H36" s="52"/>
      <c r="I36" s="53"/>
      <c r="J36" s="52"/>
      <c r="K36" s="52"/>
      <c r="M36" s="65"/>
    </row>
    <row r="37" spans="1:13">
      <c r="A37" s="931"/>
      <c r="B37" s="914" t="s">
        <v>685</v>
      </c>
      <c r="C37" s="54"/>
      <c r="D37" s="54"/>
      <c r="E37" s="54"/>
      <c r="F37" s="54"/>
      <c r="G37" s="54"/>
      <c r="H37" s="54"/>
      <c r="I37" s="54"/>
      <c r="J37" s="54"/>
      <c r="K37" s="54"/>
      <c r="L37" s="54"/>
      <c r="M37" s="55"/>
    </row>
    <row r="38" spans="1:13">
      <c r="A38" s="931"/>
      <c r="B38" s="915"/>
      <c r="C38" s="6"/>
      <c r="D38" s="7">
        <v>2019</v>
      </c>
      <c r="E38" s="7"/>
      <c r="F38" s="7">
        <v>2020</v>
      </c>
      <c r="G38" s="7"/>
      <c r="H38" s="8">
        <v>2021</v>
      </c>
      <c r="I38" s="8"/>
      <c r="J38" s="8">
        <v>2022</v>
      </c>
      <c r="K38" s="7"/>
      <c r="L38" s="7">
        <v>2023</v>
      </c>
      <c r="M38" s="55"/>
    </row>
    <row r="39" spans="1:13" ht="16.5">
      <c r="A39" s="931"/>
      <c r="B39" s="915"/>
      <c r="C39" s="6"/>
      <c r="D39" s="99">
        <v>8</v>
      </c>
      <c r="E39" s="10"/>
      <c r="F39" s="99">
        <v>10</v>
      </c>
      <c r="G39" s="99"/>
      <c r="H39" s="99">
        <v>12</v>
      </c>
      <c r="I39" s="99"/>
      <c r="J39" s="99">
        <v>15</v>
      </c>
      <c r="K39" s="99"/>
      <c r="L39" s="99">
        <v>19</v>
      </c>
      <c r="M39" s="118"/>
    </row>
    <row r="40" spans="1:13">
      <c r="A40" s="931"/>
      <c r="B40" s="915"/>
      <c r="C40" s="6"/>
      <c r="D40" s="7">
        <v>2024</v>
      </c>
      <c r="E40" s="7"/>
      <c r="F40" s="7">
        <v>2025</v>
      </c>
      <c r="G40" s="7"/>
      <c r="H40" s="8">
        <v>2026</v>
      </c>
      <c r="I40" s="8"/>
      <c r="J40" s="8">
        <v>2027</v>
      </c>
      <c r="K40" s="7"/>
      <c r="L40" s="7">
        <v>2028</v>
      </c>
      <c r="M40" s="27"/>
    </row>
    <row r="41" spans="1:13" ht="16.5">
      <c r="A41" s="931"/>
      <c r="B41" s="915"/>
      <c r="C41" s="6"/>
      <c r="D41" s="99">
        <v>23</v>
      </c>
      <c r="E41" s="99"/>
      <c r="F41" s="99">
        <v>28</v>
      </c>
      <c r="G41" s="99"/>
      <c r="H41" s="99">
        <v>36</v>
      </c>
      <c r="I41" s="99"/>
      <c r="J41" s="99">
        <v>45</v>
      </c>
      <c r="K41" s="99"/>
      <c r="L41" s="99">
        <v>56</v>
      </c>
      <c r="M41" s="118"/>
    </row>
    <row r="42" spans="1:13">
      <c r="A42" s="931"/>
      <c r="B42" s="915"/>
      <c r="C42" s="6"/>
      <c r="D42" s="11" t="s">
        <v>686</v>
      </c>
      <c r="E42" s="117"/>
      <c r="G42" s="117"/>
      <c r="H42" s="11"/>
      <c r="I42" s="117"/>
      <c r="J42" s="11"/>
      <c r="K42" s="117"/>
      <c r="L42" s="11"/>
      <c r="M42" s="118"/>
    </row>
    <row r="43" spans="1:13" ht="16.5">
      <c r="A43" s="931"/>
      <c r="B43" s="915"/>
      <c r="C43" s="6"/>
      <c r="D43" s="99">
        <v>56</v>
      </c>
      <c r="E43" s="10"/>
      <c r="F43" s="917"/>
      <c r="G43" s="918"/>
      <c r="H43" s="934"/>
      <c r="I43" s="1142"/>
      <c r="J43" s="11"/>
      <c r="K43" s="117"/>
      <c r="L43" s="11"/>
      <c r="M43" s="118"/>
    </row>
    <row r="44" spans="1:13">
      <c r="A44" s="931"/>
      <c r="B44" s="915"/>
      <c r="C44" s="6"/>
      <c r="D44" s="11"/>
      <c r="E44" s="117"/>
      <c r="F44" s="11"/>
      <c r="G44" s="117"/>
      <c r="H44" s="11"/>
      <c r="I44" s="117"/>
      <c r="J44" s="11"/>
      <c r="K44" s="117"/>
      <c r="L44" s="11"/>
      <c r="M44" s="118"/>
    </row>
    <row r="45" spans="1:13" ht="18" customHeight="1">
      <c r="A45" s="931"/>
      <c r="B45" s="914" t="s">
        <v>687</v>
      </c>
      <c r="C45" s="56"/>
      <c r="D45" s="56"/>
      <c r="E45" s="56"/>
      <c r="F45" s="56"/>
      <c r="G45" s="56"/>
      <c r="H45" s="56"/>
      <c r="I45" s="56"/>
      <c r="J45" s="56"/>
      <c r="K45" s="56"/>
      <c r="M45" s="65"/>
    </row>
    <row r="46" spans="1:13">
      <c r="A46" s="931"/>
      <c r="B46" s="915"/>
      <c r="D46" s="57" t="s">
        <v>688</v>
      </c>
      <c r="E46" s="58" t="s">
        <v>548</v>
      </c>
      <c r="F46" s="920" t="s">
        <v>689</v>
      </c>
      <c r="G46" s="921"/>
      <c r="H46" s="7"/>
      <c r="I46" s="77" t="s">
        <v>668</v>
      </c>
      <c r="J46" s="59"/>
      <c r="K46" s="59"/>
      <c r="M46" s="65"/>
    </row>
    <row r="47" spans="1:13">
      <c r="A47" s="931"/>
      <c r="B47" s="915"/>
      <c r="D47" s="60"/>
      <c r="E47" s="32" t="s">
        <v>667</v>
      </c>
      <c r="F47" s="920"/>
      <c r="G47" s="922"/>
      <c r="H47" s="38"/>
      <c r="I47" s="923"/>
      <c r="J47" s="923"/>
      <c r="K47" s="61"/>
      <c r="M47" s="65"/>
    </row>
    <row r="48" spans="1:13">
      <c r="A48" s="931"/>
      <c r="B48" s="916"/>
      <c r="C48" s="62"/>
      <c r="D48" s="62"/>
      <c r="E48" s="62"/>
      <c r="F48" s="62"/>
      <c r="G48" s="62"/>
      <c r="H48" s="62"/>
      <c r="I48" s="62"/>
      <c r="J48" s="62"/>
      <c r="K48" s="62"/>
      <c r="M48" s="65"/>
    </row>
    <row r="49" spans="1:13" ht="28.5" customHeight="1">
      <c r="A49" s="931"/>
      <c r="B49" s="69" t="s">
        <v>690</v>
      </c>
      <c r="C49" s="954"/>
      <c r="D49" s="955"/>
      <c r="E49" s="955"/>
      <c r="F49" s="955"/>
      <c r="G49" s="955"/>
      <c r="H49" s="955"/>
      <c r="I49" s="955"/>
      <c r="J49" s="955"/>
      <c r="K49" s="955"/>
      <c r="L49" s="955"/>
      <c r="M49" s="956"/>
    </row>
    <row r="50" spans="1:13">
      <c r="A50" s="931"/>
      <c r="B50" s="69" t="s">
        <v>692</v>
      </c>
      <c r="C50" s="893" t="s">
        <v>735</v>
      </c>
      <c r="D50" s="894"/>
      <c r="E50" s="894"/>
      <c r="F50" s="894"/>
      <c r="G50" s="894"/>
      <c r="H50" s="894"/>
      <c r="I50" s="894"/>
      <c r="J50" s="894"/>
      <c r="K50" s="894"/>
      <c r="L50" s="894"/>
      <c r="M50" s="895"/>
    </row>
    <row r="51" spans="1:13">
      <c r="A51" s="931"/>
      <c r="B51" s="69" t="s">
        <v>694</v>
      </c>
      <c r="C51" s="143">
        <v>31</v>
      </c>
      <c r="D51" s="143"/>
      <c r="E51" s="143"/>
      <c r="F51" s="143"/>
      <c r="G51" s="143"/>
      <c r="H51" s="143"/>
      <c r="I51" s="143"/>
      <c r="J51" s="143"/>
      <c r="K51" s="143"/>
      <c r="L51" s="143"/>
      <c r="M51" s="228"/>
    </row>
    <row r="52" spans="1:13" ht="30.95" customHeight="1">
      <c r="A52" s="931"/>
      <c r="B52" s="69" t="s">
        <v>695</v>
      </c>
      <c r="C52" s="893">
        <v>2019</v>
      </c>
      <c r="D52" s="894"/>
      <c r="E52" s="894"/>
      <c r="F52" s="894"/>
      <c r="G52" s="894"/>
      <c r="H52" s="894"/>
      <c r="I52" s="894"/>
      <c r="J52" s="894"/>
      <c r="K52" s="894"/>
      <c r="L52" s="894"/>
      <c r="M52" s="895"/>
    </row>
    <row r="53" spans="1:13" ht="15.75" customHeight="1">
      <c r="A53" s="905" t="s">
        <v>70</v>
      </c>
      <c r="B53" s="70" t="s">
        <v>696</v>
      </c>
      <c r="C53" s="908" t="s">
        <v>720</v>
      </c>
      <c r="D53" s="908"/>
      <c r="E53" s="908"/>
      <c r="F53" s="908"/>
      <c r="G53" s="908"/>
      <c r="H53" s="908"/>
      <c r="I53" s="908"/>
      <c r="J53" s="908"/>
      <c r="K53" s="908"/>
      <c r="L53" s="908"/>
      <c r="M53" s="909"/>
    </row>
    <row r="54" spans="1:13" ht="15.75" customHeight="1">
      <c r="A54" s="906"/>
      <c r="B54" s="70" t="s">
        <v>698</v>
      </c>
      <c r="C54" s="908" t="s">
        <v>274</v>
      </c>
      <c r="D54" s="908"/>
      <c r="E54" s="908"/>
      <c r="F54" s="908"/>
      <c r="G54" s="908"/>
      <c r="H54" s="908"/>
      <c r="I54" s="908"/>
      <c r="J54" s="908"/>
      <c r="K54" s="908"/>
      <c r="L54" s="908"/>
      <c r="M54" s="909"/>
    </row>
    <row r="55" spans="1:13" ht="15.75" customHeight="1">
      <c r="A55" s="906"/>
      <c r="B55" s="70" t="s">
        <v>699</v>
      </c>
      <c r="C55" s="908" t="s">
        <v>272</v>
      </c>
      <c r="D55" s="908"/>
      <c r="E55" s="908"/>
      <c r="F55" s="908"/>
      <c r="G55" s="908"/>
      <c r="H55" s="908"/>
      <c r="I55" s="908"/>
      <c r="J55" s="908"/>
      <c r="K55" s="908"/>
      <c r="L55" s="908"/>
      <c r="M55" s="909"/>
    </row>
    <row r="56" spans="1:13" ht="15.75" customHeight="1">
      <c r="A56" s="906"/>
      <c r="B56" s="71" t="s">
        <v>700</v>
      </c>
      <c r="C56" s="908" t="s">
        <v>273</v>
      </c>
      <c r="D56" s="908"/>
      <c r="E56" s="908"/>
      <c r="F56" s="908"/>
      <c r="G56" s="908"/>
      <c r="H56" s="908"/>
      <c r="I56" s="908"/>
      <c r="J56" s="908"/>
      <c r="K56" s="908"/>
      <c r="L56" s="908"/>
      <c r="M56" s="909"/>
    </row>
    <row r="57" spans="1:13" ht="15.75" customHeight="1">
      <c r="A57" s="906"/>
      <c r="B57" s="70" t="s">
        <v>701</v>
      </c>
      <c r="C57" s="910" t="s">
        <v>276</v>
      </c>
      <c r="D57" s="908"/>
      <c r="E57" s="908"/>
      <c r="F57" s="908"/>
      <c r="G57" s="908"/>
      <c r="H57" s="908"/>
      <c r="I57" s="908"/>
      <c r="J57" s="908"/>
      <c r="K57" s="908"/>
      <c r="L57" s="908"/>
      <c r="M57" s="909"/>
    </row>
    <row r="58" spans="1:13" ht="15.95" customHeight="1" thickBot="1">
      <c r="A58" s="907"/>
      <c r="B58" s="70" t="s">
        <v>702</v>
      </c>
      <c r="C58" s="908" t="s">
        <v>275</v>
      </c>
      <c r="D58" s="908"/>
      <c r="E58" s="908"/>
      <c r="F58" s="908"/>
      <c r="G58" s="908"/>
      <c r="H58" s="908"/>
      <c r="I58" s="908"/>
      <c r="J58" s="908"/>
      <c r="K58" s="908"/>
      <c r="L58" s="908"/>
      <c r="M58" s="909"/>
    </row>
    <row r="59" spans="1:13" ht="15.75" customHeight="1">
      <c r="A59" s="905" t="s">
        <v>704</v>
      </c>
      <c r="B59" s="72" t="s">
        <v>705</v>
      </c>
      <c r="C59" s="908" t="s">
        <v>706</v>
      </c>
      <c r="D59" s="908"/>
      <c r="E59" s="908"/>
      <c r="F59" s="908"/>
      <c r="G59" s="908"/>
      <c r="H59" s="908"/>
      <c r="I59" s="908"/>
      <c r="J59" s="908"/>
      <c r="K59" s="908"/>
      <c r="L59" s="908"/>
      <c r="M59" s="909"/>
    </row>
    <row r="60" spans="1:13" ht="30" customHeight="1">
      <c r="A60" s="906"/>
      <c r="B60" s="72" t="s">
        <v>707</v>
      </c>
      <c r="C60" s="908" t="s">
        <v>708</v>
      </c>
      <c r="D60" s="908"/>
      <c r="E60" s="908"/>
      <c r="F60" s="908"/>
      <c r="G60" s="908"/>
      <c r="H60" s="908"/>
      <c r="I60" s="908"/>
      <c r="J60" s="908"/>
      <c r="K60" s="908"/>
      <c r="L60" s="908"/>
      <c r="M60" s="909"/>
    </row>
    <row r="61" spans="1:13" ht="30" customHeight="1" thickBot="1">
      <c r="A61" s="906"/>
      <c r="B61" s="73" t="s">
        <v>237</v>
      </c>
      <c r="C61" s="908" t="s">
        <v>118</v>
      </c>
      <c r="D61" s="908"/>
      <c r="E61" s="908"/>
      <c r="F61" s="908"/>
      <c r="G61" s="908"/>
      <c r="H61" s="908"/>
      <c r="I61" s="908"/>
      <c r="J61" s="908"/>
      <c r="K61" s="908"/>
      <c r="L61" s="908"/>
      <c r="M61" s="909"/>
    </row>
    <row r="62" spans="1:13" ht="16.5" thickBot="1">
      <c r="A62" s="87" t="s">
        <v>74</v>
      </c>
      <c r="B62" s="74"/>
      <c r="C62" s="902" t="s">
        <v>709</v>
      </c>
      <c r="D62" s="903"/>
      <c r="E62" s="903"/>
      <c r="F62" s="903"/>
      <c r="G62" s="903"/>
      <c r="H62" s="903"/>
      <c r="I62" s="903"/>
      <c r="J62" s="903"/>
      <c r="K62" s="903"/>
      <c r="L62" s="903"/>
      <c r="M62" s="904"/>
    </row>
  </sheetData>
  <mergeCells count="56">
    <mergeCell ref="A2:A17"/>
    <mergeCell ref="C2:M2"/>
    <mergeCell ref="C3:M3"/>
    <mergeCell ref="F4:G4"/>
    <mergeCell ref="B8:B10"/>
    <mergeCell ref="C9:D9"/>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6:M16"/>
    <mergeCell ref="C13:D13"/>
    <mergeCell ref="F13:G13"/>
    <mergeCell ref="I13:J13"/>
    <mergeCell ref="L13:M13"/>
    <mergeCell ref="C15:M15"/>
    <mergeCell ref="C14:M14"/>
    <mergeCell ref="C52:M52"/>
    <mergeCell ref="A18:A52"/>
    <mergeCell ref="C19:M19"/>
    <mergeCell ref="B20:B26"/>
    <mergeCell ref="B27:B30"/>
    <mergeCell ref="J32:L32"/>
    <mergeCell ref="B34:B36"/>
    <mergeCell ref="B37:B44"/>
    <mergeCell ref="F43:G43"/>
    <mergeCell ref="H43:I43"/>
    <mergeCell ref="B45:B48"/>
    <mergeCell ref="F46:F47"/>
    <mergeCell ref="G46:G47"/>
    <mergeCell ref="I47:J47"/>
    <mergeCell ref="C49:M49"/>
    <mergeCell ref="C50:M50"/>
    <mergeCell ref="A53:A58"/>
    <mergeCell ref="C53:M53"/>
    <mergeCell ref="C54:M54"/>
    <mergeCell ref="C55:M55"/>
    <mergeCell ref="C56:M56"/>
    <mergeCell ref="C57:M57"/>
    <mergeCell ref="C58:M58"/>
    <mergeCell ref="A59:A61"/>
    <mergeCell ref="C59:M59"/>
    <mergeCell ref="C60:M60"/>
    <mergeCell ref="C61:M61"/>
    <mergeCell ref="C62:M62"/>
  </mergeCells>
  <dataValidations disablePrompts="1" count="7">
    <dataValidation allowBlank="1" showInputMessage="1" showErrorMessage="1" prompt="Identifique el ODS a que le apunta el indicador de producto. Seleccione de la lista desplegable._x000a_" sqref="B17" xr:uid="{00000000-0002-0000-1A00-000000000000}"/>
    <dataValidation allowBlank="1" showInputMessage="1" showErrorMessage="1" prompt="Identifique la meta ODS a que le apunta el indicador de producto. Seleccione de la lista desplegable." sqref="E17" xr:uid="{00000000-0002-0000-1A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2000000}"/>
    <dataValidation allowBlank="1" showInputMessage="1" showErrorMessage="1" prompt="Seleccione de la lista desplegable" sqref="H7 B7 B4" xr:uid="{00000000-0002-0000-1A00-000003000000}"/>
    <dataValidation allowBlank="1" showInputMessage="1" showErrorMessage="1" prompt="Selecciones de la lista desplegable" sqref="B18" xr:uid="{00000000-0002-0000-1A00-000004000000}"/>
    <dataValidation allowBlank="1" showInputMessage="1" showErrorMessage="1" prompt="Incluir una ficha por cada indicador, ya sea de producto o de resultado" sqref="B1" xr:uid="{00000000-0002-0000-1A00-000005000000}"/>
    <dataValidation type="list" allowBlank="1" showInputMessage="1" showErrorMessage="1" sqref="G46" xr:uid="{00000000-0002-0000-1A00-000006000000}"/>
  </dataValidations>
  <hyperlinks>
    <hyperlink ref="C57" r:id="rId1" xr:uid="{00000000-0004-0000-1A00-000000000000}"/>
  </hyperlinks>
  <pageMargins left="0.7" right="0.7" top="0.75" bottom="0.75" header="0.3" footer="0.3"/>
  <pageSetup paperSize="9" orientation="portrait"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4EA2-A214-46E5-AE7E-4E6AE75A82BB}">
  <sheetPr>
    <tabColor theme="4" tint="0.59999389629810485"/>
  </sheetPr>
  <dimension ref="A1:O59"/>
  <sheetViews>
    <sheetView topLeftCell="A13" zoomScaleNormal="100" workbookViewId="0">
      <selection activeCell="C16" sqref="C16:M16"/>
    </sheetView>
  </sheetViews>
  <sheetFormatPr baseColWidth="10" defaultColWidth="11.42578125" defaultRowHeight="15.75"/>
  <cols>
    <col min="1" max="1" width="25.140625" style="41" customWidth="1"/>
    <col min="2" max="2" width="39.140625" style="449" customWidth="1"/>
    <col min="3" max="16384" width="11.42578125" style="41"/>
  </cols>
  <sheetData>
    <row r="1" spans="1:15" ht="16.5" thickBot="1">
      <c r="A1" s="450"/>
      <c r="B1" s="1126" t="s">
        <v>885</v>
      </c>
      <c r="C1" s="1127"/>
      <c r="D1" s="1127"/>
      <c r="E1" s="1127"/>
      <c r="F1" s="1127"/>
      <c r="G1" s="1127"/>
      <c r="H1" s="1127"/>
      <c r="I1" s="1127"/>
      <c r="J1" s="1127"/>
      <c r="K1" s="1127"/>
      <c r="L1" s="1127"/>
      <c r="M1" s="1128"/>
      <c r="O1" s="302"/>
    </row>
    <row r="2" spans="1:15" ht="18" customHeight="1">
      <c r="A2" s="1093" t="s">
        <v>614</v>
      </c>
      <c r="B2" s="68" t="s">
        <v>615</v>
      </c>
      <c r="C2" s="1129" t="s">
        <v>565</v>
      </c>
      <c r="D2" s="1130"/>
      <c r="E2" s="1130"/>
      <c r="F2" s="1130"/>
      <c r="G2" s="1130"/>
      <c r="H2" s="1130"/>
      <c r="I2" s="1130"/>
      <c r="J2" s="1130"/>
      <c r="K2" s="1130"/>
      <c r="L2" s="1130"/>
      <c r="M2" s="1131"/>
    </row>
    <row r="3" spans="1:15" ht="31.5">
      <c r="A3" s="1094"/>
      <c r="B3" s="337" t="s">
        <v>711</v>
      </c>
      <c r="C3" s="947" t="s">
        <v>886</v>
      </c>
      <c r="D3" s="908"/>
      <c r="E3" s="908"/>
      <c r="F3" s="908"/>
      <c r="G3" s="908"/>
      <c r="H3" s="908"/>
      <c r="I3" s="908"/>
      <c r="J3" s="908"/>
      <c r="K3" s="908"/>
      <c r="L3" s="908"/>
      <c r="M3" s="909"/>
    </row>
    <row r="4" spans="1:15">
      <c r="A4" s="1094"/>
      <c r="B4" s="78" t="s">
        <v>223</v>
      </c>
      <c r="C4" s="288" t="s">
        <v>548</v>
      </c>
      <c r="D4" s="338"/>
      <c r="E4" s="339"/>
      <c r="F4" s="900" t="s">
        <v>618</v>
      </c>
      <c r="G4" s="901"/>
      <c r="H4" s="241" t="s">
        <v>263</v>
      </c>
      <c r="I4" s="281"/>
      <c r="J4" s="281"/>
      <c r="K4" s="281"/>
      <c r="L4" s="281"/>
      <c r="M4" s="282"/>
    </row>
    <row r="5" spans="1:15">
      <c r="A5" s="1094"/>
      <c r="B5" s="78" t="s">
        <v>619</v>
      </c>
      <c r="C5" s="288" t="s">
        <v>263</v>
      </c>
      <c r="D5" s="281"/>
      <c r="E5" s="281"/>
      <c r="F5" s="281"/>
      <c r="G5" s="281"/>
      <c r="H5" s="281"/>
      <c r="I5" s="281"/>
      <c r="J5" s="281"/>
      <c r="K5" s="281"/>
      <c r="L5" s="281"/>
      <c r="M5" s="282"/>
    </row>
    <row r="6" spans="1:15">
      <c r="A6" s="1094"/>
      <c r="B6" s="78" t="s">
        <v>620</v>
      </c>
      <c r="C6" s="288" t="s">
        <v>263</v>
      </c>
      <c r="D6" s="281"/>
      <c r="E6" s="281"/>
      <c r="F6" s="281"/>
      <c r="G6" s="281"/>
      <c r="H6" s="281"/>
      <c r="I6" s="281"/>
      <c r="J6" s="281"/>
      <c r="K6" s="281"/>
      <c r="L6" s="281"/>
      <c r="M6" s="282"/>
    </row>
    <row r="7" spans="1:15">
      <c r="A7" s="1094"/>
      <c r="B7" s="337" t="s">
        <v>621</v>
      </c>
      <c r="C7" s="1047" t="s">
        <v>567</v>
      </c>
      <c r="D7" s="1048"/>
      <c r="E7" s="341"/>
      <c r="F7" s="341"/>
      <c r="G7" s="342"/>
      <c r="H7" s="343" t="s">
        <v>237</v>
      </c>
      <c r="I7" s="1049" t="s">
        <v>887</v>
      </c>
      <c r="J7" s="1048"/>
      <c r="K7" s="1048"/>
      <c r="L7" s="1048"/>
      <c r="M7" s="1050"/>
    </row>
    <row r="8" spans="1:15">
      <c r="A8" s="1094"/>
      <c r="B8" s="1051" t="s">
        <v>622</v>
      </c>
      <c r="C8" s="1150"/>
      <c r="D8" s="1151"/>
      <c r="E8" s="1151"/>
      <c r="F8" s="1151"/>
      <c r="G8" s="1151"/>
      <c r="H8" s="1151"/>
      <c r="I8" s="1151"/>
      <c r="J8" s="1151"/>
      <c r="K8" s="1151"/>
      <c r="L8" s="1151"/>
      <c r="M8" s="1152"/>
    </row>
    <row r="9" spans="1:15">
      <c r="A9" s="1094"/>
      <c r="B9" s="1052"/>
      <c r="C9" s="1057"/>
      <c r="D9" s="1058"/>
      <c r="E9" s="43"/>
      <c r="F9" s="1058"/>
      <c r="G9" s="1058"/>
      <c r="H9" s="43"/>
      <c r="I9" s="1058"/>
      <c r="J9" s="1058"/>
      <c r="K9" s="43"/>
      <c r="L9" s="40"/>
      <c r="M9" s="346"/>
    </row>
    <row r="10" spans="1:15">
      <c r="A10" s="1094"/>
      <c r="B10" s="1053"/>
      <c r="C10" s="1057" t="s">
        <v>626</v>
      </c>
      <c r="D10" s="1058"/>
      <c r="E10" s="291"/>
      <c r="F10" s="1058" t="s">
        <v>626</v>
      </c>
      <c r="G10" s="1058"/>
      <c r="H10" s="291"/>
      <c r="I10" s="1058" t="s">
        <v>626</v>
      </c>
      <c r="J10" s="1058"/>
      <c r="K10" s="291"/>
      <c r="L10" s="347"/>
      <c r="M10" s="348"/>
    </row>
    <row r="11" spans="1:15" ht="68.25" customHeight="1">
      <c r="A11" s="1094"/>
      <c r="B11" s="337" t="s">
        <v>651</v>
      </c>
      <c r="C11" s="893" t="s">
        <v>888</v>
      </c>
      <c r="D11" s="894"/>
      <c r="E11" s="894"/>
      <c r="F11" s="894"/>
      <c r="G11" s="894"/>
      <c r="H11" s="894"/>
      <c r="I11" s="894"/>
      <c r="J11" s="894"/>
      <c r="K11" s="894"/>
      <c r="L11" s="894"/>
      <c r="M11" s="895"/>
    </row>
    <row r="12" spans="1:15" ht="174" customHeight="1">
      <c r="A12" s="1094"/>
      <c r="B12" s="337" t="s">
        <v>713</v>
      </c>
      <c r="C12" s="1147" t="s">
        <v>889</v>
      </c>
      <c r="D12" s="1148"/>
      <c r="E12" s="1148"/>
      <c r="F12" s="1148"/>
      <c r="G12" s="1148"/>
      <c r="H12" s="1148"/>
      <c r="I12" s="1148"/>
      <c r="J12" s="1148"/>
      <c r="K12" s="1148"/>
      <c r="L12" s="1148"/>
      <c r="M12" s="1149"/>
    </row>
    <row r="13" spans="1:15" ht="31.5">
      <c r="A13" s="1094"/>
      <c r="B13" s="337" t="s">
        <v>715</v>
      </c>
      <c r="C13" s="893" t="s">
        <v>890</v>
      </c>
      <c r="D13" s="894"/>
      <c r="E13" s="894"/>
      <c r="F13" s="894"/>
      <c r="G13" s="894"/>
      <c r="H13" s="894"/>
      <c r="I13" s="894"/>
      <c r="J13" s="894"/>
      <c r="K13" s="894"/>
      <c r="L13" s="894"/>
      <c r="M13" s="895"/>
    </row>
    <row r="14" spans="1:15" ht="35.1" customHeight="1">
      <c r="A14" s="1094"/>
      <c r="B14" s="345" t="s">
        <v>716</v>
      </c>
      <c r="C14" s="932" t="s">
        <v>809</v>
      </c>
      <c r="D14" s="929"/>
      <c r="E14" s="248" t="s">
        <v>232</v>
      </c>
      <c r="F14" s="1037" t="s">
        <v>268</v>
      </c>
      <c r="G14" s="894"/>
      <c r="H14" s="894"/>
      <c r="I14" s="894"/>
      <c r="J14" s="894"/>
      <c r="K14" s="894"/>
      <c r="L14" s="894"/>
      <c r="M14" s="895"/>
    </row>
    <row r="15" spans="1:15">
      <c r="A15" s="1086" t="s">
        <v>57</v>
      </c>
      <c r="B15" s="69" t="s">
        <v>221</v>
      </c>
      <c r="C15" s="893" t="s">
        <v>263</v>
      </c>
      <c r="D15" s="894"/>
      <c r="E15" s="894"/>
      <c r="F15" s="894"/>
      <c r="G15" s="894"/>
      <c r="H15" s="894"/>
      <c r="I15" s="894"/>
      <c r="J15" s="894"/>
      <c r="K15" s="894"/>
      <c r="L15" s="894"/>
      <c r="M15" s="895"/>
    </row>
    <row r="16" spans="1:15" ht="42.95" customHeight="1">
      <c r="A16" s="1087"/>
      <c r="B16" s="69" t="s">
        <v>717</v>
      </c>
      <c r="C16" s="893" t="s">
        <v>566</v>
      </c>
      <c r="D16" s="894"/>
      <c r="E16" s="894"/>
      <c r="F16" s="894"/>
      <c r="G16" s="894"/>
      <c r="H16" s="894"/>
      <c r="I16" s="894"/>
      <c r="J16" s="894"/>
      <c r="K16" s="894"/>
      <c r="L16" s="894"/>
      <c r="M16" s="895"/>
    </row>
    <row r="17" spans="1:13" ht="8.25" customHeight="1">
      <c r="A17" s="1087"/>
      <c r="B17" s="1038" t="s">
        <v>653</v>
      </c>
      <c r="C17" s="349"/>
      <c r="D17" s="24"/>
      <c r="E17" s="24"/>
      <c r="F17" s="24"/>
      <c r="G17" s="24"/>
      <c r="H17" s="24"/>
      <c r="I17" s="24"/>
      <c r="J17" s="24"/>
      <c r="K17" s="24"/>
      <c r="L17" s="24"/>
      <c r="M17" s="25"/>
    </row>
    <row r="18" spans="1:13" ht="9" customHeight="1">
      <c r="A18" s="1087"/>
      <c r="B18" s="1039"/>
      <c r="C18" s="304"/>
      <c r="D18" s="26"/>
      <c r="E18" s="5"/>
      <c r="F18" s="26"/>
      <c r="G18" s="5"/>
      <c r="H18" s="26"/>
      <c r="I18" s="5"/>
      <c r="J18" s="26"/>
      <c r="K18" s="5"/>
      <c r="L18" s="5"/>
      <c r="M18" s="27"/>
    </row>
    <row r="19" spans="1:13">
      <c r="A19" s="1087"/>
      <c r="B19" s="1039"/>
      <c r="C19" s="252" t="s">
        <v>654</v>
      </c>
      <c r="D19" s="28"/>
      <c r="E19" s="251" t="s">
        <v>655</v>
      </c>
      <c r="F19" s="28"/>
      <c r="G19" s="251" t="s">
        <v>656</v>
      </c>
      <c r="H19" s="28"/>
      <c r="I19" s="251" t="s">
        <v>657</v>
      </c>
      <c r="J19" s="255"/>
      <c r="K19" s="251"/>
      <c r="L19" s="251"/>
      <c r="M19" s="243"/>
    </row>
    <row r="20" spans="1:13">
      <c r="A20" s="1087"/>
      <c r="B20" s="1039"/>
      <c r="C20" s="252" t="s">
        <v>659</v>
      </c>
      <c r="D20" s="32"/>
      <c r="E20" s="251" t="s">
        <v>660</v>
      </c>
      <c r="F20" s="33"/>
      <c r="G20" s="251" t="s">
        <v>661</v>
      </c>
      <c r="H20" s="33"/>
      <c r="I20" s="251"/>
      <c r="J20" s="254"/>
      <c r="K20" s="251"/>
      <c r="L20" s="251"/>
      <c r="M20" s="243"/>
    </row>
    <row r="21" spans="1:13">
      <c r="A21" s="1087"/>
      <c r="B21" s="1039"/>
      <c r="C21" s="252" t="s">
        <v>664</v>
      </c>
      <c r="D21" s="32"/>
      <c r="E21" s="251" t="s">
        <v>665</v>
      </c>
      <c r="F21" s="32"/>
      <c r="G21" s="251"/>
      <c r="H21" s="254"/>
      <c r="I21" s="251"/>
      <c r="J21" s="254"/>
      <c r="K21" s="251"/>
      <c r="L21" s="251"/>
      <c r="M21" s="243"/>
    </row>
    <row r="22" spans="1:13">
      <c r="A22" s="1087"/>
      <c r="B22" s="1039"/>
      <c r="C22" s="252" t="s">
        <v>666</v>
      </c>
      <c r="D22" s="33" t="s">
        <v>667</v>
      </c>
      <c r="E22" s="251" t="s">
        <v>668</v>
      </c>
      <c r="F22" s="350" t="s">
        <v>891</v>
      </c>
      <c r="G22" s="350"/>
      <c r="H22" s="350"/>
      <c r="I22" s="350"/>
      <c r="J22" s="350"/>
      <c r="K22" s="350"/>
      <c r="L22" s="350"/>
      <c r="M22" s="351"/>
    </row>
    <row r="23" spans="1:13" ht="9.75" customHeight="1">
      <c r="A23" s="1087"/>
      <c r="B23" s="1040"/>
      <c r="C23" s="290"/>
      <c r="D23" s="35"/>
      <c r="E23" s="35"/>
      <c r="F23" s="35"/>
      <c r="G23" s="35"/>
      <c r="H23" s="35"/>
      <c r="I23" s="35"/>
      <c r="J23" s="35"/>
      <c r="K23" s="35"/>
      <c r="L23" s="35"/>
      <c r="M23" s="36"/>
    </row>
    <row r="24" spans="1:13">
      <c r="A24" s="1087"/>
      <c r="B24" s="1038" t="s">
        <v>670</v>
      </c>
      <c r="C24" s="246"/>
      <c r="D24" s="37"/>
      <c r="E24" s="37"/>
      <c r="F24" s="37"/>
      <c r="G24" s="37"/>
      <c r="H24" s="37"/>
      <c r="I24" s="37"/>
      <c r="J24" s="37"/>
      <c r="K24" s="37"/>
      <c r="L24" s="352"/>
      <c r="M24" s="353"/>
    </row>
    <row r="25" spans="1:13">
      <c r="A25" s="1087"/>
      <c r="B25" s="1039"/>
      <c r="C25" s="252" t="s">
        <v>671</v>
      </c>
      <c r="D25" s="33"/>
      <c r="E25" s="301"/>
      <c r="F25" s="251" t="s">
        <v>672</v>
      </c>
      <c r="G25" s="32"/>
      <c r="H25" s="301"/>
      <c r="I25" s="251" t="s">
        <v>673</v>
      </c>
      <c r="J25" s="32" t="s">
        <v>667</v>
      </c>
      <c r="K25" s="301"/>
      <c r="L25" s="40"/>
      <c r="M25" s="346"/>
    </row>
    <row r="26" spans="1:13">
      <c r="A26" s="1087"/>
      <c r="B26" s="1039"/>
      <c r="C26" s="252" t="s">
        <v>674</v>
      </c>
      <c r="D26" s="39"/>
      <c r="E26" s="40"/>
      <c r="F26" s="251" t="s">
        <v>675</v>
      </c>
      <c r="G26" s="33"/>
      <c r="H26" s="40"/>
      <c r="I26" s="42"/>
      <c r="J26" s="40"/>
      <c r="K26" s="43"/>
      <c r="L26" s="40"/>
      <c r="M26" s="346"/>
    </row>
    <row r="27" spans="1:13">
      <c r="A27" s="1087"/>
      <c r="B27" s="1040"/>
      <c r="C27" s="305"/>
      <c r="D27" s="44"/>
      <c r="E27" s="44"/>
      <c r="F27" s="44"/>
      <c r="G27" s="44"/>
      <c r="H27" s="44"/>
      <c r="I27" s="44"/>
      <c r="J27" s="44"/>
      <c r="K27" s="44"/>
      <c r="L27" s="347"/>
      <c r="M27" s="348"/>
    </row>
    <row r="28" spans="1:13">
      <c r="A28" s="1087"/>
      <c r="B28" s="354" t="s">
        <v>676</v>
      </c>
      <c r="C28" s="355"/>
      <c r="D28" s="80"/>
      <c r="E28" s="80"/>
      <c r="F28" s="80"/>
      <c r="G28" s="80"/>
      <c r="H28" s="80"/>
      <c r="I28" s="80"/>
      <c r="J28" s="80"/>
      <c r="K28" s="80"/>
      <c r="L28" s="80"/>
      <c r="M28" s="289"/>
    </row>
    <row r="29" spans="1:13">
      <c r="A29" s="1087"/>
      <c r="B29" s="354"/>
      <c r="C29" s="307" t="s">
        <v>677</v>
      </c>
      <c r="D29" s="466" t="s">
        <v>315</v>
      </c>
      <c r="E29" s="301"/>
      <c r="F29" s="309" t="s">
        <v>678</v>
      </c>
      <c r="G29" s="32" t="s">
        <v>315</v>
      </c>
      <c r="H29" s="301"/>
      <c r="I29" s="309" t="s">
        <v>679</v>
      </c>
      <c r="J29" s="285"/>
      <c r="K29" s="286"/>
      <c r="L29" s="287"/>
      <c r="M29" s="45"/>
    </row>
    <row r="30" spans="1:13">
      <c r="A30" s="1087"/>
      <c r="B30" s="78"/>
      <c r="C30" s="290"/>
      <c r="D30" s="35"/>
      <c r="E30" s="35"/>
      <c r="F30" s="35"/>
      <c r="G30" s="35"/>
      <c r="H30" s="35"/>
      <c r="I30" s="35"/>
      <c r="J30" s="35"/>
      <c r="K30" s="35"/>
      <c r="L30" s="35"/>
      <c r="M30" s="36"/>
    </row>
    <row r="31" spans="1:13">
      <c r="A31" s="1087"/>
      <c r="B31" s="1038" t="s">
        <v>681</v>
      </c>
      <c r="C31" s="310"/>
      <c r="D31" s="47"/>
      <c r="E31" s="47"/>
      <c r="F31" s="47"/>
      <c r="G31" s="47"/>
      <c r="H31" s="47"/>
      <c r="I31" s="47"/>
      <c r="J31" s="47"/>
      <c r="K31" s="47"/>
      <c r="L31" s="352"/>
      <c r="M31" s="353"/>
    </row>
    <row r="32" spans="1:13">
      <c r="A32" s="1087"/>
      <c r="B32" s="1039"/>
      <c r="C32" s="306" t="s">
        <v>682</v>
      </c>
      <c r="D32" s="467">
        <v>2025</v>
      </c>
      <c r="E32" s="49"/>
      <c r="F32" s="301" t="s">
        <v>683</v>
      </c>
      <c r="G32" s="468">
        <v>2028</v>
      </c>
      <c r="H32" s="49"/>
      <c r="I32" s="309"/>
      <c r="J32" s="49"/>
      <c r="K32" s="49"/>
      <c r="L32" s="40"/>
      <c r="M32" s="346"/>
    </row>
    <row r="33" spans="1:15">
      <c r="A33" s="1087"/>
      <c r="B33" s="1040"/>
      <c r="C33" s="290"/>
      <c r="D33" s="359"/>
      <c r="E33" s="52"/>
      <c r="F33" s="35"/>
      <c r="G33" s="52"/>
      <c r="H33" s="52"/>
      <c r="I33" s="53"/>
      <c r="J33" s="52"/>
      <c r="K33" s="52"/>
      <c r="L33" s="347"/>
      <c r="M33" s="348"/>
    </row>
    <row r="34" spans="1:15">
      <c r="A34" s="1087"/>
      <c r="B34" s="1038" t="s">
        <v>685</v>
      </c>
      <c r="C34" s="360"/>
      <c r="D34" s="361"/>
      <c r="E34" s="361"/>
      <c r="F34" s="361"/>
      <c r="G34" s="361"/>
      <c r="H34" s="361"/>
      <c r="I34" s="361"/>
      <c r="J34" s="361"/>
      <c r="K34" s="361"/>
      <c r="L34" s="361"/>
      <c r="M34" s="362"/>
    </row>
    <row r="35" spans="1:15">
      <c r="A35" s="1087"/>
      <c r="B35" s="1039"/>
      <c r="C35" s="314"/>
      <c r="D35" s="7">
        <v>2024</v>
      </c>
      <c r="E35" s="7"/>
      <c r="F35" s="7">
        <v>2025</v>
      </c>
      <c r="G35" s="7"/>
      <c r="H35" s="272">
        <v>2026</v>
      </c>
      <c r="I35" s="272"/>
      <c r="J35" s="272">
        <v>2027</v>
      </c>
      <c r="K35" s="7"/>
      <c r="L35" s="7">
        <v>2028</v>
      </c>
      <c r="M35" s="55"/>
    </row>
    <row r="36" spans="1:15">
      <c r="A36" s="1087"/>
      <c r="B36" s="1039"/>
      <c r="C36" s="314"/>
      <c r="D36" s="284"/>
      <c r="E36" s="10"/>
      <c r="F36" s="284">
        <v>4</v>
      </c>
      <c r="G36" s="10"/>
      <c r="H36" s="284">
        <v>4</v>
      </c>
      <c r="I36" s="10"/>
      <c r="J36" s="284">
        <v>4</v>
      </c>
      <c r="K36" s="10"/>
      <c r="L36" s="284">
        <v>4</v>
      </c>
      <c r="M36" s="118"/>
      <c r="O36" s="302"/>
    </row>
    <row r="37" spans="1:15">
      <c r="A37" s="1087"/>
      <c r="B37" s="1039"/>
      <c r="C37" s="314"/>
      <c r="D37" s="7">
        <v>2029</v>
      </c>
      <c r="E37" s="7"/>
      <c r="F37" s="7">
        <v>2030</v>
      </c>
      <c r="G37" s="7"/>
      <c r="H37" s="272">
        <v>2031</v>
      </c>
      <c r="I37" s="272"/>
      <c r="J37" s="272">
        <v>2032</v>
      </c>
      <c r="K37" s="7"/>
      <c r="L37" s="7">
        <v>2033</v>
      </c>
      <c r="M37" s="27"/>
    </row>
    <row r="38" spans="1:15">
      <c r="A38" s="1087"/>
      <c r="B38" s="1039"/>
      <c r="C38" s="314"/>
      <c r="D38" s="284"/>
      <c r="E38" s="10"/>
      <c r="F38" s="284"/>
      <c r="G38" s="10"/>
      <c r="H38" s="284"/>
      <c r="I38" s="10"/>
      <c r="J38" s="284"/>
      <c r="K38" s="10"/>
      <c r="L38" s="284"/>
      <c r="M38" s="118"/>
    </row>
    <row r="39" spans="1:15">
      <c r="A39" s="1087"/>
      <c r="B39" s="1039"/>
      <c r="C39" s="314"/>
      <c r="D39" s="7">
        <v>2034</v>
      </c>
      <c r="E39" s="7"/>
      <c r="F39" s="7" t="s">
        <v>686</v>
      </c>
      <c r="G39" s="7"/>
      <c r="H39" s="272"/>
      <c r="I39" s="272"/>
      <c r="J39" s="272"/>
      <c r="K39" s="7"/>
      <c r="L39" s="7"/>
      <c r="M39" s="27"/>
    </row>
    <row r="40" spans="1:15">
      <c r="A40" s="1087"/>
      <c r="B40" s="1039"/>
      <c r="C40" s="314"/>
      <c r="D40" s="284"/>
      <c r="E40" s="10"/>
      <c r="F40" s="284">
        <v>4</v>
      </c>
      <c r="G40" s="10"/>
      <c r="H40" s="7"/>
      <c r="I40" s="7"/>
      <c r="J40" s="7"/>
      <c r="K40" s="7"/>
      <c r="L40" s="7"/>
      <c r="M40" s="27"/>
    </row>
    <row r="41" spans="1:15">
      <c r="A41" s="1087"/>
      <c r="B41" s="1039"/>
      <c r="C41" s="363"/>
      <c r="D41" s="11"/>
      <c r="E41" s="117"/>
      <c r="F41" s="11"/>
      <c r="G41" s="117"/>
      <c r="H41" s="322"/>
      <c r="I41" s="323"/>
      <c r="J41" s="322"/>
      <c r="K41" s="323"/>
      <c r="L41" s="322"/>
      <c r="M41" s="324"/>
    </row>
    <row r="42" spans="1:15" ht="18" customHeight="1">
      <c r="A42" s="1087"/>
      <c r="B42" s="1038" t="s">
        <v>687</v>
      </c>
      <c r="C42" s="246"/>
      <c r="D42" s="37"/>
      <c r="E42" s="37"/>
      <c r="F42" s="37"/>
      <c r="G42" s="37"/>
      <c r="H42" s="37"/>
      <c r="I42" s="37"/>
      <c r="J42" s="37"/>
      <c r="K42" s="37"/>
      <c r="L42" s="40"/>
      <c r="M42" s="346"/>
    </row>
    <row r="43" spans="1:15">
      <c r="A43" s="1087"/>
      <c r="B43" s="1039"/>
      <c r="C43" s="364"/>
      <c r="D43" s="57" t="s">
        <v>811</v>
      </c>
      <c r="E43" s="58" t="s">
        <v>548</v>
      </c>
      <c r="F43" s="1041" t="s">
        <v>689</v>
      </c>
      <c r="G43" s="1042"/>
      <c r="H43" s="1042"/>
      <c r="I43" s="1042"/>
      <c r="J43" s="1042"/>
      <c r="K43" s="327" t="s">
        <v>668</v>
      </c>
      <c r="L43" s="1043"/>
      <c r="M43" s="1044"/>
    </row>
    <row r="44" spans="1:15">
      <c r="A44" s="1087"/>
      <c r="B44" s="1039"/>
      <c r="C44" s="364"/>
      <c r="D44" s="365"/>
      <c r="E44" s="32" t="s">
        <v>667</v>
      </c>
      <c r="F44" s="1041"/>
      <c r="G44" s="1042"/>
      <c r="H44" s="1042"/>
      <c r="I44" s="1042"/>
      <c r="J44" s="1042"/>
      <c r="K44" s="40"/>
      <c r="L44" s="1045"/>
      <c r="M44" s="1046"/>
    </row>
    <row r="45" spans="1:15">
      <c r="A45" s="1087"/>
      <c r="B45" s="1040"/>
      <c r="C45" s="366"/>
      <c r="D45" s="347"/>
      <c r="E45" s="347"/>
      <c r="F45" s="347"/>
      <c r="G45" s="347"/>
      <c r="H45" s="347"/>
      <c r="I45" s="347"/>
      <c r="J45" s="347"/>
      <c r="K45" s="347"/>
      <c r="L45" s="40"/>
      <c r="M45" s="346"/>
    </row>
    <row r="46" spans="1:15" ht="55.5" customHeight="1">
      <c r="A46" s="1087"/>
      <c r="B46" s="337" t="s">
        <v>690</v>
      </c>
      <c r="C46" s="893" t="s">
        <v>892</v>
      </c>
      <c r="D46" s="894"/>
      <c r="E46" s="894"/>
      <c r="F46" s="894"/>
      <c r="G46" s="894"/>
      <c r="H46" s="894"/>
      <c r="I46" s="894"/>
      <c r="J46" s="894"/>
      <c r="K46" s="894"/>
      <c r="L46" s="894"/>
      <c r="M46" s="895"/>
    </row>
    <row r="47" spans="1:15">
      <c r="A47" s="1087"/>
      <c r="B47" s="69" t="s">
        <v>692</v>
      </c>
      <c r="C47" s="893" t="s">
        <v>893</v>
      </c>
      <c r="D47" s="894"/>
      <c r="E47" s="894"/>
      <c r="F47" s="894"/>
      <c r="G47" s="894"/>
      <c r="H47" s="894"/>
      <c r="I47" s="894"/>
      <c r="J47" s="894"/>
      <c r="K47" s="894"/>
      <c r="L47" s="894"/>
      <c r="M47" s="895"/>
    </row>
    <row r="48" spans="1:15">
      <c r="A48" s="1087"/>
      <c r="B48" s="69" t="s">
        <v>694</v>
      </c>
      <c r="C48" s="893">
        <v>0</v>
      </c>
      <c r="D48" s="894"/>
      <c r="E48" s="894"/>
      <c r="F48" s="894"/>
      <c r="G48" s="894"/>
      <c r="H48" s="894"/>
      <c r="I48" s="894"/>
      <c r="J48" s="894"/>
      <c r="K48" s="894"/>
      <c r="L48" s="894"/>
      <c r="M48" s="895"/>
    </row>
    <row r="49" spans="1:13" ht="16.5" thickBot="1">
      <c r="A49" s="1087"/>
      <c r="B49" s="283" t="s">
        <v>695</v>
      </c>
      <c r="C49" s="986" t="s">
        <v>315</v>
      </c>
      <c r="D49" s="987"/>
      <c r="E49" s="987"/>
      <c r="F49" s="987"/>
      <c r="G49" s="987"/>
      <c r="H49" s="987"/>
      <c r="I49" s="987"/>
      <c r="J49" s="987"/>
      <c r="K49" s="987"/>
      <c r="L49" s="987"/>
      <c r="M49" s="988"/>
    </row>
    <row r="50" spans="1:13" ht="15.75" customHeight="1">
      <c r="A50" s="1023" t="s">
        <v>70</v>
      </c>
      <c r="B50" s="331" t="s">
        <v>696</v>
      </c>
      <c r="C50" s="990" t="s">
        <v>570</v>
      </c>
      <c r="D50" s="990"/>
      <c r="E50" s="990"/>
      <c r="F50" s="990"/>
      <c r="G50" s="990"/>
      <c r="H50" s="990"/>
      <c r="I50" s="990"/>
      <c r="J50" s="990"/>
      <c r="K50" s="990"/>
      <c r="L50" s="990"/>
      <c r="M50" s="991"/>
    </row>
    <row r="51" spans="1:13">
      <c r="A51" s="1024"/>
      <c r="B51" s="70" t="s">
        <v>698</v>
      </c>
      <c r="C51" s="908" t="s">
        <v>894</v>
      </c>
      <c r="D51" s="908"/>
      <c r="E51" s="908"/>
      <c r="F51" s="908"/>
      <c r="G51" s="908"/>
      <c r="H51" s="908"/>
      <c r="I51" s="908"/>
      <c r="J51" s="908"/>
      <c r="K51" s="908"/>
      <c r="L51" s="908"/>
      <c r="M51" s="909"/>
    </row>
    <row r="52" spans="1:13">
      <c r="A52" s="1024"/>
      <c r="B52" s="70" t="s">
        <v>699</v>
      </c>
      <c r="C52" s="908" t="s">
        <v>895</v>
      </c>
      <c r="D52" s="908"/>
      <c r="E52" s="908"/>
      <c r="F52" s="908"/>
      <c r="G52" s="908"/>
      <c r="H52" s="908"/>
      <c r="I52" s="908"/>
      <c r="J52" s="908"/>
      <c r="K52" s="908"/>
      <c r="L52" s="908"/>
      <c r="M52" s="909"/>
    </row>
    <row r="53" spans="1:13" ht="15.75" customHeight="1">
      <c r="A53" s="1024"/>
      <c r="B53" s="71" t="s">
        <v>700</v>
      </c>
      <c r="C53" s="908" t="s">
        <v>896</v>
      </c>
      <c r="D53" s="908"/>
      <c r="E53" s="908"/>
      <c r="F53" s="908"/>
      <c r="G53" s="908"/>
      <c r="H53" s="908"/>
      <c r="I53" s="908"/>
      <c r="J53" s="908"/>
      <c r="K53" s="908"/>
      <c r="L53" s="908"/>
      <c r="M53" s="909"/>
    </row>
    <row r="54" spans="1:13" ht="15.75" customHeight="1">
      <c r="A54" s="1024"/>
      <c r="B54" s="70" t="s">
        <v>701</v>
      </c>
      <c r="C54" s="1146" t="s">
        <v>571</v>
      </c>
      <c r="D54" s="908"/>
      <c r="E54" s="908"/>
      <c r="F54" s="908"/>
      <c r="G54" s="908"/>
      <c r="H54" s="908"/>
      <c r="I54" s="908"/>
      <c r="J54" s="908"/>
      <c r="K54" s="908"/>
      <c r="L54" s="908"/>
      <c r="M54" s="909"/>
    </row>
    <row r="55" spans="1:13" ht="16.5" thickBot="1">
      <c r="A55" s="1025"/>
      <c r="B55" s="332" t="s">
        <v>702</v>
      </c>
      <c r="C55" s="981">
        <v>2347600</v>
      </c>
      <c r="D55" s="981"/>
      <c r="E55" s="981"/>
      <c r="F55" s="981"/>
      <c r="G55" s="981"/>
      <c r="H55" s="981"/>
      <c r="I55" s="981"/>
      <c r="J55" s="981"/>
      <c r="K55" s="981"/>
      <c r="L55" s="981"/>
      <c r="M55" s="982"/>
    </row>
    <row r="56" spans="1:13" ht="15.75" customHeight="1">
      <c r="A56" s="1023" t="s">
        <v>704</v>
      </c>
      <c r="B56" s="333" t="s">
        <v>705</v>
      </c>
      <c r="C56" s="978" t="s">
        <v>1168</v>
      </c>
      <c r="D56" s="978"/>
      <c r="E56" s="978"/>
      <c r="F56" s="978"/>
      <c r="G56" s="978"/>
      <c r="H56" s="978"/>
      <c r="I56" s="978"/>
      <c r="J56" s="978"/>
      <c r="K56" s="978"/>
      <c r="L56" s="978"/>
      <c r="M56" s="979"/>
    </row>
    <row r="57" spans="1:13" ht="30" customHeight="1">
      <c r="A57" s="1024"/>
      <c r="B57" s="72" t="s">
        <v>707</v>
      </c>
      <c r="C57" s="1008" t="s">
        <v>897</v>
      </c>
      <c r="D57" s="1008"/>
      <c r="E57" s="1008"/>
      <c r="F57" s="1008"/>
      <c r="G57" s="1008"/>
      <c r="H57" s="1008"/>
      <c r="I57" s="1008"/>
      <c r="J57" s="1008"/>
      <c r="K57" s="1008"/>
      <c r="L57" s="1008"/>
      <c r="M57" s="1009"/>
    </row>
    <row r="58" spans="1:13" ht="30" customHeight="1" thickBot="1">
      <c r="A58" s="1025"/>
      <c r="B58" s="335" t="s">
        <v>237</v>
      </c>
      <c r="C58" s="1070" t="s">
        <v>895</v>
      </c>
      <c r="D58" s="1070"/>
      <c r="E58" s="1070"/>
      <c r="F58" s="1070"/>
      <c r="G58" s="1070"/>
      <c r="H58" s="1070"/>
      <c r="I58" s="1070"/>
      <c r="J58" s="1070"/>
      <c r="K58" s="1070"/>
      <c r="L58" s="1070"/>
      <c r="M58" s="1071"/>
    </row>
    <row r="59" spans="1:13" ht="41.1" customHeight="1" thickBot="1">
      <c r="A59" s="469" t="s">
        <v>74</v>
      </c>
      <c r="B59" s="448"/>
      <c r="C59" s="1117"/>
      <c r="D59" s="984"/>
      <c r="E59" s="984"/>
      <c r="F59" s="984"/>
      <c r="G59" s="984"/>
      <c r="H59" s="984"/>
      <c r="I59" s="984"/>
      <c r="J59" s="984"/>
      <c r="K59" s="984"/>
      <c r="L59" s="984"/>
      <c r="M59" s="985"/>
    </row>
  </sheetData>
  <mergeCells count="47">
    <mergeCell ref="C11:M11"/>
    <mergeCell ref="B1:M1"/>
    <mergeCell ref="A2:A14"/>
    <mergeCell ref="C2:M2"/>
    <mergeCell ref="C3:M3"/>
    <mergeCell ref="F4:G4"/>
    <mergeCell ref="C7:D7"/>
    <mergeCell ref="I7:M7"/>
    <mergeCell ref="B8:B10"/>
    <mergeCell ref="C8:M8"/>
    <mergeCell ref="C9:D9"/>
    <mergeCell ref="F9:G9"/>
    <mergeCell ref="I9:J9"/>
    <mergeCell ref="C10:D10"/>
    <mergeCell ref="F10:G10"/>
    <mergeCell ref="I10:J10"/>
    <mergeCell ref="F43:F44"/>
    <mergeCell ref="G43:J44"/>
    <mergeCell ref="L43:M44"/>
    <mergeCell ref="C46:M46"/>
    <mergeCell ref="C12:M12"/>
    <mergeCell ref="C13:M13"/>
    <mergeCell ref="C14:D14"/>
    <mergeCell ref="F14:M14"/>
    <mergeCell ref="C15:M15"/>
    <mergeCell ref="C16:M16"/>
    <mergeCell ref="C47:M47"/>
    <mergeCell ref="C48:M48"/>
    <mergeCell ref="C49:M49"/>
    <mergeCell ref="A50:A55"/>
    <mergeCell ref="C50:M50"/>
    <mergeCell ref="C51:M51"/>
    <mergeCell ref="C52:M52"/>
    <mergeCell ref="C53:M53"/>
    <mergeCell ref="C54:M54"/>
    <mergeCell ref="C55:M55"/>
    <mergeCell ref="A15:A49"/>
    <mergeCell ref="B17:B23"/>
    <mergeCell ref="B24:B27"/>
    <mergeCell ref="B31:B33"/>
    <mergeCell ref="B34:B41"/>
    <mergeCell ref="B42:B45"/>
    <mergeCell ref="A56:A58"/>
    <mergeCell ref="C56:M56"/>
    <mergeCell ref="C57:M57"/>
    <mergeCell ref="C58:M58"/>
    <mergeCell ref="C59:M59"/>
  </mergeCells>
  <dataValidations count="7">
    <dataValidation type="list" allowBlank="1" showInputMessage="1" showErrorMessage="1" sqref="I7:M7" xr:uid="{51BB0553-36B4-4998-9EA4-90AD377BDF54}">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497CEC02-550B-441B-9754-DA9620E3577A}"/>
    <dataValidation allowBlank="1" showInputMessage="1" showErrorMessage="1" prompt="Determine si el indicador responde a un enfoque (Derechos Humanos, Género, Diferencial, Poblacional, Ambiental y Territorial). Si responde a más de enfoque separelos por ;" sqref="B15" xr:uid="{1AE9A957-ADD0-417C-BF8D-6F2CC03F3ED8}"/>
    <dataValidation allowBlank="1" showInputMessage="1" showErrorMessage="1" prompt="Identifique la meta ODS a que le apunta el indicador de producto. Seleccione de la lista desplegable." sqref="E14" xr:uid="{7442CA28-78D4-426D-B264-F3E5DF960F69}"/>
    <dataValidation allowBlank="1" showInputMessage="1" showErrorMessage="1" prompt="Identifique el ODS a que le apunta el indicador de producto. Seleccione de la lista desplegable._x000a_" sqref="B14" xr:uid="{9E4BFAF2-DD6F-44D3-8C81-C3576CC24C2E}"/>
    <dataValidation allowBlank="1" showInputMessage="1" showErrorMessage="1" prompt="Incluir una ficha por cada indicador, ya sea de producto o de resultado" sqref="B1" xr:uid="{A7666BB9-2576-4074-8E0B-ABDB5201BC53}"/>
    <dataValidation allowBlank="1" showInputMessage="1" showErrorMessage="1" prompt="Seleccione de la lista desplegable" sqref="B4 B7 H7" xr:uid="{61584C89-2B3E-42C5-A98A-5AEB8A22D822}"/>
  </dataValidations>
  <hyperlinks>
    <hyperlink ref="C54" r:id="rId1" xr:uid="{F7FAB6BE-CC16-4A7E-86D4-ED76BF34F74C}"/>
  </hyperlinks>
  <pageMargins left="0.7" right="0.7" top="0.75" bottom="0.75" header="0.3" footer="0.3"/>
  <pageSetup paperSize="9"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2DA6-FFE4-41FD-A039-DB6BA0974AF2}">
  <sheetPr>
    <tabColor theme="4" tint="0.59999389629810485"/>
  </sheetPr>
  <dimension ref="A1:O59"/>
  <sheetViews>
    <sheetView zoomScale="90" zoomScaleNormal="90" workbookViewId="0">
      <selection activeCell="C2" sqref="C2:M2"/>
    </sheetView>
  </sheetViews>
  <sheetFormatPr baseColWidth="10" defaultColWidth="11.42578125" defaultRowHeight="15.75"/>
  <cols>
    <col min="1" max="1" width="25.140625" style="12" customWidth="1"/>
    <col min="2" max="2" width="39.140625" style="63" customWidth="1"/>
    <col min="3" max="13" width="11.42578125" style="12"/>
    <col min="14" max="14" width="16" style="12" customWidth="1"/>
    <col min="15" max="16384" width="11.42578125" style="12"/>
  </cols>
  <sheetData>
    <row r="1" spans="1:15" ht="16.5" thickBot="1">
      <c r="A1" s="86"/>
      <c r="B1" s="88" t="s">
        <v>898</v>
      </c>
      <c r="C1" s="89"/>
      <c r="D1" s="89"/>
      <c r="E1" s="89"/>
      <c r="F1" s="89"/>
      <c r="G1" s="89"/>
      <c r="H1" s="89"/>
      <c r="I1" s="89"/>
      <c r="J1" s="89"/>
      <c r="K1" s="89"/>
      <c r="L1" s="89"/>
      <c r="M1" s="90"/>
      <c r="O1" s="302"/>
    </row>
    <row r="2" spans="1:15" ht="15.75" customHeight="1">
      <c r="A2" s="944" t="s">
        <v>614</v>
      </c>
      <c r="B2" s="68" t="s">
        <v>615</v>
      </c>
      <c r="C2" s="1161" t="s">
        <v>573</v>
      </c>
      <c r="D2" s="1162"/>
      <c r="E2" s="1162"/>
      <c r="F2" s="1162"/>
      <c r="G2" s="1162"/>
      <c r="H2" s="1162"/>
      <c r="I2" s="1162"/>
      <c r="J2" s="1162"/>
      <c r="K2" s="1162"/>
      <c r="L2" s="1162"/>
      <c r="M2" s="1163"/>
    </row>
    <row r="3" spans="1:15" ht="31.5">
      <c r="A3" s="945"/>
      <c r="B3" s="337" t="s">
        <v>711</v>
      </c>
      <c r="C3" s="947" t="s">
        <v>886</v>
      </c>
      <c r="D3" s="908"/>
      <c r="E3" s="908"/>
      <c r="F3" s="908"/>
      <c r="G3" s="908"/>
      <c r="H3" s="908"/>
      <c r="I3" s="908"/>
      <c r="J3" s="908"/>
      <c r="K3" s="908"/>
      <c r="L3" s="908"/>
      <c r="M3" s="909"/>
    </row>
    <row r="4" spans="1:15">
      <c r="A4" s="945"/>
      <c r="B4" s="78" t="s">
        <v>223</v>
      </c>
      <c r="C4" s="288" t="s">
        <v>548</v>
      </c>
      <c r="D4" s="338"/>
      <c r="E4" s="339"/>
      <c r="F4" s="900" t="s">
        <v>618</v>
      </c>
      <c r="G4" s="901"/>
      <c r="H4" s="241" t="s">
        <v>263</v>
      </c>
      <c r="I4" s="281"/>
      <c r="J4" s="281"/>
      <c r="K4" s="281"/>
      <c r="L4" s="281"/>
      <c r="M4" s="282"/>
    </row>
    <row r="5" spans="1:15">
      <c r="A5" s="945"/>
      <c r="B5" s="78" t="s">
        <v>619</v>
      </c>
      <c r="C5" s="288" t="s">
        <v>263</v>
      </c>
      <c r="D5" s="281"/>
      <c r="E5" s="281"/>
      <c r="F5" s="281"/>
      <c r="G5" s="281"/>
      <c r="H5" s="281"/>
      <c r="I5" s="281"/>
      <c r="J5" s="281"/>
      <c r="K5" s="281"/>
      <c r="L5" s="281"/>
      <c r="M5" s="282"/>
    </row>
    <row r="6" spans="1:15">
      <c r="A6" s="945"/>
      <c r="B6" s="78" t="s">
        <v>620</v>
      </c>
      <c r="C6" s="288" t="s">
        <v>263</v>
      </c>
      <c r="D6" s="281"/>
      <c r="E6" s="281"/>
      <c r="F6" s="281"/>
      <c r="G6" s="281"/>
      <c r="H6" s="281"/>
      <c r="I6" s="281"/>
      <c r="J6" s="281"/>
      <c r="K6" s="281"/>
      <c r="L6" s="281"/>
      <c r="M6" s="282"/>
    </row>
    <row r="7" spans="1:15">
      <c r="A7" s="945"/>
      <c r="B7" s="337" t="s">
        <v>621</v>
      </c>
      <c r="C7" s="1047" t="s">
        <v>899</v>
      </c>
      <c r="D7" s="1048"/>
      <c r="E7" s="341"/>
      <c r="F7" s="341"/>
      <c r="G7" s="342"/>
      <c r="H7" s="343" t="s">
        <v>237</v>
      </c>
      <c r="I7" s="1049" t="s">
        <v>900</v>
      </c>
      <c r="J7" s="1048"/>
      <c r="K7" s="1048"/>
      <c r="L7" s="1048"/>
      <c r="M7" s="1050"/>
    </row>
    <row r="8" spans="1:15">
      <c r="A8" s="945"/>
      <c r="B8" s="1051" t="s">
        <v>622</v>
      </c>
      <c r="C8" s="1054"/>
      <c r="D8" s="1055"/>
      <c r="E8" s="1055"/>
      <c r="F8" s="1055"/>
      <c r="G8" s="1055"/>
      <c r="H8" s="1055"/>
      <c r="I8" s="1055"/>
      <c r="J8" s="1055"/>
      <c r="K8" s="1055"/>
      <c r="L8" s="1055"/>
      <c r="M8" s="1056"/>
    </row>
    <row r="9" spans="1:15">
      <c r="A9" s="945"/>
      <c r="B9" s="1052"/>
      <c r="C9" s="1057" t="s">
        <v>900</v>
      </c>
      <c r="D9" s="1058"/>
      <c r="E9" s="43"/>
      <c r="F9" s="1058"/>
      <c r="G9" s="1058"/>
      <c r="H9" s="43"/>
      <c r="I9" s="1058"/>
      <c r="J9" s="1058"/>
      <c r="K9" s="43"/>
      <c r="L9" s="40"/>
      <c r="M9" s="346"/>
    </row>
    <row r="10" spans="1:15" ht="16.5" thickBot="1">
      <c r="A10" s="945"/>
      <c r="B10" s="1053"/>
      <c r="C10" s="1057" t="s">
        <v>626</v>
      </c>
      <c r="D10" s="1058"/>
      <c r="E10" s="291"/>
      <c r="F10" s="1058" t="s">
        <v>626</v>
      </c>
      <c r="G10" s="1058"/>
      <c r="H10" s="291"/>
      <c r="I10" s="1058" t="s">
        <v>626</v>
      </c>
      <c r="J10" s="1058"/>
      <c r="K10" s="291"/>
      <c r="L10" s="347"/>
      <c r="M10" s="348"/>
    </row>
    <row r="11" spans="1:15" ht="42" customHeight="1">
      <c r="A11" s="945"/>
      <c r="B11" s="337" t="s">
        <v>651</v>
      </c>
      <c r="C11" s="1129" t="s">
        <v>901</v>
      </c>
      <c r="D11" s="1130"/>
      <c r="E11" s="1130"/>
      <c r="F11" s="1130"/>
      <c r="G11" s="1130"/>
      <c r="H11" s="1130"/>
      <c r="I11" s="1130"/>
      <c r="J11" s="1130"/>
      <c r="K11" s="1130"/>
      <c r="L11" s="1130"/>
      <c r="M11" s="1131"/>
    </row>
    <row r="12" spans="1:15" ht="268.5" customHeight="1">
      <c r="A12" s="945"/>
      <c r="B12" s="337" t="s">
        <v>713</v>
      </c>
      <c r="C12" s="1167" t="s">
        <v>902</v>
      </c>
      <c r="D12" s="1167"/>
      <c r="E12" s="1167"/>
      <c r="F12" s="1167"/>
      <c r="G12" s="1167"/>
      <c r="H12" s="1167"/>
      <c r="I12" s="1167"/>
      <c r="J12" s="1167"/>
      <c r="K12" s="1167"/>
      <c r="L12" s="1167"/>
      <c r="M12" s="1168"/>
    </row>
    <row r="13" spans="1:15" ht="31.5">
      <c r="A13" s="945"/>
      <c r="B13" s="337" t="s">
        <v>715</v>
      </c>
      <c r="C13" s="1164" t="s">
        <v>903</v>
      </c>
      <c r="D13" s="1165"/>
      <c r="E13" s="1165"/>
      <c r="F13" s="1165"/>
      <c r="G13" s="1165"/>
      <c r="H13" s="1165"/>
      <c r="I13" s="1165"/>
      <c r="J13" s="1165"/>
      <c r="K13" s="1165"/>
      <c r="L13" s="1165"/>
      <c r="M13" s="1166"/>
    </row>
    <row r="14" spans="1:15" ht="35.1" customHeight="1">
      <c r="A14" s="945"/>
      <c r="B14" s="345" t="s">
        <v>716</v>
      </c>
      <c r="C14" s="932" t="s">
        <v>809</v>
      </c>
      <c r="D14" s="929"/>
      <c r="E14" s="248" t="s">
        <v>232</v>
      </c>
      <c r="F14" s="1037" t="s">
        <v>268</v>
      </c>
      <c r="G14" s="894"/>
      <c r="H14" s="894"/>
      <c r="I14" s="894"/>
      <c r="J14" s="894"/>
      <c r="K14" s="894"/>
      <c r="L14" s="894"/>
      <c r="M14" s="895"/>
    </row>
    <row r="15" spans="1:15" ht="16.5" thickBot="1">
      <c r="A15" s="930" t="s">
        <v>57</v>
      </c>
      <c r="B15" s="69" t="s">
        <v>221</v>
      </c>
      <c r="C15" s="932"/>
      <c r="D15" s="928"/>
      <c r="E15" s="928"/>
      <c r="F15" s="928"/>
      <c r="G15" s="928"/>
      <c r="H15" s="928"/>
      <c r="I15" s="928"/>
      <c r="J15" s="928"/>
      <c r="K15" s="928"/>
      <c r="L15" s="928"/>
      <c r="M15" s="933"/>
    </row>
    <row r="16" spans="1:15" ht="39" customHeight="1">
      <c r="A16" s="931"/>
      <c r="B16" s="69" t="s">
        <v>717</v>
      </c>
      <c r="C16" s="1129" t="s">
        <v>574</v>
      </c>
      <c r="D16" s="1130"/>
      <c r="E16" s="1130"/>
      <c r="F16" s="1130"/>
      <c r="G16" s="1130"/>
      <c r="H16" s="1130"/>
      <c r="I16" s="1130"/>
      <c r="J16" s="1130"/>
      <c r="K16" s="1130"/>
      <c r="L16" s="1130"/>
      <c r="M16" s="1131"/>
    </row>
    <row r="17" spans="1:15" ht="8.25" customHeight="1">
      <c r="A17" s="931"/>
      <c r="B17" s="1038" t="s">
        <v>653</v>
      </c>
      <c r="C17" s="349"/>
      <c r="D17" s="24"/>
      <c r="E17" s="24"/>
      <c r="F17" s="24"/>
      <c r="G17" s="24"/>
      <c r="H17" s="24"/>
      <c r="I17" s="24"/>
      <c r="J17" s="24"/>
      <c r="K17" s="24"/>
      <c r="L17" s="24"/>
      <c r="M17" s="25"/>
    </row>
    <row r="18" spans="1:15" ht="9" customHeight="1">
      <c r="A18" s="931"/>
      <c r="B18" s="1039"/>
      <c r="C18" s="304"/>
      <c r="D18" s="26"/>
      <c r="E18" s="5"/>
      <c r="F18" s="26"/>
      <c r="G18" s="5"/>
      <c r="H18" s="26"/>
      <c r="I18" s="5"/>
      <c r="J18" s="26"/>
      <c r="K18" s="5"/>
      <c r="L18" s="5"/>
      <c r="M18" s="27"/>
    </row>
    <row r="19" spans="1:15">
      <c r="A19" s="931"/>
      <c r="B19" s="1039"/>
      <c r="C19" s="252" t="s">
        <v>654</v>
      </c>
      <c r="D19" s="28"/>
      <c r="E19" s="251" t="s">
        <v>655</v>
      </c>
      <c r="F19" s="28"/>
      <c r="G19" s="251" t="s">
        <v>656</v>
      </c>
      <c r="H19" s="28"/>
      <c r="I19" s="251" t="s">
        <v>657</v>
      </c>
      <c r="J19" s="255"/>
      <c r="K19" s="251"/>
      <c r="L19" s="251"/>
      <c r="M19" s="243"/>
    </row>
    <row r="20" spans="1:15">
      <c r="A20" s="931"/>
      <c r="B20" s="1039"/>
      <c r="C20" s="252" t="s">
        <v>659</v>
      </c>
      <c r="D20" s="32"/>
      <c r="E20" s="251" t="s">
        <v>660</v>
      </c>
      <c r="F20" s="33"/>
      <c r="G20" s="251" t="s">
        <v>661</v>
      </c>
      <c r="H20" s="33"/>
      <c r="I20" s="251"/>
      <c r="J20" s="254"/>
      <c r="K20" s="251"/>
      <c r="L20" s="251"/>
      <c r="M20" s="243"/>
    </row>
    <row r="21" spans="1:15">
      <c r="A21" s="931"/>
      <c r="B21" s="1039"/>
      <c r="C21" s="252" t="s">
        <v>664</v>
      </c>
      <c r="D21" s="32"/>
      <c r="E21" s="251" t="s">
        <v>665</v>
      </c>
      <c r="F21" s="32"/>
      <c r="G21" s="251"/>
      <c r="H21" s="254"/>
      <c r="I21" s="251"/>
      <c r="J21" s="254"/>
      <c r="K21" s="251"/>
      <c r="L21" s="251"/>
      <c r="M21" s="243"/>
    </row>
    <row r="22" spans="1:15">
      <c r="A22" s="931"/>
      <c r="B22" s="1039"/>
      <c r="C22" s="252" t="s">
        <v>666</v>
      </c>
      <c r="D22" s="32" t="s">
        <v>667</v>
      </c>
      <c r="E22" s="251" t="s">
        <v>668</v>
      </c>
      <c r="F22" s="350" t="s">
        <v>662</v>
      </c>
      <c r="G22" s="350"/>
      <c r="H22" s="350"/>
      <c r="I22" s="350"/>
      <c r="J22" s="350"/>
      <c r="K22" s="350"/>
      <c r="L22" s="350"/>
      <c r="M22" s="351"/>
    </row>
    <row r="23" spans="1:15" ht="9.75" customHeight="1">
      <c r="A23" s="931"/>
      <c r="B23" s="1040"/>
      <c r="C23" s="290"/>
      <c r="D23" s="35"/>
      <c r="E23" s="35"/>
      <c r="F23" s="35"/>
      <c r="G23" s="35"/>
      <c r="H23" s="35"/>
      <c r="I23" s="35"/>
      <c r="J23" s="35"/>
      <c r="K23" s="35"/>
      <c r="L23" s="35"/>
      <c r="M23" s="36"/>
    </row>
    <row r="24" spans="1:15">
      <c r="A24" s="931"/>
      <c r="B24" s="1038" t="s">
        <v>670</v>
      </c>
      <c r="C24" s="246"/>
      <c r="D24" s="37"/>
      <c r="E24" s="37"/>
      <c r="F24" s="37"/>
      <c r="G24" s="37"/>
      <c r="H24" s="37"/>
      <c r="I24" s="37"/>
      <c r="J24" s="37"/>
      <c r="K24" s="37"/>
      <c r="L24" s="352"/>
      <c r="M24" s="353"/>
      <c r="N24" s="1159"/>
    </row>
    <row r="25" spans="1:15">
      <c r="A25" s="931"/>
      <c r="B25" s="1039"/>
      <c r="C25" s="252" t="s">
        <v>671</v>
      </c>
      <c r="D25" s="472"/>
      <c r="E25" s="301"/>
      <c r="F25" s="251" t="s">
        <v>672</v>
      </c>
      <c r="G25" s="32"/>
      <c r="H25" s="301"/>
      <c r="I25" s="251" t="s">
        <v>673</v>
      </c>
      <c r="J25" s="32" t="s">
        <v>667</v>
      </c>
      <c r="K25" s="301"/>
      <c r="L25" s="40"/>
      <c r="M25" s="346"/>
      <c r="N25" s="1159"/>
      <c r="O25" s="302"/>
    </row>
    <row r="26" spans="1:15">
      <c r="A26" s="931"/>
      <c r="B26" s="1039"/>
      <c r="C26" s="252" t="s">
        <v>674</v>
      </c>
      <c r="D26" s="39"/>
      <c r="E26" s="40"/>
      <c r="F26" s="251" t="s">
        <v>675</v>
      </c>
      <c r="G26" s="33"/>
      <c r="H26" s="40"/>
      <c r="I26" s="42"/>
      <c r="J26" s="40"/>
      <c r="K26" s="43"/>
      <c r="L26" s="40"/>
      <c r="M26" s="346"/>
      <c r="N26" s="1159"/>
    </row>
    <row r="27" spans="1:15">
      <c r="A27" s="931"/>
      <c r="B27" s="1040"/>
      <c r="C27" s="305"/>
      <c r="D27" s="44"/>
      <c r="E27" s="44"/>
      <c r="F27" s="44"/>
      <c r="G27" s="44"/>
      <c r="H27" s="44"/>
      <c r="I27" s="44"/>
      <c r="J27" s="44"/>
      <c r="K27" s="44"/>
      <c r="L27" s="347"/>
      <c r="M27" s="348"/>
      <c r="N27" s="1159"/>
    </row>
    <row r="28" spans="1:15">
      <c r="A28" s="931"/>
      <c r="B28" s="354" t="s">
        <v>676</v>
      </c>
      <c r="C28" s="355"/>
      <c r="D28" s="80"/>
      <c r="E28" s="80"/>
      <c r="F28" s="80"/>
      <c r="G28" s="80"/>
      <c r="H28" s="80"/>
      <c r="I28" s="80"/>
      <c r="J28" s="80"/>
      <c r="K28" s="80"/>
      <c r="L28" s="80"/>
      <c r="M28" s="289"/>
      <c r="N28" s="1159"/>
    </row>
    <row r="29" spans="1:15">
      <c r="A29" s="931"/>
      <c r="B29" s="354"/>
      <c r="C29" s="307" t="s">
        <v>677</v>
      </c>
      <c r="D29" s="466" t="s">
        <v>315</v>
      </c>
      <c r="E29" s="301"/>
      <c r="F29" s="309" t="s">
        <v>678</v>
      </c>
      <c r="G29" s="33" t="s">
        <v>315</v>
      </c>
      <c r="H29" s="301"/>
      <c r="I29" s="309" t="s">
        <v>679</v>
      </c>
      <c r="J29" s="285" t="s">
        <v>315</v>
      </c>
      <c r="K29" s="286"/>
      <c r="L29" s="287"/>
      <c r="M29" s="45"/>
      <c r="N29" s="1159"/>
    </row>
    <row r="30" spans="1:15">
      <c r="A30" s="931"/>
      <c r="B30" s="78"/>
      <c r="C30" s="290"/>
      <c r="D30" s="35"/>
      <c r="E30" s="35"/>
      <c r="F30" s="35"/>
      <c r="G30" s="35"/>
      <c r="H30" s="35"/>
      <c r="I30" s="35"/>
      <c r="J30" s="35"/>
      <c r="K30" s="35"/>
      <c r="L30" s="35"/>
      <c r="M30" s="36"/>
      <c r="N30" s="1159"/>
    </row>
    <row r="31" spans="1:15">
      <c r="A31" s="931"/>
      <c r="B31" s="1038" t="s">
        <v>681</v>
      </c>
      <c r="C31" s="310"/>
      <c r="D31" s="47"/>
      <c r="E31" s="47"/>
      <c r="F31" s="47"/>
      <c r="G31" s="47"/>
      <c r="H31" s="47"/>
      <c r="I31" s="47"/>
      <c r="J31" s="47"/>
      <c r="K31" s="47"/>
      <c r="L31" s="352"/>
      <c r="M31" s="353"/>
    </row>
    <row r="32" spans="1:15">
      <c r="A32" s="931"/>
      <c r="B32" s="1039"/>
      <c r="C32" s="306" t="s">
        <v>682</v>
      </c>
      <c r="D32" s="467">
        <v>2025</v>
      </c>
      <c r="E32" s="49"/>
      <c r="F32" s="301" t="s">
        <v>683</v>
      </c>
      <c r="G32" s="358" t="s">
        <v>904</v>
      </c>
      <c r="H32" s="49"/>
      <c r="I32" s="309"/>
      <c r="J32" s="49"/>
      <c r="K32" s="49"/>
      <c r="L32" s="40"/>
      <c r="M32" s="346"/>
    </row>
    <row r="33" spans="1:15">
      <c r="A33" s="931"/>
      <c r="B33" s="1040"/>
      <c r="C33" s="290"/>
      <c r="D33" s="359"/>
      <c r="E33" s="52"/>
      <c r="F33" s="35"/>
      <c r="G33" s="52"/>
      <c r="H33" s="52"/>
      <c r="I33" s="53"/>
      <c r="J33" s="52"/>
      <c r="K33" s="52"/>
      <c r="L33" s="347"/>
      <c r="M33" s="348"/>
    </row>
    <row r="34" spans="1:15">
      <c r="A34" s="931"/>
      <c r="B34" s="1038" t="s">
        <v>685</v>
      </c>
      <c r="C34" s="473"/>
      <c r="D34" s="423"/>
      <c r="E34" s="423"/>
      <c r="F34" s="423"/>
      <c r="G34" s="423"/>
      <c r="H34" s="361"/>
      <c r="I34" s="361"/>
      <c r="J34" s="361"/>
      <c r="K34" s="361"/>
      <c r="L34" s="361"/>
      <c r="M34" s="362"/>
      <c r="N34" s="1160"/>
    </row>
    <row r="35" spans="1:15">
      <c r="A35" s="931"/>
      <c r="B35" s="1039"/>
      <c r="C35" s="474"/>
      <c r="D35" s="426">
        <v>2024</v>
      </c>
      <c r="E35" s="426"/>
      <c r="F35" s="426">
        <v>2025</v>
      </c>
      <c r="G35" s="426"/>
      <c r="H35" s="272">
        <v>2026</v>
      </c>
      <c r="I35" s="272"/>
      <c r="J35" s="272">
        <v>2027</v>
      </c>
      <c r="K35" s="7"/>
      <c r="L35" s="7">
        <v>2028</v>
      </c>
      <c r="M35" s="55"/>
      <c r="N35" s="1160"/>
    </row>
    <row r="36" spans="1:15">
      <c r="A36" s="931"/>
      <c r="B36" s="1039"/>
      <c r="C36" s="474"/>
      <c r="D36" s="429"/>
      <c r="E36" s="430"/>
      <c r="F36" s="429">
        <v>1</v>
      </c>
      <c r="G36" s="430"/>
      <c r="H36" s="429">
        <v>1</v>
      </c>
      <c r="I36" s="10"/>
      <c r="J36" s="429">
        <v>1</v>
      </c>
      <c r="K36" s="10"/>
      <c r="L36" s="121"/>
      <c r="M36" s="118"/>
      <c r="N36" s="1160"/>
      <c r="O36" s="302"/>
    </row>
    <row r="37" spans="1:15">
      <c r="A37" s="931"/>
      <c r="B37" s="1039"/>
      <c r="C37" s="474"/>
      <c r="D37" s="426">
        <v>2029</v>
      </c>
      <c r="E37" s="426"/>
      <c r="F37" s="426">
        <v>2030</v>
      </c>
      <c r="G37" s="426"/>
      <c r="H37" s="272">
        <v>2031</v>
      </c>
      <c r="I37" s="272"/>
      <c r="J37" s="272">
        <v>2032</v>
      </c>
      <c r="K37" s="7"/>
      <c r="L37" s="7">
        <v>2033</v>
      </c>
      <c r="M37" s="27"/>
      <c r="N37" s="1160"/>
    </row>
    <row r="38" spans="1:15">
      <c r="A38" s="931"/>
      <c r="B38" s="1039"/>
      <c r="C38" s="474"/>
      <c r="D38" s="429"/>
      <c r="E38" s="430"/>
      <c r="F38" s="429"/>
      <c r="G38" s="430"/>
      <c r="H38" s="121"/>
      <c r="I38" s="10"/>
      <c r="J38" s="121"/>
      <c r="K38" s="10"/>
      <c r="L38" s="121"/>
      <c r="M38" s="118"/>
      <c r="N38" s="1160"/>
    </row>
    <row r="39" spans="1:15">
      <c r="A39" s="931"/>
      <c r="B39" s="1039"/>
      <c r="C39" s="474"/>
      <c r="D39" s="426">
        <v>2034</v>
      </c>
      <c r="E39" s="426"/>
      <c r="F39" s="426" t="s">
        <v>686</v>
      </c>
      <c r="G39" s="426"/>
      <c r="H39" s="272"/>
      <c r="I39" s="272"/>
      <c r="J39" s="272"/>
      <c r="K39" s="7"/>
      <c r="L39" s="7"/>
      <c r="M39" s="27"/>
      <c r="N39" s="1160"/>
    </row>
    <row r="40" spans="1:15">
      <c r="A40" s="931"/>
      <c r="B40" s="1039"/>
      <c r="C40" s="474"/>
      <c r="D40" s="429"/>
      <c r="E40" s="430"/>
      <c r="F40" s="429">
        <v>1</v>
      </c>
      <c r="G40" s="430"/>
      <c r="H40" s="320"/>
      <c r="I40" s="7"/>
      <c r="J40" s="320"/>
      <c r="K40" s="7"/>
      <c r="L40" s="320"/>
      <c r="M40" s="27"/>
      <c r="N40" s="1160"/>
    </row>
    <row r="41" spans="1:15">
      <c r="A41" s="931"/>
      <c r="B41" s="1039"/>
      <c r="C41" s="475"/>
      <c r="D41" s="476"/>
      <c r="E41" s="477"/>
      <c r="F41" s="476"/>
      <c r="G41" s="477"/>
      <c r="H41" s="322"/>
      <c r="I41" s="323"/>
      <c r="J41" s="322"/>
      <c r="K41" s="323"/>
      <c r="L41" s="322"/>
      <c r="M41" s="324"/>
      <c r="N41" s="1160"/>
    </row>
    <row r="42" spans="1:15" ht="18" customHeight="1">
      <c r="A42" s="931"/>
      <c r="B42" s="1038" t="s">
        <v>687</v>
      </c>
      <c r="C42" s="246"/>
      <c r="D42" s="37"/>
      <c r="E42" s="37"/>
      <c r="F42" s="37"/>
      <c r="G42" s="37"/>
      <c r="H42" s="37"/>
      <c r="I42" s="37"/>
      <c r="J42" s="37"/>
      <c r="K42" s="37"/>
      <c r="L42" s="40"/>
      <c r="M42" s="346"/>
    </row>
    <row r="43" spans="1:15">
      <c r="A43" s="931"/>
      <c r="B43" s="1039"/>
      <c r="C43" s="364"/>
      <c r="D43" s="57" t="s">
        <v>811</v>
      </c>
      <c r="E43" s="58" t="s">
        <v>548</v>
      </c>
      <c r="F43" s="1041" t="s">
        <v>689</v>
      </c>
      <c r="G43" s="1042"/>
      <c r="H43" s="1042"/>
      <c r="I43" s="1042"/>
      <c r="J43" s="1042"/>
      <c r="K43" s="327" t="s">
        <v>668</v>
      </c>
      <c r="L43" s="1043"/>
      <c r="M43" s="1044"/>
    </row>
    <row r="44" spans="1:15">
      <c r="A44" s="931"/>
      <c r="B44" s="1039"/>
      <c r="C44" s="364"/>
      <c r="D44" s="365"/>
      <c r="E44" s="32" t="s">
        <v>667</v>
      </c>
      <c r="F44" s="1041"/>
      <c r="G44" s="1042"/>
      <c r="H44" s="1042"/>
      <c r="I44" s="1042"/>
      <c r="J44" s="1042"/>
      <c r="K44" s="40"/>
      <c r="L44" s="1045"/>
      <c r="M44" s="1046"/>
    </row>
    <row r="45" spans="1:15">
      <c r="A45" s="931"/>
      <c r="B45" s="1040"/>
      <c r="C45" s="366"/>
      <c r="D45" s="347"/>
      <c r="E45" s="347"/>
      <c r="F45" s="347"/>
      <c r="G45" s="347"/>
      <c r="H45" s="347"/>
      <c r="I45" s="347"/>
      <c r="J45" s="347"/>
      <c r="K45" s="347"/>
      <c r="L45" s="40"/>
      <c r="M45" s="346"/>
    </row>
    <row r="46" spans="1:15" ht="60" customHeight="1">
      <c r="A46" s="931"/>
      <c r="B46" s="337" t="s">
        <v>690</v>
      </c>
      <c r="C46" s="893" t="s">
        <v>905</v>
      </c>
      <c r="D46" s="894"/>
      <c r="E46" s="894"/>
      <c r="F46" s="894"/>
      <c r="G46" s="894"/>
      <c r="H46" s="894"/>
      <c r="I46" s="894"/>
      <c r="J46" s="894"/>
      <c r="K46" s="894"/>
      <c r="L46" s="894"/>
      <c r="M46" s="895"/>
      <c r="N46" s="478"/>
    </row>
    <row r="47" spans="1:15">
      <c r="A47" s="931"/>
      <c r="B47" s="69" t="s">
        <v>692</v>
      </c>
      <c r="C47" s="893" t="s">
        <v>906</v>
      </c>
      <c r="D47" s="894"/>
      <c r="E47" s="894"/>
      <c r="F47" s="894"/>
      <c r="G47" s="894"/>
      <c r="H47" s="894"/>
      <c r="I47" s="894"/>
      <c r="J47" s="894"/>
      <c r="K47" s="894"/>
      <c r="L47" s="894"/>
      <c r="M47" s="895"/>
    </row>
    <row r="48" spans="1:15">
      <c r="A48" s="931"/>
      <c r="B48" s="69" t="s">
        <v>694</v>
      </c>
      <c r="C48" s="893">
        <v>10</v>
      </c>
      <c r="D48" s="894"/>
      <c r="E48" s="894"/>
      <c r="F48" s="894"/>
      <c r="G48" s="894"/>
      <c r="H48" s="894"/>
      <c r="I48" s="894"/>
      <c r="J48" s="894"/>
      <c r="K48" s="894"/>
      <c r="L48" s="894"/>
      <c r="M48" s="895"/>
    </row>
    <row r="49" spans="1:14" ht="16.5" thickBot="1">
      <c r="A49" s="931"/>
      <c r="B49" s="283" t="s">
        <v>695</v>
      </c>
      <c r="C49" s="1153" t="s">
        <v>315</v>
      </c>
      <c r="D49" s="1154"/>
      <c r="E49" s="1154"/>
      <c r="F49" s="1154"/>
      <c r="G49" s="1154"/>
      <c r="H49" s="1154"/>
      <c r="I49" s="1154"/>
      <c r="J49" s="1154"/>
      <c r="K49" s="1154"/>
      <c r="L49" s="1154"/>
      <c r="M49" s="1155"/>
    </row>
    <row r="50" spans="1:14" ht="15.75" customHeight="1">
      <c r="A50" s="1023" t="s">
        <v>70</v>
      </c>
      <c r="B50" s="331" t="s">
        <v>696</v>
      </c>
      <c r="C50" s="1118" t="s">
        <v>907</v>
      </c>
      <c r="D50" s="1119"/>
      <c r="E50" s="1119"/>
      <c r="F50" s="1119"/>
      <c r="G50" s="1119"/>
      <c r="H50" s="1119"/>
      <c r="I50" s="1119"/>
      <c r="J50" s="1119"/>
      <c r="K50" s="1119"/>
      <c r="L50" s="1119"/>
      <c r="M50" s="1120"/>
    </row>
    <row r="51" spans="1:14">
      <c r="A51" s="1024"/>
      <c r="B51" s="70" t="s">
        <v>698</v>
      </c>
      <c r="C51" s="1030" t="s">
        <v>908</v>
      </c>
      <c r="D51" s="1031"/>
      <c r="E51" s="1031"/>
      <c r="F51" s="1031"/>
      <c r="G51" s="1031"/>
      <c r="H51" s="1031"/>
      <c r="I51" s="1031"/>
      <c r="J51" s="1031"/>
      <c r="K51" s="1031"/>
      <c r="L51" s="1031"/>
      <c r="M51" s="1032"/>
    </row>
    <row r="52" spans="1:14">
      <c r="A52" s="1024"/>
      <c r="B52" s="70" t="s">
        <v>699</v>
      </c>
      <c r="C52" s="1030" t="s">
        <v>900</v>
      </c>
      <c r="D52" s="1031"/>
      <c r="E52" s="1031"/>
      <c r="F52" s="1031"/>
      <c r="G52" s="1031"/>
      <c r="H52" s="1031"/>
      <c r="I52" s="1031"/>
      <c r="J52" s="1031"/>
      <c r="K52" s="1031"/>
      <c r="L52" s="1031"/>
      <c r="M52" s="1032"/>
    </row>
    <row r="53" spans="1:14" ht="15.75" customHeight="1">
      <c r="A53" s="1024"/>
      <c r="B53" s="71" t="s">
        <v>700</v>
      </c>
      <c r="C53" s="1030" t="s">
        <v>909</v>
      </c>
      <c r="D53" s="1031"/>
      <c r="E53" s="1031"/>
      <c r="F53" s="1031"/>
      <c r="G53" s="1031"/>
      <c r="H53" s="1031"/>
      <c r="I53" s="1031"/>
      <c r="J53" s="1031"/>
      <c r="K53" s="1031"/>
      <c r="L53" s="1031"/>
      <c r="M53" s="1032"/>
    </row>
    <row r="54" spans="1:14" ht="15.75" customHeight="1">
      <c r="A54" s="1024"/>
      <c r="B54" s="70" t="s">
        <v>701</v>
      </c>
      <c r="C54" s="1033" t="s">
        <v>910</v>
      </c>
      <c r="D54" s="1031"/>
      <c r="E54" s="1031"/>
      <c r="F54" s="1031"/>
      <c r="G54" s="1031"/>
      <c r="H54" s="1031"/>
      <c r="I54" s="1031"/>
      <c r="J54" s="1031"/>
      <c r="K54" s="1031"/>
      <c r="L54" s="1031"/>
      <c r="M54" s="1032"/>
    </row>
    <row r="55" spans="1:14" ht="16.5" thickBot="1">
      <c r="A55" s="1025"/>
      <c r="B55" s="332" t="s">
        <v>702</v>
      </c>
      <c r="C55" s="1156" t="s">
        <v>911</v>
      </c>
      <c r="D55" s="1157"/>
      <c r="E55" s="1157"/>
      <c r="F55" s="1157"/>
      <c r="G55" s="1157"/>
      <c r="H55" s="1157"/>
      <c r="I55" s="1157"/>
      <c r="J55" s="1157"/>
      <c r="K55" s="1157"/>
      <c r="L55" s="1157"/>
      <c r="M55" s="1158"/>
    </row>
    <row r="56" spans="1:14" ht="15.75" customHeight="1">
      <c r="A56" s="1023" t="s">
        <v>704</v>
      </c>
      <c r="B56" s="333" t="s">
        <v>705</v>
      </c>
      <c r="C56" s="989" t="s">
        <v>912</v>
      </c>
      <c r="D56" s="990"/>
      <c r="E56" s="990"/>
      <c r="F56" s="990"/>
      <c r="G56" s="990"/>
      <c r="H56" s="990"/>
      <c r="I56" s="990"/>
      <c r="J56" s="990"/>
      <c r="K56" s="990"/>
      <c r="L56" s="990"/>
      <c r="M56" s="991"/>
    </row>
    <row r="57" spans="1:14" ht="30" customHeight="1">
      <c r="A57" s="1024"/>
      <c r="B57" s="72" t="s">
        <v>707</v>
      </c>
      <c r="C57" s="947" t="s">
        <v>913</v>
      </c>
      <c r="D57" s="908"/>
      <c r="E57" s="908"/>
      <c r="F57" s="908"/>
      <c r="G57" s="908"/>
      <c r="H57" s="908"/>
      <c r="I57" s="908"/>
      <c r="J57" s="908"/>
      <c r="K57" s="908"/>
      <c r="L57" s="908"/>
      <c r="M57" s="909"/>
    </row>
    <row r="58" spans="1:14" ht="30" customHeight="1" thickBot="1">
      <c r="A58" s="1025"/>
      <c r="B58" s="335" t="s">
        <v>237</v>
      </c>
      <c r="C58" s="980" t="s">
        <v>900</v>
      </c>
      <c r="D58" s="981"/>
      <c r="E58" s="981"/>
      <c r="F58" s="981"/>
      <c r="G58" s="981"/>
      <c r="H58" s="981"/>
      <c r="I58" s="981"/>
      <c r="J58" s="981"/>
      <c r="K58" s="981"/>
      <c r="L58" s="981"/>
      <c r="M58" s="982"/>
    </row>
    <row r="59" spans="1:14" ht="44.1" customHeight="1" thickBot="1">
      <c r="A59" s="469" t="s">
        <v>74</v>
      </c>
      <c r="B59" s="74"/>
      <c r="C59" s="1026"/>
      <c r="D59" s="1027"/>
      <c r="E59" s="1027"/>
      <c r="F59" s="1027"/>
      <c r="G59" s="1027"/>
      <c r="H59" s="1027"/>
      <c r="I59" s="1027"/>
      <c r="J59" s="1027"/>
      <c r="K59" s="1027"/>
      <c r="L59" s="1027"/>
      <c r="M59" s="1028"/>
      <c r="N59" s="479"/>
    </row>
  </sheetData>
  <mergeCells count="49">
    <mergeCell ref="I10:J10"/>
    <mergeCell ref="C11:M11"/>
    <mergeCell ref="B17:B23"/>
    <mergeCell ref="B24:B27"/>
    <mergeCell ref="C12:M12"/>
    <mergeCell ref="C15:M15"/>
    <mergeCell ref="C16:M16"/>
    <mergeCell ref="A2:A14"/>
    <mergeCell ref="C2:M2"/>
    <mergeCell ref="C3:M3"/>
    <mergeCell ref="F4:G4"/>
    <mergeCell ref="C7:D7"/>
    <mergeCell ref="I7:M7"/>
    <mergeCell ref="B8:B10"/>
    <mergeCell ref="C8:M8"/>
    <mergeCell ref="C9:D9"/>
    <mergeCell ref="F9:G9"/>
    <mergeCell ref="I9:J9"/>
    <mergeCell ref="C10:D10"/>
    <mergeCell ref="F10:G10"/>
    <mergeCell ref="C13:M13"/>
    <mergeCell ref="C14:D14"/>
    <mergeCell ref="F14:M14"/>
    <mergeCell ref="N24:N27"/>
    <mergeCell ref="N28:N30"/>
    <mergeCell ref="B31:B33"/>
    <mergeCell ref="B34:B41"/>
    <mergeCell ref="N34:N41"/>
    <mergeCell ref="C48:M48"/>
    <mergeCell ref="C49:M49"/>
    <mergeCell ref="A50:A55"/>
    <mergeCell ref="C50:M50"/>
    <mergeCell ref="C51:M51"/>
    <mergeCell ref="C52:M52"/>
    <mergeCell ref="C53:M53"/>
    <mergeCell ref="C54:M54"/>
    <mergeCell ref="C55:M55"/>
    <mergeCell ref="A15:A49"/>
    <mergeCell ref="C46:M46"/>
    <mergeCell ref="C47:M47"/>
    <mergeCell ref="B42:B45"/>
    <mergeCell ref="F43:F44"/>
    <mergeCell ref="G43:J44"/>
    <mergeCell ref="L43:M44"/>
    <mergeCell ref="A56:A58"/>
    <mergeCell ref="C56:M56"/>
    <mergeCell ref="C57:M57"/>
    <mergeCell ref="C58:M58"/>
    <mergeCell ref="C59:M59"/>
  </mergeCells>
  <dataValidations disablePrompts="1" count="7">
    <dataValidation allowBlank="1" showInputMessage="1" showErrorMessage="1" prompt="Seleccione de la lista desplegable" sqref="B4 B7 H7" xr:uid="{F8D4D98E-6E5C-4D72-A74E-74A04A0BD1F9}"/>
    <dataValidation allowBlank="1" showInputMessage="1" showErrorMessage="1" prompt="Incluir una ficha por cada indicador, ya sea de producto o de resultado" sqref="B1" xr:uid="{95F3FB61-08B3-4C2E-85D7-A6AE2288FAC4}"/>
    <dataValidation allowBlank="1" showInputMessage="1" showErrorMessage="1" prompt="Identifique el ODS a que le apunta el indicador de producto. Seleccione de la lista desplegable._x000a_" sqref="B14" xr:uid="{94BE7DBC-0255-41BC-B1B2-5CE92C979326}"/>
    <dataValidation allowBlank="1" showInputMessage="1" showErrorMessage="1" prompt="Identifique la meta ODS a que le apunta el indicador de producto. Seleccione de la lista desplegable." sqref="E14" xr:uid="{2AB56662-2657-44E3-B820-664C4AD78E6F}"/>
    <dataValidation allowBlank="1" showInputMessage="1" showErrorMessage="1" prompt="Determine si el indicador responde a un enfoque (Derechos Humanos, Género, Diferencial, Poblacional, Ambiental y Territorial). Si responde a más de enfoque separelos por ;" sqref="B15" xr:uid="{CB497E91-3086-4E0A-8EFF-718BE74E6FE9}"/>
    <dataValidation allowBlank="1" showInputMessage="1" showErrorMessage="1" prompt="Si corresponde a un indicador del PDD, identifique el código de la meta el cual se encuentra en el listado de indicadores del plan que se encuentra en la caja de herramientas._x000a__x000a_" sqref="F4" xr:uid="{1CB2C3D5-A823-4D5E-B8EC-BA3FFF8C2440}"/>
    <dataValidation type="list" allowBlank="1" showInputMessage="1" showErrorMessage="1" sqref="I7:M7" xr:uid="{1943B3F0-0F1D-4DE7-8055-BD1531090598}">
      <formula1>INDIRECT($C$7)</formula1>
    </dataValidation>
  </dataValidations>
  <hyperlinks>
    <hyperlink ref="C54" r:id="rId1" xr:uid="{2F325F67-7D67-4533-A70A-82AC7D3B5803}"/>
  </hyperlinks>
  <pageMargins left="0.7" right="0.7" top="0.75" bottom="0.75" header="0.3" footer="0.3"/>
  <pageSetup paperSize="9" orientation="portrait"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196A-7042-44FC-A500-6D23E9DBCB02}">
  <sheetPr>
    <tabColor theme="4" tint="0.59999389629810485"/>
  </sheetPr>
  <dimension ref="A1:O57"/>
  <sheetViews>
    <sheetView topLeftCell="B13" zoomScale="115" zoomScaleNormal="115" workbookViewId="0">
      <selection activeCell="C16" sqref="C16:M16"/>
    </sheetView>
  </sheetViews>
  <sheetFormatPr baseColWidth="10" defaultColWidth="11.42578125" defaultRowHeight="15.75"/>
  <cols>
    <col min="1" max="1" width="25.140625" style="12" customWidth="1"/>
    <col min="2" max="2" width="39.140625" style="63" customWidth="1"/>
    <col min="3" max="12" width="11.42578125" style="12"/>
    <col min="13" max="13" width="30.42578125" style="12" customWidth="1"/>
    <col min="14" max="16384" width="11.42578125" style="12"/>
  </cols>
  <sheetData>
    <row r="1" spans="1:13" ht="16.5" thickBot="1">
      <c r="A1" s="86"/>
      <c r="B1" s="88" t="s">
        <v>914</v>
      </c>
      <c r="C1" s="89"/>
      <c r="D1" s="89"/>
      <c r="E1" s="89"/>
      <c r="F1" s="89"/>
      <c r="G1" s="89"/>
      <c r="H1" s="89"/>
      <c r="I1" s="89"/>
      <c r="J1" s="89"/>
      <c r="K1" s="89"/>
      <c r="L1" s="89"/>
      <c r="M1" s="90"/>
    </row>
    <row r="2" spans="1:13" ht="36.950000000000003" customHeight="1">
      <c r="A2" s="944" t="s">
        <v>614</v>
      </c>
      <c r="B2" s="68" t="s">
        <v>615</v>
      </c>
      <c r="C2" s="1004" t="s">
        <v>581</v>
      </c>
      <c r="D2" s="1005"/>
      <c r="E2" s="1005"/>
      <c r="F2" s="1005"/>
      <c r="G2" s="1005"/>
      <c r="H2" s="1005"/>
      <c r="I2" s="1005"/>
      <c r="J2" s="1005"/>
      <c r="K2" s="1005"/>
      <c r="L2" s="1005"/>
      <c r="M2" s="1006"/>
    </row>
    <row r="3" spans="1:13" ht="31.5">
      <c r="A3" s="945"/>
      <c r="B3" s="337" t="s">
        <v>711</v>
      </c>
      <c r="C3" s="1007" t="s">
        <v>372</v>
      </c>
      <c r="D3" s="1008"/>
      <c r="E3" s="1008"/>
      <c r="F3" s="1008"/>
      <c r="G3" s="1008"/>
      <c r="H3" s="1008"/>
      <c r="I3" s="1008"/>
      <c r="J3" s="1008"/>
      <c r="K3" s="1008"/>
      <c r="L3" s="1008"/>
      <c r="M3" s="1009"/>
    </row>
    <row r="4" spans="1:13" ht="26.25" customHeight="1">
      <c r="A4" s="945"/>
      <c r="B4" s="78" t="s">
        <v>223</v>
      </c>
      <c r="C4" s="288" t="s">
        <v>548</v>
      </c>
      <c r="D4" s="338"/>
      <c r="E4" s="339"/>
      <c r="F4" s="900" t="s">
        <v>618</v>
      </c>
      <c r="G4" s="901"/>
      <c r="H4" s="241"/>
      <c r="I4" s="281"/>
      <c r="J4" s="281"/>
      <c r="K4" s="281"/>
      <c r="L4" s="281"/>
      <c r="M4" s="282"/>
    </row>
    <row r="5" spans="1:13">
      <c r="A5" s="945"/>
      <c r="B5" s="78" t="s">
        <v>619</v>
      </c>
      <c r="C5" s="288" t="s">
        <v>269</v>
      </c>
      <c r="D5" s="281"/>
      <c r="E5" s="281"/>
      <c r="F5" s="281"/>
      <c r="G5" s="281"/>
      <c r="H5" s="281"/>
      <c r="I5" s="281"/>
      <c r="J5" s="281"/>
      <c r="K5" s="281"/>
      <c r="L5" s="281"/>
      <c r="M5" s="282"/>
    </row>
    <row r="6" spans="1:13">
      <c r="A6" s="945"/>
      <c r="B6" s="78" t="s">
        <v>620</v>
      </c>
      <c r="C6" s="288" t="s">
        <v>269</v>
      </c>
      <c r="D6" s="281"/>
      <c r="E6" s="281"/>
      <c r="F6" s="281"/>
      <c r="G6" s="281"/>
      <c r="H6" s="281"/>
      <c r="I6" s="281"/>
      <c r="J6" s="281"/>
      <c r="K6" s="281"/>
      <c r="L6" s="281"/>
      <c r="M6" s="282"/>
    </row>
    <row r="7" spans="1:13">
      <c r="A7" s="945"/>
      <c r="B7" s="337" t="s">
        <v>621</v>
      </c>
      <c r="C7" s="1047" t="s">
        <v>805</v>
      </c>
      <c r="D7" s="1048"/>
      <c r="E7" s="341"/>
      <c r="F7" s="341"/>
      <c r="G7" s="342"/>
      <c r="H7" s="343" t="s">
        <v>237</v>
      </c>
      <c r="I7" s="1049" t="s">
        <v>272</v>
      </c>
      <c r="J7" s="1048"/>
      <c r="K7" s="1048"/>
      <c r="L7" s="1048"/>
      <c r="M7" s="1050"/>
    </row>
    <row r="8" spans="1:13">
      <c r="A8" s="945"/>
      <c r="B8" s="1051" t="s">
        <v>622</v>
      </c>
      <c r="C8" s="1054"/>
      <c r="D8" s="1055"/>
      <c r="E8" s="1055"/>
      <c r="F8" s="1055"/>
      <c r="G8" s="1055"/>
      <c r="H8" s="1055"/>
      <c r="I8" s="1055"/>
      <c r="J8" s="1055"/>
      <c r="K8" s="1055"/>
      <c r="L8" s="1055"/>
      <c r="M8" s="1056"/>
    </row>
    <row r="9" spans="1:13">
      <c r="A9" s="945"/>
      <c r="B9" s="1052"/>
      <c r="C9" s="1057"/>
      <c r="D9" s="1058"/>
      <c r="E9" s="43"/>
      <c r="F9" s="1058"/>
      <c r="G9" s="1058"/>
      <c r="H9" s="43"/>
      <c r="I9" s="1058"/>
      <c r="J9" s="1058"/>
      <c r="K9" s="43"/>
      <c r="L9" s="40"/>
      <c r="M9" s="346"/>
    </row>
    <row r="10" spans="1:13">
      <c r="A10" s="945"/>
      <c r="B10" s="1053"/>
      <c r="C10" s="1057" t="s">
        <v>626</v>
      </c>
      <c r="D10" s="1058"/>
      <c r="E10" s="291"/>
      <c r="F10" s="1058" t="s">
        <v>626</v>
      </c>
      <c r="G10" s="1058"/>
      <c r="H10" s="291"/>
      <c r="I10" s="1058" t="s">
        <v>626</v>
      </c>
      <c r="J10" s="1058"/>
      <c r="K10" s="291"/>
      <c r="L10" s="347"/>
      <c r="M10" s="348"/>
    </row>
    <row r="11" spans="1:13" ht="137.25" customHeight="1">
      <c r="A11" s="945"/>
      <c r="B11" s="337" t="s">
        <v>651</v>
      </c>
      <c r="C11" s="993" t="s">
        <v>915</v>
      </c>
      <c r="D11" s="994"/>
      <c r="E11" s="994"/>
      <c r="F11" s="994"/>
      <c r="G11" s="994"/>
      <c r="H11" s="994"/>
      <c r="I11" s="994"/>
      <c r="J11" s="994"/>
      <c r="K11" s="994"/>
      <c r="L11" s="994"/>
      <c r="M11" s="995"/>
    </row>
    <row r="12" spans="1:13" ht="409.5" customHeight="1">
      <c r="A12" s="945"/>
      <c r="B12" s="337" t="s">
        <v>713</v>
      </c>
      <c r="C12" s="993" t="s">
        <v>916</v>
      </c>
      <c r="D12" s="994"/>
      <c r="E12" s="994"/>
      <c r="F12" s="994"/>
      <c r="G12" s="994"/>
      <c r="H12" s="994"/>
      <c r="I12" s="994"/>
      <c r="J12" s="994"/>
      <c r="K12" s="994"/>
      <c r="L12" s="994"/>
      <c r="M12" s="995"/>
    </row>
    <row r="13" spans="1:13" ht="31.5">
      <c r="A13" s="945"/>
      <c r="B13" s="337" t="s">
        <v>715</v>
      </c>
      <c r="C13" s="893" t="s">
        <v>917</v>
      </c>
      <c r="D13" s="894"/>
      <c r="E13" s="894"/>
      <c r="F13" s="894"/>
      <c r="G13" s="894"/>
      <c r="H13" s="894"/>
      <c r="I13" s="894"/>
      <c r="J13" s="894"/>
      <c r="K13" s="894"/>
      <c r="L13" s="894"/>
      <c r="M13" s="895"/>
    </row>
    <row r="14" spans="1:13" ht="35.1" customHeight="1">
      <c r="A14" s="945"/>
      <c r="B14" s="345" t="s">
        <v>716</v>
      </c>
      <c r="C14" s="932" t="s">
        <v>809</v>
      </c>
      <c r="D14" s="929"/>
      <c r="E14" s="248" t="s">
        <v>232</v>
      </c>
      <c r="F14" s="1037" t="s">
        <v>810</v>
      </c>
      <c r="G14" s="894"/>
      <c r="H14" s="894"/>
      <c r="I14" s="894"/>
      <c r="J14" s="894"/>
      <c r="K14" s="894"/>
      <c r="L14" s="894"/>
      <c r="M14" s="895"/>
    </row>
    <row r="15" spans="1:13">
      <c r="A15" s="930" t="s">
        <v>57</v>
      </c>
      <c r="B15" s="69" t="s">
        <v>221</v>
      </c>
      <c r="C15" s="893" t="s">
        <v>918</v>
      </c>
      <c r="D15" s="894"/>
      <c r="E15" s="894"/>
      <c r="F15" s="894"/>
      <c r="G15" s="894"/>
      <c r="H15" s="894"/>
      <c r="I15" s="894"/>
      <c r="J15" s="894"/>
      <c r="K15" s="894"/>
      <c r="L15" s="894"/>
      <c r="M15" s="895"/>
    </row>
    <row r="16" spans="1:13" ht="35.1" customHeight="1">
      <c r="A16" s="931"/>
      <c r="B16" s="69" t="s">
        <v>717</v>
      </c>
      <c r="C16" s="893" t="s">
        <v>582</v>
      </c>
      <c r="D16" s="894"/>
      <c r="E16" s="894"/>
      <c r="F16" s="894"/>
      <c r="G16" s="894"/>
      <c r="H16" s="894"/>
      <c r="I16" s="894"/>
      <c r="J16" s="894"/>
      <c r="K16" s="894"/>
      <c r="L16" s="894"/>
      <c r="M16" s="895"/>
    </row>
    <row r="17" spans="1:13" ht="8.25" customHeight="1">
      <c r="A17" s="931"/>
      <c r="B17" s="1038" t="s">
        <v>653</v>
      </c>
      <c r="C17" s="349"/>
      <c r="D17" s="24"/>
      <c r="E17" s="24"/>
      <c r="F17" s="24"/>
      <c r="G17" s="24"/>
      <c r="H17" s="24"/>
      <c r="I17" s="24"/>
      <c r="J17" s="24"/>
      <c r="K17" s="24"/>
      <c r="L17" s="24"/>
      <c r="M17" s="25"/>
    </row>
    <row r="18" spans="1:13" ht="9" customHeight="1">
      <c r="A18" s="931"/>
      <c r="B18" s="1039"/>
      <c r="C18" s="304"/>
      <c r="D18" s="26"/>
      <c r="E18" s="5"/>
      <c r="F18" s="26"/>
      <c r="G18" s="5"/>
      <c r="H18" s="26"/>
      <c r="I18" s="5"/>
      <c r="J18" s="26"/>
      <c r="K18" s="5"/>
      <c r="L18" s="5"/>
      <c r="M18" s="27"/>
    </row>
    <row r="19" spans="1:13">
      <c r="A19" s="931"/>
      <c r="B19" s="1039"/>
      <c r="C19" s="252" t="s">
        <v>654</v>
      </c>
      <c r="D19" s="28"/>
      <c r="E19" s="251" t="s">
        <v>655</v>
      </c>
      <c r="F19" s="28"/>
      <c r="G19" s="251" t="s">
        <v>656</v>
      </c>
      <c r="H19" s="28"/>
      <c r="I19" s="251" t="s">
        <v>657</v>
      </c>
      <c r="J19" s="255"/>
      <c r="K19" s="251"/>
      <c r="L19" s="251"/>
      <c r="M19" s="243"/>
    </row>
    <row r="20" spans="1:13">
      <c r="A20" s="931"/>
      <c r="B20" s="1039"/>
      <c r="C20" s="252" t="s">
        <v>659</v>
      </c>
      <c r="D20" s="32"/>
      <c r="E20" s="251" t="s">
        <v>660</v>
      </c>
      <c r="F20" s="33"/>
      <c r="G20" s="251" t="s">
        <v>661</v>
      </c>
      <c r="H20" s="33"/>
      <c r="I20" s="251"/>
      <c r="J20" s="254"/>
      <c r="K20" s="251"/>
      <c r="L20" s="251"/>
      <c r="M20" s="243"/>
    </row>
    <row r="21" spans="1:13">
      <c r="A21" s="931"/>
      <c r="B21" s="1039"/>
      <c r="C21" s="252" t="s">
        <v>664</v>
      </c>
      <c r="D21" s="32"/>
      <c r="E21" s="251" t="s">
        <v>665</v>
      </c>
      <c r="F21" s="32"/>
      <c r="G21" s="251"/>
      <c r="H21" s="254"/>
      <c r="I21" s="251"/>
      <c r="J21" s="254"/>
      <c r="K21" s="251"/>
      <c r="L21" s="251"/>
      <c r="M21" s="243"/>
    </row>
    <row r="22" spans="1:13">
      <c r="A22" s="931"/>
      <c r="B22" s="1039"/>
      <c r="C22" s="252" t="s">
        <v>666</v>
      </c>
      <c r="D22" s="32" t="s">
        <v>667</v>
      </c>
      <c r="E22" s="251" t="s">
        <v>668</v>
      </c>
      <c r="F22" s="350" t="s">
        <v>891</v>
      </c>
      <c r="G22" s="350"/>
      <c r="H22" s="350"/>
      <c r="I22" s="350"/>
      <c r="J22" s="350"/>
      <c r="K22" s="350"/>
      <c r="L22" s="350"/>
      <c r="M22" s="351"/>
    </row>
    <row r="23" spans="1:13" ht="9.75" customHeight="1">
      <c r="A23" s="931"/>
      <c r="B23" s="1040"/>
      <c r="C23" s="290"/>
      <c r="D23" s="35"/>
      <c r="E23" s="35"/>
      <c r="F23" s="35"/>
      <c r="G23" s="35"/>
      <c r="H23" s="35"/>
      <c r="I23" s="35"/>
      <c r="J23" s="35"/>
      <c r="K23" s="35"/>
      <c r="L23" s="35"/>
      <c r="M23" s="36"/>
    </row>
    <row r="24" spans="1:13">
      <c r="A24" s="931"/>
      <c r="B24" s="1038" t="s">
        <v>670</v>
      </c>
      <c r="C24" s="246"/>
      <c r="D24" s="37"/>
      <c r="E24" s="37"/>
      <c r="F24" s="37"/>
      <c r="G24" s="37"/>
      <c r="H24" s="37"/>
      <c r="I24" s="37"/>
      <c r="J24" s="37"/>
      <c r="K24" s="37"/>
      <c r="L24" s="352"/>
      <c r="M24" s="353"/>
    </row>
    <row r="25" spans="1:13">
      <c r="A25" s="931"/>
      <c r="B25" s="1039"/>
      <c r="C25" s="252" t="s">
        <v>671</v>
      </c>
      <c r="D25" s="33"/>
      <c r="E25" s="301"/>
      <c r="F25" s="251" t="s">
        <v>672</v>
      </c>
      <c r="G25" s="32"/>
      <c r="H25" s="301"/>
      <c r="I25" s="251" t="s">
        <v>673</v>
      </c>
      <c r="J25" s="32" t="s">
        <v>667</v>
      </c>
      <c r="K25" s="301"/>
      <c r="L25" s="40"/>
      <c r="M25" s="346"/>
    </row>
    <row r="26" spans="1:13">
      <c r="A26" s="931"/>
      <c r="B26" s="1039"/>
      <c r="C26" s="252" t="s">
        <v>674</v>
      </c>
      <c r="D26" s="39"/>
      <c r="E26" s="40"/>
      <c r="F26" s="251" t="s">
        <v>675</v>
      </c>
      <c r="G26" s="33"/>
      <c r="H26" s="40"/>
      <c r="I26" s="42"/>
      <c r="J26" s="40"/>
      <c r="K26" s="43"/>
      <c r="L26" s="40"/>
      <c r="M26" s="346"/>
    </row>
    <row r="27" spans="1:13">
      <c r="A27" s="931"/>
      <c r="B27" s="1040"/>
      <c r="C27" s="305"/>
      <c r="D27" s="44"/>
      <c r="E27" s="44"/>
      <c r="F27" s="44"/>
      <c r="G27" s="44"/>
      <c r="H27" s="44"/>
      <c r="I27" s="44"/>
      <c r="J27" s="44"/>
      <c r="K27" s="44"/>
      <c r="L27" s="347"/>
      <c r="M27" s="348"/>
    </row>
    <row r="28" spans="1:13">
      <c r="A28" s="931"/>
      <c r="B28" s="354" t="s">
        <v>676</v>
      </c>
      <c r="C28" s="355"/>
      <c r="D28" s="80"/>
      <c r="E28" s="80"/>
      <c r="F28" s="80"/>
      <c r="G28" s="80"/>
      <c r="H28" s="80"/>
      <c r="I28" s="80"/>
      <c r="J28" s="80"/>
      <c r="K28" s="80"/>
      <c r="L28" s="80"/>
      <c r="M28" s="289"/>
    </row>
    <row r="29" spans="1:13">
      <c r="A29" s="931"/>
      <c r="B29" s="354"/>
      <c r="C29" s="307" t="s">
        <v>677</v>
      </c>
      <c r="D29" s="466" t="s">
        <v>315</v>
      </c>
      <c r="E29" s="301"/>
      <c r="F29" s="309" t="s">
        <v>678</v>
      </c>
      <c r="G29" s="32" t="s">
        <v>315</v>
      </c>
      <c r="H29" s="301"/>
      <c r="I29" s="309" t="s">
        <v>679</v>
      </c>
      <c r="J29" s="927"/>
      <c r="K29" s="928"/>
      <c r="L29" s="929"/>
      <c r="M29" s="45"/>
    </row>
    <row r="30" spans="1:13">
      <c r="A30" s="931"/>
      <c r="B30" s="78"/>
      <c r="C30" s="290"/>
      <c r="D30" s="35"/>
      <c r="E30" s="35"/>
      <c r="F30" s="35"/>
      <c r="G30" s="35"/>
      <c r="H30" s="35"/>
      <c r="I30" s="35"/>
      <c r="J30" s="35"/>
      <c r="K30" s="35"/>
      <c r="L30" s="35"/>
      <c r="M30" s="36"/>
    </row>
    <row r="31" spans="1:13">
      <c r="A31" s="931"/>
      <c r="B31" s="1038" t="s">
        <v>681</v>
      </c>
      <c r="C31" s="310"/>
      <c r="D31" s="47"/>
      <c r="E31" s="47"/>
      <c r="F31" s="47"/>
      <c r="G31" s="47"/>
      <c r="H31" s="47"/>
      <c r="I31" s="47"/>
      <c r="J31" s="47"/>
      <c r="K31" s="47"/>
      <c r="L31" s="352"/>
      <c r="M31" s="353"/>
    </row>
    <row r="32" spans="1:13">
      <c r="A32" s="931"/>
      <c r="B32" s="1039"/>
      <c r="C32" s="306" t="s">
        <v>682</v>
      </c>
      <c r="D32" s="467">
        <v>2024</v>
      </c>
      <c r="E32" s="49"/>
      <c r="F32" s="301" t="s">
        <v>683</v>
      </c>
      <c r="G32" s="468">
        <v>2028</v>
      </c>
      <c r="H32" s="49"/>
      <c r="I32" s="309"/>
      <c r="J32" s="49"/>
      <c r="K32" s="49"/>
      <c r="L32" s="40"/>
      <c r="M32" s="346"/>
    </row>
    <row r="33" spans="1:15">
      <c r="A33" s="931"/>
      <c r="B33" s="1040"/>
      <c r="C33" s="290"/>
      <c r="D33" s="359"/>
      <c r="E33" s="52"/>
      <c r="F33" s="35"/>
      <c r="G33" s="52"/>
      <c r="H33" s="52"/>
      <c r="I33" s="53"/>
      <c r="J33" s="52"/>
      <c r="K33" s="52"/>
      <c r="L33" s="347"/>
      <c r="M33" s="348"/>
    </row>
    <row r="34" spans="1:15">
      <c r="A34" s="931"/>
      <c r="B34" s="1038" t="s">
        <v>685</v>
      </c>
      <c r="C34" s="360"/>
      <c r="D34" s="361"/>
      <c r="E34" s="361"/>
      <c r="F34" s="361"/>
      <c r="G34" s="361"/>
      <c r="H34" s="361"/>
      <c r="I34" s="361"/>
      <c r="J34" s="361"/>
      <c r="K34" s="361"/>
      <c r="L34" s="361"/>
      <c r="M34" s="362"/>
    </row>
    <row r="35" spans="1:15">
      <c r="A35" s="931"/>
      <c r="B35" s="1039"/>
      <c r="C35" s="314"/>
      <c r="D35" s="7">
        <v>2024</v>
      </c>
      <c r="E35" s="7"/>
      <c r="F35" s="7">
        <v>2025</v>
      </c>
      <c r="G35" s="7"/>
      <c r="H35" s="272">
        <v>2026</v>
      </c>
      <c r="I35" s="272"/>
      <c r="J35" s="272">
        <v>2027</v>
      </c>
      <c r="K35" s="7"/>
      <c r="L35" s="7">
        <v>2028</v>
      </c>
      <c r="M35" s="55"/>
    </row>
    <row r="36" spans="1:15">
      <c r="A36" s="931"/>
      <c r="B36" s="1039"/>
      <c r="C36" s="314"/>
      <c r="D36" s="121">
        <v>0.2</v>
      </c>
      <c r="E36" s="10"/>
      <c r="F36" s="121">
        <v>0.15</v>
      </c>
      <c r="G36" s="10"/>
      <c r="H36" s="121">
        <v>0.15</v>
      </c>
      <c r="I36" s="10"/>
      <c r="J36" s="121">
        <v>0.15</v>
      </c>
      <c r="K36" s="10"/>
      <c r="L36" s="121">
        <v>0.35</v>
      </c>
      <c r="M36" s="118"/>
    </row>
    <row r="37" spans="1:15">
      <c r="A37" s="931"/>
      <c r="B37" s="1039"/>
      <c r="C37" s="314"/>
      <c r="D37" s="7" t="s">
        <v>686</v>
      </c>
      <c r="E37" s="7"/>
      <c r="F37" s="7"/>
      <c r="G37" s="7"/>
      <c r="H37" s="272"/>
      <c r="I37" s="272"/>
      <c r="J37" s="272"/>
      <c r="K37" s="7"/>
      <c r="L37" s="7"/>
      <c r="M37" s="27"/>
    </row>
    <row r="38" spans="1:15">
      <c r="A38" s="931"/>
      <c r="B38" s="1039"/>
      <c r="C38" s="314"/>
      <c r="D38" s="121">
        <v>1</v>
      </c>
      <c r="E38" s="10"/>
      <c r="F38" s="121"/>
      <c r="G38" s="10"/>
      <c r="H38" s="7"/>
      <c r="I38" s="7"/>
      <c r="J38" s="7"/>
      <c r="K38" s="7"/>
      <c r="L38" s="7"/>
      <c r="M38" s="27"/>
    </row>
    <row r="39" spans="1:15">
      <c r="A39" s="931"/>
      <c r="B39" s="1039"/>
      <c r="C39" s="363"/>
      <c r="D39" s="11"/>
      <c r="E39" s="117"/>
      <c r="F39" s="11"/>
      <c r="G39" s="117"/>
      <c r="H39" s="322"/>
      <c r="I39" s="323"/>
      <c r="J39" s="322"/>
      <c r="K39" s="323"/>
      <c r="L39" s="322"/>
      <c r="M39" s="324"/>
    </row>
    <row r="40" spans="1:15" ht="18" customHeight="1">
      <c r="A40" s="931"/>
      <c r="B40" s="1038" t="s">
        <v>687</v>
      </c>
      <c r="C40" s="246"/>
      <c r="D40" s="37"/>
      <c r="E40" s="37"/>
      <c r="F40" s="37"/>
      <c r="G40" s="37"/>
      <c r="H40" s="37"/>
      <c r="I40" s="37"/>
      <c r="J40" s="37"/>
      <c r="K40" s="37"/>
      <c r="L40" s="40"/>
      <c r="M40" s="346"/>
    </row>
    <row r="41" spans="1:15">
      <c r="A41" s="931"/>
      <c r="B41" s="1039"/>
      <c r="C41" s="364"/>
      <c r="D41" s="57" t="s">
        <v>811</v>
      </c>
      <c r="E41" s="58" t="s">
        <v>548</v>
      </c>
      <c r="F41" s="1041" t="s">
        <v>689</v>
      </c>
      <c r="G41" s="1042"/>
      <c r="H41" s="1042"/>
      <c r="I41" s="1042"/>
      <c r="J41" s="1042"/>
      <c r="K41" s="327" t="s">
        <v>668</v>
      </c>
      <c r="L41" s="1043"/>
      <c r="M41" s="1044"/>
    </row>
    <row r="42" spans="1:15">
      <c r="A42" s="931"/>
      <c r="B42" s="1039"/>
      <c r="C42" s="364"/>
      <c r="D42" s="365"/>
      <c r="E42" s="32" t="s">
        <v>667</v>
      </c>
      <c r="F42" s="1041"/>
      <c r="G42" s="1042"/>
      <c r="H42" s="1042"/>
      <c r="I42" s="1042"/>
      <c r="J42" s="1042"/>
      <c r="K42" s="40"/>
      <c r="L42" s="1045"/>
      <c r="M42" s="1046"/>
    </row>
    <row r="43" spans="1:15">
      <c r="A43" s="931"/>
      <c r="B43" s="1040"/>
      <c r="C43" s="366"/>
      <c r="D43" s="347"/>
      <c r="E43" s="347"/>
      <c r="F43" s="347"/>
      <c r="G43" s="347"/>
      <c r="H43" s="347"/>
      <c r="I43" s="347"/>
      <c r="J43" s="347"/>
      <c r="K43" s="347"/>
      <c r="L43" s="40"/>
      <c r="M43" s="346"/>
    </row>
    <row r="44" spans="1:15" ht="54.75" customHeight="1">
      <c r="A44" s="931"/>
      <c r="B44" s="337" t="s">
        <v>690</v>
      </c>
      <c r="C44" s="893" t="s">
        <v>919</v>
      </c>
      <c r="D44" s="894"/>
      <c r="E44" s="894"/>
      <c r="F44" s="894"/>
      <c r="G44" s="894"/>
      <c r="H44" s="894"/>
      <c r="I44" s="894"/>
      <c r="J44" s="894"/>
      <c r="K44" s="894"/>
      <c r="L44" s="894"/>
      <c r="M44" s="895"/>
      <c r="O44" s="480"/>
    </row>
    <row r="45" spans="1:15">
      <c r="A45" s="931"/>
      <c r="B45" s="69" t="s">
        <v>692</v>
      </c>
      <c r="C45" s="1164" t="s">
        <v>920</v>
      </c>
      <c r="D45" s="1165"/>
      <c r="E45" s="1165"/>
      <c r="F45" s="1165"/>
      <c r="G45" s="1165"/>
      <c r="H45" s="1165"/>
      <c r="I45" s="1165"/>
      <c r="J45" s="1165"/>
      <c r="K45" s="1165"/>
      <c r="L45" s="1165"/>
      <c r="M45" s="1166"/>
    </row>
    <row r="46" spans="1:15">
      <c r="A46" s="931"/>
      <c r="B46" s="69" t="s">
        <v>694</v>
      </c>
      <c r="C46" s="893">
        <v>90</v>
      </c>
      <c r="D46" s="894"/>
      <c r="E46" s="894"/>
      <c r="F46" s="894"/>
      <c r="G46" s="894"/>
      <c r="H46" s="894"/>
      <c r="I46" s="894"/>
      <c r="J46" s="894"/>
      <c r="K46" s="894"/>
      <c r="L46" s="894"/>
      <c r="M46" s="895"/>
    </row>
    <row r="47" spans="1:15">
      <c r="A47" s="931"/>
      <c r="B47" s="69" t="s">
        <v>695</v>
      </c>
      <c r="C47" s="893">
        <v>2022</v>
      </c>
      <c r="D47" s="894"/>
      <c r="E47" s="894"/>
      <c r="F47" s="894"/>
      <c r="G47" s="894"/>
      <c r="H47" s="894"/>
      <c r="I47" s="894"/>
      <c r="J47" s="894"/>
      <c r="K47" s="894"/>
      <c r="L47" s="894"/>
      <c r="M47" s="895"/>
    </row>
    <row r="48" spans="1:15" ht="15.75" customHeight="1">
      <c r="A48" s="1029" t="s">
        <v>70</v>
      </c>
      <c r="B48" s="70" t="s">
        <v>696</v>
      </c>
      <c r="C48" s="1030" t="s">
        <v>553</v>
      </c>
      <c r="D48" s="1031"/>
      <c r="E48" s="1031"/>
      <c r="F48" s="1031"/>
      <c r="G48" s="1031"/>
      <c r="H48" s="1031"/>
      <c r="I48" s="1031"/>
      <c r="J48" s="1031"/>
      <c r="K48" s="1031"/>
      <c r="L48" s="1031"/>
      <c r="M48" s="1032"/>
    </row>
    <row r="49" spans="1:13">
      <c r="A49" s="1024"/>
      <c r="B49" s="70" t="s">
        <v>698</v>
      </c>
      <c r="C49" s="1030" t="s">
        <v>813</v>
      </c>
      <c r="D49" s="1031"/>
      <c r="E49" s="1031"/>
      <c r="F49" s="1031"/>
      <c r="G49" s="1031"/>
      <c r="H49" s="1031"/>
      <c r="I49" s="1031"/>
      <c r="J49" s="1031"/>
      <c r="K49" s="1031"/>
      <c r="L49" s="1031"/>
      <c r="M49" s="1032"/>
    </row>
    <row r="50" spans="1:13">
      <c r="A50" s="1024"/>
      <c r="B50" s="70" t="s">
        <v>699</v>
      </c>
      <c r="C50" s="1030" t="s">
        <v>552</v>
      </c>
      <c r="D50" s="1031"/>
      <c r="E50" s="1031"/>
      <c r="F50" s="1031"/>
      <c r="G50" s="1031"/>
      <c r="H50" s="1031"/>
      <c r="I50" s="1031"/>
      <c r="J50" s="1031"/>
      <c r="K50" s="1031"/>
      <c r="L50" s="1031"/>
      <c r="M50" s="1032"/>
    </row>
    <row r="51" spans="1:13" ht="15.75" customHeight="1">
      <c r="A51" s="1024"/>
      <c r="B51" s="71" t="s">
        <v>700</v>
      </c>
      <c r="C51" s="1030" t="s">
        <v>273</v>
      </c>
      <c r="D51" s="1031"/>
      <c r="E51" s="1031"/>
      <c r="F51" s="1031"/>
      <c r="G51" s="1031"/>
      <c r="H51" s="1031"/>
      <c r="I51" s="1031"/>
      <c r="J51" s="1031"/>
      <c r="K51" s="1031"/>
      <c r="L51" s="1031"/>
      <c r="M51" s="1032"/>
    </row>
    <row r="52" spans="1:13" ht="15.75" customHeight="1">
      <c r="A52" s="1024"/>
      <c r="B52" s="70" t="s">
        <v>701</v>
      </c>
      <c r="C52" s="1033" t="s">
        <v>555</v>
      </c>
      <c r="D52" s="1031"/>
      <c r="E52" s="1031"/>
      <c r="F52" s="1031"/>
      <c r="G52" s="1031"/>
      <c r="H52" s="1031"/>
      <c r="I52" s="1031"/>
      <c r="J52" s="1031"/>
      <c r="K52" s="1031"/>
      <c r="L52" s="1031"/>
      <c r="M52" s="1032"/>
    </row>
    <row r="53" spans="1:13" ht="16.5" thickBot="1">
      <c r="A53" s="1025"/>
      <c r="B53" s="70" t="s">
        <v>702</v>
      </c>
      <c r="C53" s="1030" t="s">
        <v>275</v>
      </c>
      <c r="D53" s="1031"/>
      <c r="E53" s="1031"/>
      <c r="F53" s="1031"/>
      <c r="G53" s="1031"/>
      <c r="H53" s="1031"/>
      <c r="I53" s="1031"/>
      <c r="J53" s="1031"/>
      <c r="K53" s="1031"/>
      <c r="L53" s="1031"/>
      <c r="M53" s="1032"/>
    </row>
    <row r="54" spans="1:13" ht="15.75" customHeight="1">
      <c r="A54" s="1029" t="s">
        <v>704</v>
      </c>
      <c r="B54" s="72" t="s">
        <v>705</v>
      </c>
      <c r="C54" s="990" t="s">
        <v>815</v>
      </c>
      <c r="D54" s="990"/>
      <c r="E54" s="990"/>
      <c r="F54" s="990"/>
      <c r="G54" s="990"/>
      <c r="H54" s="990"/>
      <c r="I54" s="990"/>
      <c r="J54" s="990"/>
      <c r="K54" s="990"/>
      <c r="L54" s="990"/>
      <c r="M54" s="991"/>
    </row>
    <row r="55" spans="1:13" ht="30" customHeight="1">
      <c r="A55" s="1024"/>
      <c r="B55" s="72" t="s">
        <v>707</v>
      </c>
      <c r="C55" s="908" t="s">
        <v>708</v>
      </c>
      <c r="D55" s="908"/>
      <c r="E55" s="908"/>
      <c r="F55" s="908"/>
      <c r="G55" s="908"/>
      <c r="H55" s="908"/>
      <c r="I55" s="908"/>
      <c r="J55" s="908"/>
      <c r="K55" s="908"/>
      <c r="L55" s="908"/>
      <c r="M55" s="909"/>
    </row>
    <row r="56" spans="1:13" ht="30" customHeight="1">
      <c r="A56" s="1024"/>
      <c r="B56" s="73" t="s">
        <v>237</v>
      </c>
      <c r="C56" s="908" t="s">
        <v>118</v>
      </c>
      <c r="D56" s="908"/>
      <c r="E56" s="908"/>
      <c r="F56" s="908"/>
      <c r="G56" s="908"/>
      <c r="H56" s="908"/>
      <c r="I56" s="908"/>
      <c r="J56" s="908"/>
      <c r="K56" s="908"/>
      <c r="L56" s="908"/>
      <c r="M56" s="909"/>
    </row>
    <row r="57" spans="1:13" ht="41.1" customHeight="1">
      <c r="A57" s="367" t="s">
        <v>74</v>
      </c>
      <c r="B57" s="74"/>
      <c r="C57" s="1169"/>
      <c r="D57" s="1170"/>
      <c r="E57" s="1170"/>
      <c r="F57" s="1170"/>
      <c r="G57" s="1170"/>
      <c r="H57" s="1170"/>
      <c r="I57" s="1170"/>
      <c r="J57" s="1170"/>
      <c r="K57" s="1170"/>
      <c r="L57" s="1170"/>
      <c r="M57" s="1171"/>
    </row>
  </sheetData>
  <mergeCells count="47">
    <mergeCell ref="C12:M12"/>
    <mergeCell ref="A2:A14"/>
    <mergeCell ref="C2:M2"/>
    <mergeCell ref="C3:M3"/>
    <mergeCell ref="F4:G4"/>
    <mergeCell ref="C7:D7"/>
    <mergeCell ref="I7:M7"/>
    <mergeCell ref="B8:B10"/>
    <mergeCell ref="C8:M8"/>
    <mergeCell ref="C9:D9"/>
    <mergeCell ref="F9:G9"/>
    <mergeCell ref="I9:J9"/>
    <mergeCell ref="C10:D10"/>
    <mergeCell ref="F10:G10"/>
    <mergeCell ref="I10:J10"/>
    <mergeCell ref="C11:M11"/>
    <mergeCell ref="C44:M44"/>
    <mergeCell ref="C13:M13"/>
    <mergeCell ref="C14:D14"/>
    <mergeCell ref="F14:M14"/>
    <mergeCell ref="A15:A47"/>
    <mergeCell ref="C15:M15"/>
    <mergeCell ref="C16:M16"/>
    <mergeCell ref="B17:B23"/>
    <mergeCell ref="B24:B27"/>
    <mergeCell ref="J29:L29"/>
    <mergeCell ref="B31:B33"/>
    <mergeCell ref="B34:B39"/>
    <mergeCell ref="B40:B43"/>
    <mergeCell ref="F41:F42"/>
    <mergeCell ref="G41:J42"/>
    <mergeCell ref="L41:M42"/>
    <mergeCell ref="C45:M45"/>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type="list" allowBlank="1" showInputMessage="1" showErrorMessage="1" sqref="I7:M7" xr:uid="{13F75B75-8A81-47BF-A09E-5B22F62A33EC}">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3AA2B07C-DF6D-4AC2-BB16-AB93AF31B935}"/>
    <dataValidation allowBlank="1" showInputMessage="1" showErrorMessage="1" prompt="Determine si el indicador responde a un enfoque (Derechos Humanos, Género, Diferencial, Poblacional, Ambiental y Territorial). Si responde a más de enfoque separelos por ;" sqref="B15" xr:uid="{D9562FC6-A203-4479-A10F-CE8A3BC896A8}"/>
    <dataValidation allowBlank="1" showInputMessage="1" showErrorMessage="1" prompt="Identifique la meta ODS a que le apunta el indicador de producto. Seleccione de la lista desplegable." sqref="E14" xr:uid="{B0776111-5B16-463E-A74F-95BDF9BE1015}"/>
    <dataValidation allowBlank="1" showInputMessage="1" showErrorMessage="1" prompt="Identifique el ODS a que le apunta el indicador de producto. Seleccione de la lista desplegable._x000a_" sqref="B14" xr:uid="{42FEF536-04CB-4C7C-A16E-FFF110B27218}"/>
    <dataValidation allowBlank="1" showInputMessage="1" showErrorMessage="1" prompt="Incluir una ficha por cada indicador, ya sea de producto o de resultado" sqref="B1" xr:uid="{B2916CDD-0BD8-4AD9-A9F8-3D9DDBD86CE5}"/>
    <dataValidation allowBlank="1" showInputMessage="1" showErrorMessage="1" prompt="Seleccione de la lista desplegable" sqref="B4 B7 H7" xr:uid="{FAD374E8-5EBB-4BF6-9F86-06B6125F62F2}"/>
  </dataValidations>
  <hyperlinks>
    <hyperlink ref="C52" r:id="rId1" xr:uid="{8F4E502D-820B-463A-9812-7E6C2D274344}"/>
  </hyperlinks>
  <pageMargins left="0.7" right="0.7" top="0.75" bottom="0.75" header="0.3" footer="0.3"/>
  <pageSetup paperSize="9" orientation="portrait"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56"/>
  <sheetViews>
    <sheetView topLeftCell="A47" zoomScale="85" zoomScaleNormal="85" zoomScalePageLayoutView="85" workbookViewId="0">
      <selection activeCell="C44" sqref="C44:M44"/>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921</v>
      </c>
      <c r="C1" s="89"/>
      <c r="D1" s="89"/>
      <c r="E1" s="89"/>
      <c r="F1" s="89"/>
      <c r="G1" s="89"/>
      <c r="H1" s="89"/>
      <c r="I1" s="89"/>
      <c r="J1" s="89"/>
      <c r="K1" s="89"/>
      <c r="L1" s="89"/>
      <c r="M1" s="90"/>
    </row>
    <row r="2" spans="1:13" ht="28.5" customHeight="1">
      <c r="A2" s="924" t="s">
        <v>614</v>
      </c>
      <c r="B2" s="68" t="s">
        <v>615</v>
      </c>
      <c r="C2" s="893" t="str">
        <f>'Plan de acción Actual'!E49</f>
        <v>Porcentaje de ciudadanos encuestados con percepción positiva respecto a la idoneidad de los servidores públicos distritales, en la ciudad de Bogotá D.C.</v>
      </c>
      <c r="D2" s="894"/>
      <c r="E2" s="894"/>
      <c r="F2" s="894"/>
      <c r="G2" s="894"/>
      <c r="H2" s="894"/>
      <c r="I2" s="894"/>
      <c r="J2" s="894"/>
      <c r="K2" s="894"/>
      <c r="L2" s="894"/>
      <c r="M2" s="895"/>
    </row>
    <row r="3" spans="1:13" ht="117.95" customHeight="1">
      <c r="A3" s="925"/>
      <c r="B3" s="69" t="s">
        <v>616</v>
      </c>
      <c r="C3" s="893" t="s">
        <v>922</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125" t="s">
        <v>272</v>
      </c>
      <c r="J7" s="19"/>
      <c r="K7" s="19"/>
      <c r="L7" s="19"/>
      <c r="M7" s="22"/>
    </row>
    <row r="8" spans="1:13">
      <c r="A8" s="925"/>
      <c r="B8" s="914" t="s">
        <v>622</v>
      </c>
      <c r="C8" s="96"/>
      <c r="D8" s="82"/>
      <c r="E8" s="82"/>
      <c r="F8" s="82"/>
      <c r="G8" s="82"/>
      <c r="H8" s="82"/>
      <c r="I8" s="82"/>
      <c r="J8" s="82"/>
      <c r="K8" s="82"/>
      <c r="L8" s="83"/>
      <c r="M8" s="84"/>
    </row>
    <row r="9" spans="1:13">
      <c r="A9" s="925"/>
      <c r="B9" s="915"/>
      <c r="C9" s="890" t="s">
        <v>272</v>
      </c>
      <c r="D9" s="890"/>
      <c r="E9" s="23"/>
      <c r="F9" s="890"/>
      <c r="G9" s="890"/>
      <c r="H9" s="23"/>
      <c r="I9" s="890"/>
      <c r="J9" s="890"/>
      <c r="K9" s="23"/>
      <c r="L9" s="890"/>
      <c r="M9" s="890"/>
    </row>
    <row r="10" spans="1:13">
      <c r="A10" s="925"/>
      <c r="B10" s="916"/>
      <c r="C10" s="889" t="s">
        <v>626</v>
      </c>
      <c r="D10" s="889"/>
      <c r="E10" s="23"/>
      <c r="F10" s="889"/>
      <c r="G10" s="889"/>
      <c r="H10" s="23"/>
      <c r="I10" s="889"/>
      <c r="J10" s="889"/>
      <c r="K10" s="23"/>
      <c r="L10" s="889"/>
      <c r="M10" s="889"/>
    </row>
    <row r="11" spans="1:13" ht="42" customHeight="1">
      <c r="A11" s="926"/>
      <c r="B11" s="69" t="s">
        <v>651</v>
      </c>
      <c r="C11" s="893" t="s">
        <v>923</v>
      </c>
      <c r="D11" s="894"/>
      <c r="E11" s="894"/>
      <c r="F11" s="894"/>
      <c r="G11" s="894"/>
      <c r="H11" s="894"/>
      <c r="I11" s="894"/>
      <c r="J11" s="894"/>
      <c r="K11" s="894"/>
      <c r="L11" s="894"/>
      <c r="M11" s="895"/>
    </row>
    <row r="12" spans="1:13" ht="16.5" customHeight="1">
      <c r="A12" s="911" t="s">
        <v>57</v>
      </c>
      <c r="B12" s="69" t="s">
        <v>221</v>
      </c>
      <c r="C12" s="144" t="str">
        <f>'Plan de acción Actual'!G47</f>
        <v>Derechos Humanos;
Género;
Poblacional;
Diferencial</v>
      </c>
      <c r="D12" s="38"/>
      <c r="E12" s="38"/>
      <c r="F12" s="38"/>
      <c r="G12" s="38"/>
      <c r="H12" s="38"/>
      <c r="I12" s="38"/>
      <c r="J12" s="38"/>
      <c r="K12" s="38"/>
      <c r="M12" s="65"/>
    </row>
    <row r="13" spans="1:13" ht="18" customHeight="1">
      <c r="A13" s="912"/>
      <c r="B13" s="914" t="s">
        <v>653</v>
      </c>
      <c r="C13" s="66"/>
      <c r="D13" s="24"/>
      <c r="E13" s="24"/>
      <c r="F13" s="24"/>
      <c r="G13" s="24"/>
      <c r="H13" s="24"/>
      <c r="I13" s="24"/>
      <c r="J13" s="24"/>
      <c r="K13" s="24"/>
      <c r="L13" s="24"/>
      <c r="M13" s="25"/>
    </row>
    <row r="14" spans="1:13" ht="18.75" customHeight="1">
      <c r="A14" s="912"/>
      <c r="B14" s="915"/>
      <c r="C14" s="64"/>
      <c r="D14" s="26"/>
      <c r="E14" s="5"/>
      <c r="F14" s="26"/>
      <c r="G14" s="5"/>
      <c r="H14" s="26"/>
      <c r="I14" s="5"/>
      <c r="J14" s="26"/>
      <c r="K14" s="5"/>
      <c r="L14" s="5"/>
      <c r="M14" s="5"/>
    </row>
    <row r="15" spans="1:13">
      <c r="A15" s="912"/>
      <c r="B15" s="915"/>
      <c r="C15" s="29" t="s">
        <v>654</v>
      </c>
      <c r="D15" s="28"/>
      <c r="E15" s="29" t="s">
        <v>655</v>
      </c>
      <c r="F15" s="28"/>
      <c r="G15" s="29" t="s">
        <v>656</v>
      </c>
      <c r="H15" s="28"/>
      <c r="I15" s="29" t="s">
        <v>657</v>
      </c>
      <c r="J15" s="255"/>
      <c r="K15" s="251"/>
      <c r="L15" s="251"/>
      <c r="M15" s="254"/>
    </row>
    <row r="16" spans="1:13">
      <c r="A16" s="912"/>
      <c r="B16" s="915"/>
      <c r="C16" s="29" t="s">
        <v>659</v>
      </c>
      <c r="D16" s="32"/>
      <c r="E16" s="29" t="s">
        <v>660</v>
      </c>
      <c r="F16" s="33"/>
      <c r="G16" s="29" t="s">
        <v>661</v>
      </c>
      <c r="H16" s="33"/>
      <c r="I16" s="29"/>
      <c r="J16" s="254"/>
      <c r="K16" s="251"/>
      <c r="L16" s="251"/>
      <c r="M16" s="254"/>
    </row>
    <row r="17" spans="1:13">
      <c r="A17" s="912"/>
      <c r="B17" s="915"/>
      <c r="C17" s="29" t="s">
        <v>664</v>
      </c>
      <c r="D17" s="32"/>
      <c r="E17" s="29" t="s">
        <v>665</v>
      </c>
      <c r="F17" s="32"/>
      <c r="G17" s="29"/>
      <c r="H17" s="44"/>
      <c r="I17" s="29"/>
      <c r="J17" s="44"/>
      <c r="K17" s="251"/>
      <c r="L17" s="251"/>
      <c r="M17" s="254"/>
    </row>
    <row r="18" spans="1:13">
      <c r="A18" s="912"/>
      <c r="B18" s="915"/>
      <c r="C18" s="29" t="s">
        <v>666</v>
      </c>
      <c r="D18" s="33" t="s">
        <v>667</v>
      </c>
      <c r="E18" s="29" t="s">
        <v>668</v>
      </c>
      <c r="F18" s="9" t="s">
        <v>662</v>
      </c>
      <c r="G18" s="9"/>
      <c r="H18" s="9"/>
      <c r="I18" s="9"/>
      <c r="J18" s="9"/>
      <c r="K18" s="8"/>
      <c r="L18" s="8"/>
      <c r="M18" s="8"/>
    </row>
    <row r="19" spans="1:13" ht="9.75" customHeight="1">
      <c r="A19" s="912"/>
      <c r="B19" s="916"/>
      <c r="C19" s="35"/>
      <c r="D19" s="35"/>
      <c r="E19" s="35"/>
      <c r="F19" s="35"/>
      <c r="G19" s="35"/>
      <c r="H19" s="35"/>
      <c r="I19" s="35"/>
      <c r="J19" s="35"/>
      <c r="K19" s="35"/>
      <c r="L19" s="35"/>
      <c r="M19" s="36"/>
    </row>
    <row r="20" spans="1:13">
      <c r="A20" s="912"/>
      <c r="B20" s="914" t="s">
        <v>670</v>
      </c>
      <c r="C20" s="37"/>
      <c r="D20" s="37"/>
      <c r="E20" s="37"/>
      <c r="F20" s="37"/>
      <c r="G20" s="37"/>
      <c r="H20" s="37"/>
      <c r="I20" s="37"/>
      <c r="J20" s="37"/>
      <c r="K20" s="37"/>
      <c r="M20" s="65"/>
    </row>
    <row r="21" spans="1:13">
      <c r="A21" s="912"/>
      <c r="B21" s="915"/>
      <c r="C21" s="29" t="s">
        <v>671</v>
      </c>
      <c r="D21" s="33"/>
      <c r="E21" s="38"/>
      <c r="F21" s="29" t="s">
        <v>672</v>
      </c>
      <c r="G21" s="32"/>
      <c r="H21" s="38"/>
      <c r="I21" s="29" t="s">
        <v>673</v>
      </c>
      <c r="J21" s="32" t="s">
        <v>667</v>
      </c>
      <c r="K21" s="38"/>
      <c r="M21" s="65"/>
    </row>
    <row r="22" spans="1:13">
      <c r="A22" s="912"/>
      <c r="B22" s="915"/>
      <c r="C22" s="29" t="s">
        <v>674</v>
      </c>
      <c r="D22" s="39"/>
      <c r="E22" s="40"/>
      <c r="F22" s="29" t="s">
        <v>675</v>
      </c>
      <c r="G22" s="33"/>
      <c r="H22" s="41"/>
      <c r="I22" s="42"/>
      <c r="J22" s="41"/>
      <c r="K22" s="43"/>
      <c r="M22" s="65"/>
    </row>
    <row r="23" spans="1:13">
      <c r="A23" s="912"/>
      <c r="B23" s="915"/>
      <c r="C23" s="44"/>
      <c r="D23" s="44"/>
      <c r="E23" s="44"/>
      <c r="F23" s="44"/>
      <c r="G23" s="44"/>
      <c r="H23" s="44"/>
      <c r="I23" s="44"/>
      <c r="J23" s="44"/>
      <c r="K23" s="44"/>
      <c r="M23" s="65"/>
    </row>
    <row r="24" spans="1:13">
      <c r="A24" s="912"/>
      <c r="B24" s="119" t="s">
        <v>676</v>
      </c>
      <c r="C24" s="38"/>
      <c r="D24" s="38"/>
      <c r="E24" s="38"/>
      <c r="F24" s="38"/>
      <c r="G24" s="38"/>
      <c r="H24" s="38"/>
      <c r="I24" s="38"/>
      <c r="J24" s="38"/>
      <c r="K24" s="38"/>
      <c r="L24" s="38"/>
      <c r="M24" s="45"/>
    </row>
    <row r="25" spans="1:13" ht="16.5">
      <c r="A25" s="912"/>
      <c r="B25" s="119"/>
      <c r="C25" s="67" t="s">
        <v>677</v>
      </c>
      <c r="D25" s="142">
        <v>12.9</v>
      </c>
      <c r="E25" s="38"/>
      <c r="F25" s="46" t="s">
        <v>678</v>
      </c>
      <c r="G25" s="33">
        <v>2018</v>
      </c>
      <c r="H25" s="38"/>
      <c r="I25" s="46" t="s">
        <v>679</v>
      </c>
      <c r="J25" s="927" t="s">
        <v>680</v>
      </c>
      <c r="K25" s="928"/>
      <c r="L25" s="929"/>
      <c r="M25" s="45"/>
    </row>
    <row r="26" spans="1:13">
      <c r="A26" s="912"/>
      <c r="B26" s="120"/>
      <c r="C26" s="35"/>
      <c r="D26" s="35"/>
      <c r="E26" s="35"/>
      <c r="F26" s="35"/>
      <c r="G26" s="35"/>
      <c r="H26" s="35"/>
      <c r="I26" s="35"/>
      <c r="J26" s="35"/>
      <c r="K26" s="35"/>
      <c r="L26" s="35"/>
      <c r="M26" s="36"/>
    </row>
    <row r="27" spans="1:13">
      <c r="A27" s="912"/>
      <c r="B27" s="914" t="s">
        <v>681</v>
      </c>
      <c r="C27" s="47"/>
      <c r="D27" s="47"/>
      <c r="E27" s="47"/>
      <c r="F27" s="47"/>
      <c r="G27" s="47"/>
      <c r="H27" s="47"/>
      <c r="I27" s="47"/>
      <c r="J27" s="47"/>
      <c r="K27" s="47"/>
      <c r="M27" s="65"/>
    </row>
    <row r="28" spans="1:13">
      <c r="A28" s="912"/>
      <c r="B28" s="915"/>
      <c r="C28" s="38" t="s">
        <v>682</v>
      </c>
      <c r="D28" s="48">
        <v>2019</v>
      </c>
      <c r="E28" s="49"/>
      <c r="F28" s="38" t="s">
        <v>683</v>
      </c>
      <c r="G28" s="50" t="s">
        <v>684</v>
      </c>
      <c r="H28" s="49"/>
      <c r="I28" s="46"/>
      <c r="J28" s="49"/>
      <c r="K28" s="49"/>
      <c r="M28" s="65"/>
    </row>
    <row r="29" spans="1:13">
      <c r="A29" s="912"/>
      <c r="B29" s="916"/>
      <c r="C29" s="35"/>
      <c r="D29" s="51"/>
      <c r="E29" s="52"/>
      <c r="F29" s="35"/>
      <c r="G29" s="52"/>
      <c r="H29" s="52"/>
      <c r="I29" s="53"/>
      <c r="J29" s="52"/>
      <c r="K29" s="52"/>
      <c r="M29" s="65"/>
    </row>
    <row r="30" spans="1:13">
      <c r="A30" s="912"/>
      <c r="B30" s="119" t="s">
        <v>685</v>
      </c>
      <c r="C30" s="54"/>
      <c r="D30" s="54"/>
      <c r="E30" s="54"/>
      <c r="F30" s="54"/>
      <c r="G30" s="54"/>
      <c r="H30" s="54"/>
      <c r="I30" s="54"/>
      <c r="J30" s="54"/>
      <c r="K30" s="54"/>
      <c r="L30" s="54"/>
      <c r="M30" s="55"/>
    </row>
    <row r="31" spans="1:13">
      <c r="A31" s="912"/>
      <c r="B31" s="119"/>
      <c r="C31" s="6"/>
      <c r="D31" s="7">
        <v>2019</v>
      </c>
      <c r="E31" s="7"/>
      <c r="F31" s="8">
        <v>2020</v>
      </c>
      <c r="G31" s="8"/>
      <c r="H31" s="8">
        <v>2021</v>
      </c>
      <c r="I31" s="7"/>
      <c r="J31" s="7">
        <v>2022</v>
      </c>
      <c r="L31" s="7">
        <v>2023</v>
      </c>
      <c r="M31" s="55"/>
    </row>
    <row r="32" spans="1:13" ht="16.5">
      <c r="A32" s="912"/>
      <c r="B32" s="119"/>
      <c r="C32" s="6"/>
      <c r="D32" s="132">
        <v>20</v>
      </c>
      <c r="E32" s="10"/>
      <c r="F32" s="132">
        <v>26</v>
      </c>
      <c r="G32" s="10"/>
      <c r="H32" s="132">
        <v>26.875</v>
      </c>
      <c r="I32" s="10"/>
      <c r="J32" s="132">
        <v>27.75</v>
      </c>
      <c r="L32" s="132">
        <v>28.625</v>
      </c>
      <c r="M32" s="118"/>
    </row>
    <row r="33" spans="1:13">
      <c r="A33" s="912"/>
      <c r="B33" s="119"/>
      <c r="C33" s="6"/>
      <c r="D33" s="7">
        <v>2024</v>
      </c>
      <c r="E33" s="7"/>
      <c r="F33" s="8">
        <v>2025</v>
      </c>
      <c r="G33" s="8"/>
      <c r="H33" s="8">
        <v>2026</v>
      </c>
      <c r="I33" s="7"/>
      <c r="J33" s="7">
        <v>2027</v>
      </c>
      <c r="L33" s="7">
        <v>2028</v>
      </c>
      <c r="M33" s="27"/>
    </row>
    <row r="34" spans="1:13" ht="16.5">
      <c r="A34" s="912"/>
      <c r="B34" s="119"/>
      <c r="C34" s="6"/>
      <c r="D34" s="132">
        <v>29.5</v>
      </c>
      <c r="E34" s="132"/>
      <c r="F34" s="132">
        <v>30.375</v>
      </c>
      <c r="G34" s="132"/>
      <c r="H34" s="132">
        <v>31.25</v>
      </c>
      <c r="I34" s="132"/>
      <c r="J34" s="132">
        <v>32.125</v>
      </c>
      <c r="L34" s="132">
        <v>33</v>
      </c>
      <c r="M34" s="118"/>
    </row>
    <row r="35" spans="1:13">
      <c r="A35" s="912"/>
      <c r="B35" s="119"/>
      <c r="C35" s="6"/>
      <c r="E35" s="7"/>
      <c r="F35" s="7"/>
      <c r="G35" s="7"/>
      <c r="H35" s="8"/>
      <c r="I35" s="8"/>
      <c r="J35" s="8"/>
      <c r="K35" s="7"/>
      <c r="L35" s="7"/>
      <c r="M35" s="27"/>
    </row>
    <row r="36" spans="1:13">
      <c r="A36" s="912"/>
      <c r="B36" s="119"/>
      <c r="C36" s="6"/>
      <c r="E36" s="10"/>
      <c r="F36" s="121"/>
      <c r="G36" s="10"/>
      <c r="H36" s="121"/>
      <c r="I36" s="10"/>
      <c r="J36" s="121"/>
      <c r="K36" s="10"/>
      <c r="L36" s="121"/>
      <c r="M36" s="118"/>
    </row>
    <row r="37" spans="1:13">
      <c r="A37" s="912"/>
      <c r="B37" s="119"/>
      <c r="C37" s="6"/>
      <c r="D37" s="11"/>
      <c r="E37" s="117"/>
      <c r="F37" s="11" t="s">
        <v>686</v>
      </c>
      <c r="G37" s="117"/>
      <c r="H37" s="11"/>
      <c r="I37" s="117"/>
      <c r="J37" s="11"/>
      <c r="K37" s="117"/>
      <c r="L37" s="11"/>
      <c r="M37" s="118"/>
    </row>
    <row r="38" spans="1:13">
      <c r="A38" s="912"/>
      <c r="B38" s="119"/>
      <c r="C38" s="6"/>
      <c r="D38" s="121"/>
      <c r="E38" s="10"/>
      <c r="F38" s="917">
        <v>33</v>
      </c>
      <c r="G38" s="918"/>
      <c r="H38" s="919"/>
      <c r="I38" s="919"/>
      <c r="J38" s="11"/>
      <c r="K38" s="117"/>
      <c r="L38" s="11"/>
      <c r="M38" s="118"/>
    </row>
    <row r="39" spans="1:13" ht="18" customHeight="1">
      <c r="A39" s="912"/>
      <c r="B39" s="914" t="s">
        <v>687</v>
      </c>
      <c r="C39" s="56"/>
      <c r="D39" s="56"/>
      <c r="E39" s="56"/>
      <c r="F39" s="56"/>
      <c r="G39" s="56"/>
      <c r="H39" s="56"/>
      <c r="I39" s="56"/>
      <c r="J39" s="56"/>
      <c r="K39" s="56"/>
      <c r="M39" s="65"/>
    </row>
    <row r="40" spans="1:13">
      <c r="A40" s="912"/>
      <c r="B40" s="915"/>
      <c r="D40" s="57" t="s">
        <v>688</v>
      </c>
      <c r="E40" s="58" t="s">
        <v>548</v>
      </c>
      <c r="F40" s="920" t="s">
        <v>689</v>
      </c>
      <c r="G40" s="921"/>
      <c r="H40" s="7"/>
      <c r="I40" s="77" t="s">
        <v>668</v>
      </c>
      <c r="J40" s="59"/>
      <c r="K40" s="59"/>
      <c r="M40" s="65"/>
    </row>
    <row r="41" spans="1:13">
      <c r="A41" s="912"/>
      <c r="B41" s="915"/>
      <c r="D41" s="60"/>
      <c r="E41" s="32" t="s">
        <v>667</v>
      </c>
      <c r="F41" s="920"/>
      <c r="G41" s="922"/>
      <c r="H41" s="38"/>
      <c r="I41" s="923"/>
      <c r="J41" s="923"/>
      <c r="K41" s="61"/>
      <c r="M41" s="65"/>
    </row>
    <row r="42" spans="1:13">
      <c r="A42" s="912"/>
      <c r="B42" s="916"/>
      <c r="C42" s="62"/>
      <c r="D42" s="62"/>
      <c r="E42" s="62"/>
      <c r="F42" s="62"/>
      <c r="G42" s="62"/>
      <c r="H42" s="62"/>
      <c r="I42" s="62"/>
      <c r="J42" s="62"/>
      <c r="K42" s="62"/>
      <c r="M42" s="65"/>
    </row>
    <row r="43" spans="1:13" ht="125.25" customHeight="1">
      <c r="A43" s="912"/>
      <c r="B43" s="69" t="s">
        <v>690</v>
      </c>
      <c r="C43" s="893" t="s">
        <v>924</v>
      </c>
      <c r="D43" s="894"/>
      <c r="E43" s="894"/>
      <c r="F43" s="894"/>
      <c r="G43" s="894"/>
      <c r="H43" s="894"/>
      <c r="I43" s="894"/>
      <c r="J43" s="894"/>
      <c r="K43" s="894"/>
      <c r="L43" s="894"/>
      <c r="M43" s="895"/>
    </row>
    <row r="44" spans="1:13" ht="15.75" customHeight="1">
      <c r="A44" s="912"/>
      <c r="B44" s="69" t="s">
        <v>692</v>
      </c>
      <c r="C44" s="893" t="s">
        <v>693</v>
      </c>
      <c r="D44" s="894"/>
      <c r="E44" s="894"/>
      <c r="F44" s="894"/>
      <c r="G44" s="894"/>
      <c r="H44" s="894"/>
      <c r="I44" s="894"/>
      <c r="J44" s="894"/>
      <c r="K44" s="894"/>
      <c r="L44" s="894"/>
      <c r="M44" s="895"/>
    </row>
    <row r="45" spans="1:13">
      <c r="A45" s="912"/>
      <c r="B45" s="69" t="s">
        <v>694</v>
      </c>
      <c r="C45" s="143">
        <v>0</v>
      </c>
      <c r="D45" s="13"/>
      <c r="E45" s="13"/>
      <c r="F45" s="13"/>
      <c r="G45" s="13"/>
      <c r="H45" s="13"/>
      <c r="I45" s="13"/>
      <c r="J45" s="13"/>
      <c r="K45" s="13"/>
      <c r="L45" s="13"/>
      <c r="M45" s="14"/>
    </row>
    <row r="46" spans="1:13">
      <c r="A46" s="913"/>
      <c r="B46" s="69" t="s">
        <v>695</v>
      </c>
      <c r="C46" s="143">
        <v>2019</v>
      </c>
      <c r="D46" s="13"/>
      <c r="E46" s="13"/>
      <c r="F46" s="13"/>
      <c r="G46" s="13"/>
      <c r="H46" s="13"/>
      <c r="I46" s="13"/>
      <c r="J46" s="13"/>
      <c r="K46" s="13"/>
      <c r="L46" s="13"/>
      <c r="M46" s="14"/>
    </row>
    <row r="47" spans="1:13" ht="15.75" customHeight="1">
      <c r="A47" s="905" t="s">
        <v>70</v>
      </c>
      <c r="B47" s="70" t="s">
        <v>696</v>
      </c>
      <c r="C47" s="908" t="s">
        <v>697</v>
      </c>
      <c r="D47" s="908"/>
      <c r="E47" s="908"/>
      <c r="F47" s="908"/>
      <c r="G47" s="908"/>
      <c r="H47" s="908"/>
      <c r="I47" s="908"/>
      <c r="J47" s="908"/>
      <c r="K47" s="908"/>
      <c r="L47" s="908"/>
      <c r="M47" s="909"/>
    </row>
    <row r="48" spans="1:13">
      <c r="A48" s="906"/>
      <c r="B48" s="70" t="s">
        <v>698</v>
      </c>
      <c r="C48" s="908" t="s">
        <v>274</v>
      </c>
      <c r="D48" s="908"/>
      <c r="E48" s="908"/>
      <c r="F48" s="908"/>
      <c r="G48" s="908"/>
      <c r="H48" s="908"/>
      <c r="I48" s="908"/>
      <c r="J48" s="908"/>
      <c r="K48" s="908"/>
      <c r="L48" s="908"/>
      <c r="M48" s="909"/>
    </row>
    <row r="49" spans="1:13">
      <c r="A49" s="906"/>
      <c r="B49" s="70" t="s">
        <v>699</v>
      </c>
      <c r="C49" s="896" t="s">
        <v>118</v>
      </c>
      <c r="D49" s="897"/>
      <c r="E49" s="897"/>
      <c r="F49" s="897"/>
      <c r="G49" s="897"/>
      <c r="H49" s="897"/>
      <c r="I49" s="897"/>
      <c r="J49" s="897"/>
      <c r="K49" s="897"/>
      <c r="L49" s="897"/>
      <c r="M49" s="897"/>
    </row>
    <row r="50" spans="1:13" ht="15.75" customHeight="1">
      <c r="A50" s="906"/>
      <c r="B50" s="71" t="s">
        <v>700</v>
      </c>
      <c r="C50" s="908" t="s">
        <v>273</v>
      </c>
      <c r="D50" s="908"/>
      <c r="E50" s="908"/>
      <c r="F50" s="908"/>
      <c r="G50" s="908"/>
      <c r="H50" s="908"/>
      <c r="I50" s="908"/>
      <c r="J50" s="908"/>
      <c r="K50" s="908"/>
      <c r="L50" s="908"/>
      <c r="M50" s="909"/>
    </row>
    <row r="51" spans="1:13" ht="15.75" customHeight="1">
      <c r="A51" s="906"/>
      <c r="B51" s="70" t="s">
        <v>701</v>
      </c>
      <c r="C51" s="910" t="s">
        <v>276</v>
      </c>
      <c r="D51" s="908"/>
      <c r="E51" s="908"/>
      <c r="F51" s="908"/>
      <c r="G51" s="908"/>
      <c r="H51" s="908"/>
      <c r="I51" s="908"/>
      <c r="J51" s="908"/>
      <c r="K51" s="908"/>
      <c r="L51" s="908"/>
      <c r="M51" s="909"/>
    </row>
    <row r="52" spans="1:13" ht="16.5" thickBot="1">
      <c r="A52" s="907"/>
      <c r="B52" s="70" t="s">
        <v>702</v>
      </c>
      <c r="C52" s="908" t="s">
        <v>703</v>
      </c>
      <c r="D52" s="908"/>
      <c r="E52" s="908"/>
      <c r="F52" s="908"/>
      <c r="G52" s="908"/>
      <c r="H52" s="908"/>
      <c r="I52" s="908"/>
      <c r="J52" s="908"/>
      <c r="K52" s="908"/>
      <c r="L52" s="908"/>
      <c r="M52" s="909"/>
    </row>
    <row r="53" spans="1:13" ht="15.75" customHeight="1">
      <c r="A53" s="905" t="s">
        <v>704</v>
      </c>
      <c r="B53" s="72" t="s">
        <v>705</v>
      </c>
      <c r="C53" s="908" t="s">
        <v>706</v>
      </c>
      <c r="D53" s="908"/>
      <c r="E53" s="908"/>
      <c r="F53" s="908"/>
      <c r="G53" s="908"/>
      <c r="H53" s="908"/>
      <c r="I53" s="908"/>
      <c r="J53" s="908"/>
      <c r="K53" s="908"/>
      <c r="L53" s="908"/>
      <c r="M53" s="909"/>
    </row>
    <row r="54" spans="1:13" ht="30" customHeight="1">
      <c r="A54" s="906"/>
      <c r="B54" s="72" t="s">
        <v>707</v>
      </c>
      <c r="C54" s="908" t="s">
        <v>708</v>
      </c>
      <c r="D54" s="908"/>
      <c r="E54" s="908"/>
      <c r="F54" s="908"/>
      <c r="G54" s="908"/>
      <c r="H54" s="908"/>
      <c r="I54" s="908"/>
      <c r="J54" s="908"/>
      <c r="K54" s="908"/>
      <c r="L54" s="908"/>
      <c r="M54" s="909"/>
    </row>
    <row r="55" spans="1:13" ht="30" customHeight="1" thickBot="1">
      <c r="A55" s="906"/>
      <c r="B55" s="73" t="s">
        <v>237</v>
      </c>
      <c r="C55" s="908" t="s">
        <v>118</v>
      </c>
      <c r="D55" s="908"/>
      <c r="E55" s="908"/>
      <c r="F55" s="908"/>
      <c r="G55" s="908"/>
      <c r="H55" s="908"/>
      <c r="I55" s="908"/>
      <c r="J55" s="908"/>
      <c r="K55" s="908"/>
      <c r="L55" s="908"/>
      <c r="M55" s="909"/>
    </row>
    <row r="56" spans="1:13" ht="16.5" thickBot="1">
      <c r="A56" s="87" t="s">
        <v>74</v>
      </c>
      <c r="B56" s="74"/>
      <c r="C56" s="902" t="s">
        <v>709</v>
      </c>
      <c r="D56" s="903"/>
      <c r="E56" s="903"/>
      <c r="F56" s="903"/>
      <c r="G56" s="903"/>
      <c r="H56" s="903"/>
      <c r="I56" s="903"/>
      <c r="J56" s="903"/>
      <c r="K56" s="903"/>
      <c r="L56" s="903"/>
      <c r="M56" s="904"/>
    </row>
  </sheetData>
  <mergeCells count="39">
    <mergeCell ref="A53:A55"/>
    <mergeCell ref="C53:M53"/>
    <mergeCell ref="C54:M54"/>
    <mergeCell ref="C55:M55"/>
    <mergeCell ref="C56:M56"/>
    <mergeCell ref="A47:A52"/>
    <mergeCell ref="C47:M47"/>
    <mergeCell ref="C48:M48"/>
    <mergeCell ref="C49:M49"/>
    <mergeCell ref="C50:M50"/>
    <mergeCell ref="C51:M51"/>
    <mergeCell ref="C52:M52"/>
    <mergeCell ref="C43:M43"/>
    <mergeCell ref="C11:M11"/>
    <mergeCell ref="A12:A46"/>
    <mergeCell ref="B13:B19"/>
    <mergeCell ref="B20:B23"/>
    <mergeCell ref="J25:L25"/>
    <mergeCell ref="B27:B29"/>
    <mergeCell ref="F38:G38"/>
    <mergeCell ref="H38:I38"/>
    <mergeCell ref="B39:B42"/>
    <mergeCell ref="F40:F41"/>
    <mergeCell ref="G40:G41"/>
    <mergeCell ref="I41:J41"/>
    <mergeCell ref="C44:M44"/>
    <mergeCell ref="I10:J10"/>
    <mergeCell ref="L10:M10"/>
    <mergeCell ref="A2:A11"/>
    <mergeCell ref="C2:M2"/>
    <mergeCell ref="C3:M3"/>
    <mergeCell ref="B8:B10"/>
    <mergeCell ref="C9:D9"/>
    <mergeCell ref="F9:G9"/>
    <mergeCell ref="I9:J9"/>
    <mergeCell ref="L9:M9"/>
    <mergeCell ref="C10:D10"/>
    <mergeCell ref="F10:G10"/>
    <mergeCell ref="F4:G4"/>
  </mergeCells>
  <dataValidations count="5">
    <dataValidation allowBlank="1" showInputMessage="1" showErrorMessage="1" prompt="Incluir una ficha por cada indicador, ya sea de producto o de resultado" sqref="B1" xr:uid="{00000000-0002-0000-1B00-000000000000}"/>
    <dataValidation allowBlank="1" showInputMessage="1" showErrorMessage="1" prompt="Selecciones de la lista desplegable" sqref="B12" xr:uid="{00000000-0002-0000-1B00-000001000000}"/>
    <dataValidation allowBlank="1" showInputMessage="1" showErrorMessage="1" prompt="Seleccione de la lista desplegable" sqref="H7 B7 B4" xr:uid="{00000000-0002-0000-1B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3000000}"/>
    <dataValidation type="list" allowBlank="1" showInputMessage="1" showErrorMessage="1" sqref="G40" xr:uid="{00000000-0002-0000-1B00-000004000000}"/>
  </dataValidations>
  <hyperlinks>
    <hyperlink ref="C51" r:id="rId1" xr:uid="{00000000-0004-0000-1B00-000000000000}"/>
  </hyperlinks>
  <pageMargins left="0.7" right="0.7" top="0.75" bottom="0.75" header="0.3" footer="0.3"/>
  <pageSetup paperSize="9" orientation="portrait"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61"/>
  <sheetViews>
    <sheetView topLeftCell="A52" zoomScale="80" zoomScaleNormal="80" zoomScalePageLayoutView="80" workbookViewId="0">
      <selection activeCell="C58" sqref="C58:M58"/>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925</v>
      </c>
      <c r="C1" s="89"/>
      <c r="D1" s="89"/>
      <c r="E1" s="89"/>
      <c r="F1" s="89"/>
      <c r="G1" s="89"/>
      <c r="H1" s="89"/>
      <c r="I1" s="89"/>
      <c r="J1" s="89"/>
      <c r="K1" s="89"/>
      <c r="L1" s="89"/>
      <c r="M1" s="90"/>
    </row>
    <row r="2" spans="1:13" ht="21.95" customHeight="1">
      <c r="A2" s="944" t="s">
        <v>614</v>
      </c>
      <c r="B2" s="68" t="s">
        <v>615</v>
      </c>
      <c r="C2" s="893" t="str">
        <f>'Plan de acción Actual'!AB47</f>
        <v>Número de informadores y coordinadores de la Red CADE cualificados en temáticas relacionadas a servicio a la ciudadanía</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Actual'!$E$47,"'")</f>
        <v>Aporta al indicador de resultado 'Porcentaje de ciudadanos encuestados con percepción positiva respecto a la idoneidad de los servidores públicos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926</v>
      </c>
      <c r="D11" s="1020"/>
      <c r="E11" s="1020"/>
      <c r="F11" s="1020"/>
      <c r="G11" s="1020"/>
      <c r="H11" s="1020"/>
      <c r="I11" s="1020"/>
      <c r="J11" s="1020"/>
      <c r="K11" s="1020"/>
      <c r="L11" s="1020"/>
      <c r="M11" s="1021"/>
    </row>
    <row r="12" spans="1:13" ht="64.5" customHeight="1">
      <c r="A12" s="945"/>
      <c r="B12" s="69" t="s">
        <v>713</v>
      </c>
      <c r="C12" s="947" t="s">
        <v>927</v>
      </c>
      <c r="D12" s="908"/>
      <c r="E12" s="908"/>
      <c r="F12" s="908"/>
      <c r="G12" s="908"/>
      <c r="H12" s="908"/>
      <c r="I12" s="908"/>
      <c r="J12" s="908"/>
      <c r="K12" s="908"/>
      <c r="L12" s="908"/>
      <c r="M12" s="909"/>
    </row>
    <row r="13" spans="1:13" ht="51" customHeight="1">
      <c r="A13" s="945"/>
      <c r="B13" s="69" t="s">
        <v>715</v>
      </c>
      <c r="C13" s="932" t="s">
        <v>928</v>
      </c>
      <c r="D13" s="928"/>
      <c r="E13" s="928"/>
      <c r="F13" s="928"/>
      <c r="G13" s="928"/>
      <c r="H13" s="928"/>
      <c r="I13" s="928"/>
      <c r="J13" s="928"/>
      <c r="K13" s="928"/>
      <c r="L13" s="928"/>
      <c r="M13" s="933"/>
    </row>
    <row r="14" spans="1:13" ht="41.25" customHeight="1">
      <c r="A14" s="946"/>
      <c r="B14" s="244" t="s">
        <v>716</v>
      </c>
      <c r="C14" s="932" t="str">
        <f>'Plan de acción Actual'!AD47</f>
        <v>16. Paz, Justicia e Instituciones Sólidas</v>
      </c>
      <c r="D14" s="929"/>
      <c r="E14" s="248" t="s">
        <v>232</v>
      </c>
      <c r="F14" s="973" t="str">
        <f>'Plan de acción Actual'!AE47</f>
        <v>16.6 Crear a todos los niveles instituciones eficaces y transparentes que rindan cuentas</v>
      </c>
      <c r="G14" s="974"/>
      <c r="H14" s="974"/>
      <c r="I14" s="974"/>
      <c r="J14" s="974"/>
      <c r="K14" s="974"/>
      <c r="L14" s="974"/>
      <c r="M14" s="975"/>
    </row>
    <row r="15" spans="1:13" ht="27" customHeight="1">
      <c r="A15" s="930" t="s">
        <v>57</v>
      </c>
      <c r="B15" s="69" t="s">
        <v>221</v>
      </c>
      <c r="C15" s="124" t="str">
        <f>'Plan de acción Actual'!AF47</f>
        <v>Derechos Humanos;
Género;
Poblacional;
Diferencial</v>
      </c>
      <c r="D15" s="80"/>
      <c r="E15" s="80"/>
      <c r="F15" s="80"/>
      <c r="G15" s="80"/>
      <c r="H15" s="80"/>
      <c r="I15" s="80"/>
      <c r="J15" s="80"/>
      <c r="K15" s="80"/>
      <c r="M15" s="65"/>
    </row>
    <row r="16" spans="1:13" ht="48.95" customHeight="1">
      <c r="A16" s="931"/>
      <c r="B16" s="69" t="s">
        <v>717</v>
      </c>
      <c r="C16" s="932" t="str">
        <f>'Plan de acción Actual'!AC47</f>
        <v>Sumatoria de informadores y coordinadores de la Red CADE cualificados en temáticas relacionadas a servicio a la ciudadanía</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t="s">
        <v>667</v>
      </c>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c r="E22" s="29" t="s">
        <v>668</v>
      </c>
      <c r="F22" s="9"/>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266"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ht="16.5">
      <c r="A36" s="931"/>
      <c r="B36" s="915"/>
      <c r="C36" s="6"/>
      <c r="D36" s="97">
        <v>140</v>
      </c>
      <c r="E36" s="10"/>
      <c r="F36" s="97">
        <v>140</v>
      </c>
      <c r="G36" s="10"/>
      <c r="H36" s="97">
        <v>140</v>
      </c>
      <c r="I36" s="10"/>
      <c r="J36" s="97">
        <v>140</v>
      </c>
      <c r="K36" s="10"/>
      <c r="L36" s="97">
        <v>140</v>
      </c>
      <c r="M36" s="118"/>
    </row>
    <row r="37" spans="1:13">
      <c r="A37" s="931"/>
      <c r="B37" s="915"/>
      <c r="C37" s="6"/>
      <c r="D37" s="7">
        <v>2024</v>
      </c>
      <c r="E37" s="7"/>
      <c r="F37" s="8">
        <v>2025</v>
      </c>
      <c r="G37" s="8"/>
      <c r="H37" s="8">
        <v>2026</v>
      </c>
      <c r="I37" s="7"/>
      <c r="J37" s="7">
        <v>2027</v>
      </c>
      <c r="L37" s="7">
        <v>2028</v>
      </c>
      <c r="M37" s="27"/>
    </row>
    <row r="38" spans="1:13" ht="16.5">
      <c r="A38" s="931"/>
      <c r="B38" s="915"/>
      <c r="C38" s="6"/>
      <c r="D38" s="97">
        <v>140</v>
      </c>
      <c r="E38" s="10"/>
      <c r="F38" s="97">
        <v>140</v>
      </c>
      <c r="G38" s="10"/>
      <c r="H38" s="97">
        <v>140</v>
      </c>
      <c r="I38" s="10"/>
      <c r="J38" s="97">
        <v>140</v>
      </c>
      <c r="K38" s="10"/>
      <c r="L38" s="97">
        <v>140</v>
      </c>
      <c r="M38" s="118"/>
    </row>
    <row r="39" spans="1:13">
      <c r="A39" s="931"/>
      <c r="B39" s="915"/>
      <c r="C39" s="6"/>
      <c r="E39" s="7"/>
      <c r="F39" s="7"/>
      <c r="G39" s="7"/>
      <c r="H39" s="8"/>
      <c r="I39" s="8"/>
      <c r="J39" s="8"/>
      <c r="K39" s="7"/>
      <c r="L39" s="7"/>
      <c r="M39" s="27"/>
    </row>
    <row r="40" spans="1:13" ht="16.5">
      <c r="A40" s="931"/>
      <c r="B40" s="915"/>
      <c r="C40" s="6"/>
      <c r="D40" s="97"/>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140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929</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759</v>
      </c>
      <c r="D52" s="908"/>
      <c r="E52" s="908"/>
      <c r="F52" s="908"/>
      <c r="G52" s="908"/>
      <c r="H52" s="908"/>
      <c r="I52" s="908"/>
      <c r="J52" s="908"/>
      <c r="K52" s="908"/>
      <c r="L52" s="908"/>
      <c r="M52" s="909"/>
    </row>
    <row r="53" spans="1:13" ht="15.75" customHeight="1">
      <c r="A53" s="906"/>
      <c r="B53" s="70" t="s">
        <v>698</v>
      </c>
      <c r="C53" s="908" t="s">
        <v>758</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Incluir una ficha por cada indicador, ya sea de producto o de resultado" sqref="B1" xr:uid="{00000000-0002-0000-1C00-000000000000}"/>
    <dataValidation allowBlank="1" showInputMessage="1" showErrorMessage="1" prompt="Selecciones de la lista desplegable" sqref="B15" xr:uid="{00000000-0002-0000-1C00-000001000000}"/>
    <dataValidation allowBlank="1" showInputMessage="1" showErrorMessage="1" prompt="Seleccione de la lista desplegable" sqref="H7 B7 B4" xr:uid="{00000000-0002-0000-1C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3000000}"/>
    <dataValidation allowBlank="1" showInputMessage="1" showErrorMessage="1" prompt="Identifique la meta ODS a que le apunta el indicador de producto. Seleccione de la lista desplegable." sqref="E14" xr:uid="{00000000-0002-0000-1C00-000004000000}"/>
    <dataValidation allowBlank="1" showInputMessage="1" showErrorMessage="1" prompt="Identifique el ODS a que le apunta el indicador de producto. Seleccione de la lista desplegable._x000a_" sqref="B14" xr:uid="{00000000-0002-0000-1C00-000005000000}"/>
    <dataValidation type="list" allowBlank="1" showInputMessage="1" showErrorMessage="1" sqref="G45" xr:uid="{00000000-0002-0000-1C00-000006000000}"/>
  </dataValidations>
  <hyperlinks>
    <hyperlink ref="C56" r:id="rId1" xr:uid="{00000000-0004-0000-1C00-000000000000}"/>
  </hyperlinks>
  <pageMargins left="0.7" right="0.7" top="0.75" bottom="0.75" header="0.3" footer="0.3"/>
  <pageSetup paperSize="9" orientation="portrait"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1"/>
  <sheetViews>
    <sheetView topLeftCell="A48"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930</v>
      </c>
      <c r="C1" s="89"/>
      <c r="D1" s="89"/>
      <c r="E1" s="89"/>
      <c r="F1" s="89"/>
      <c r="G1" s="89"/>
      <c r="H1" s="89"/>
      <c r="I1" s="89"/>
      <c r="J1" s="89"/>
      <c r="K1" s="89"/>
      <c r="L1" s="89"/>
      <c r="M1" s="90"/>
    </row>
    <row r="2" spans="1:13" ht="21.95" customHeight="1">
      <c r="A2" s="944" t="s">
        <v>614</v>
      </c>
      <c r="B2" s="68" t="s">
        <v>615</v>
      </c>
      <c r="C2" s="893" t="str">
        <f>'Plan de acción Actual'!AB48</f>
        <v>Número de pruebas de conocimiento aplicadas a los informadores y coordinadores de la Red CADE</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Actual'!$E$47,"'")</f>
        <v>Aporta al indicador de resultado 'Porcentaje de ciudadanos encuestados con percepción positiva respecto a la idoneidad de los servidores públicos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931</v>
      </c>
      <c r="D11" s="1020"/>
      <c r="E11" s="1020"/>
      <c r="F11" s="1020"/>
      <c r="G11" s="1020"/>
      <c r="H11" s="1020"/>
      <c r="I11" s="1020"/>
      <c r="J11" s="1020"/>
      <c r="K11" s="1020"/>
      <c r="L11" s="1020"/>
      <c r="M11" s="1021"/>
    </row>
    <row r="12" spans="1:13" ht="64.5" customHeight="1">
      <c r="A12" s="945"/>
      <c r="B12" s="69" t="s">
        <v>713</v>
      </c>
      <c r="C12" s="947" t="s">
        <v>932</v>
      </c>
      <c r="D12" s="908"/>
      <c r="E12" s="908"/>
      <c r="F12" s="908"/>
      <c r="G12" s="908"/>
      <c r="H12" s="908"/>
      <c r="I12" s="908"/>
      <c r="J12" s="908"/>
      <c r="K12" s="908"/>
      <c r="L12" s="908"/>
      <c r="M12" s="909"/>
    </row>
    <row r="13" spans="1:13" ht="52.5" customHeight="1">
      <c r="A13" s="945"/>
      <c r="B13" s="69" t="s">
        <v>715</v>
      </c>
      <c r="C13" s="932" t="s">
        <v>928</v>
      </c>
      <c r="D13" s="928"/>
      <c r="E13" s="928"/>
      <c r="F13" s="928"/>
      <c r="G13" s="928"/>
      <c r="H13" s="928"/>
      <c r="I13" s="928"/>
      <c r="J13" s="928"/>
      <c r="K13" s="928"/>
      <c r="L13" s="928"/>
      <c r="M13" s="933"/>
    </row>
    <row r="14" spans="1:13" ht="36.75" customHeight="1">
      <c r="A14" s="946"/>
      <c r="B14" s="244" t="s">
        <v>716</v>
      </c>
      <c r="C14" s="932" t="str">
        <f>'Plan de acción Actual'!AD48</f>
        <v>16. Paz, Justicia e Instituciones Sólidas</v>
      </c>
      <c r="D14" s="929"/>
      <c r="E14" s="248" t="s">
        <v>232</v>
      </c>
      <c r="F14" s="927" t="str">
        <f>'Plan de acción Actual'!AE48</f>
        <v>16.6 Crear a todos los niveles instituciones eficaces y transparentes que rindan cuentas</v>
      </c>
      <c r="G14" s="928"/>
      <c r="H14" s="928"/>
      <c r="I14" s="928"/>
      <c r="J14" s="928"/>
      <c r="K14" s="38"/>
      <c r="M14" s="65"/>
    </row>
    <row r="15" spans="1:13">
      <c r="A15" s="930" t="s">
        <v>57</v>
      </c>
      <c r="B15" s="69" t="s">
        <v>221</v>
      </c>
      <c r="C15" s="124" t="str">
        <f>'Plan de acción Actual'!AF48</f>
        <v>No Aplica</v>
      </c>
      <c r="D15" s="80"/>
      <c r="E15" s="80"/>
      <c r="F15" s="80"/>
      <c r="G15" s="80"/>
      <c r="H15" s="80"/>
      <c r="I15" s="80"/>
      <c r="J15" s="80"/>
      <c r="K15" s="80"/>
      <c r="M15" s="65"/>
    </row>
    <row r="16" spans="1:13" ht="48.95" customHeight="1">
      <c r="A16" s="931"/>
      <c r="B16" s="69" t="s">
        <v>717</v>
      </c>
      <c r="C16" s="932" t="str">
        <f>'Plan de acción Actual'!AC48</f>
        <v>Sumatoria de pruebas de conocimiento aplicadas a los informadores y coordinadores de la Red CADE</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933</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ht="16.5">
      <c r="A36" s="931"/>
      <c r="B36" s="915"/>
      <c r="C36" s="6"/>
      <c r="D36" s="97"/>
      <c r="E36" s="10"/>
      <c r="F36" s="97">
        <v>140</v>
      </c>
      <c r="G36" s="10"/>
      <c r="H36" s="97">
        <v>140</v>
      </c>
      <c r="I36" s="10"/>
      <c r="J36" s="97">
        <v>140</v>
      </c>
      <c r="K36" s="10"/>
      <c r="L36" s="97">
        <v>140</v>
      </c>
      <c r="M36" s="118"/>
    </row>
    <row r="37" spans="1:13">
      <c r="A37" s="931"/>
      <c r="B37" s="915"/>
      <c r="C37" s="6"/>
      <c r="D37" s="7">
        <v>2024</v>
      </c>
      <c r="E37" s="7"/>
      <c r="F37" s="8">
        <v>2025</v>
      </c>
      <c r="G37" s="8"/>
      <c r="H37" s="8">
        <v>2026</v>
      </c>
      <c r="I37" s="7"/>
      <c r="J37" s="7">
        <v>2027</v>
      </c>
      <c r="L37" s="7">
        <v>2028</v>
      </c>
      <c r="M37" s="27"/>
    </row>
    <row r="38" spans="1:13" ht="16.5">
      <c r="A38" s="931"/>
      <c r="B38" s="915"/>
      <c r="C38" s="6"/>
      <c r="D38" s="97">
        <v>140</v>
      </c>
      <c r="E38" s="10"/>
      <c r="F38" s="97">
        <v>140</v>
      </c>
      <c r="G38" s="10"/>
      <c r="H38" s="97">
        <v>140</v>
      </c>
      <c r="I38" s="10"/>
      <c r="J38" s="97">
        <v>140</v>
      </c>
      <c r="K38" s="10"/>
      <c r="L38" s="97">
        <v>140</v>
      </c>
      <c r="M38" s="118"/>
    </row>
    <row r="39" spans="1:13">
      <c r="A39" s="931"/>
      <c r="B39" s="915"/>
      <c r="C39" s="6"/>
      <c r="E39" s="7"/>
      <c r="F39" s="7"/>
      <c r="G39" s="7"/>
      <c r="H39" s="8"/>
      <c r="I39" s="8"/>
      <c r="J39" s="8"/>
      <c r="K39" s="7"/>
      <c r="L39" s="7"/>
      <c r="M39" s="27"/>
    </row>
    <row r="40" spans="1:13" ht="16.5">
      <c r="A40" s="931"/>
      <c r="B40" s="915"/>
      <c r="C40" s="6"/>
      <c r="D40" s="97"/>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1260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934</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2020</v>
      </c>
      <c r="D51" s="894"/>
      <c r="E51" s="894"/>
      <c r="F51" s="894"/>
      <c r="G51" s="894"/>
      <c r="H51" s="894"/>
      <c r="I51" s="894"/>
      <c r="J51" s="894"/>
      <c r="K51" s="894"/>
      <c r="L51" s="894"/>
      <c r="M51" s="895"/>
    </row>
    <row r="52" spans="1:13" ht="15.75" customHeight="1">
      <c r="A52" s="905" t="s">
        <v>70</v>
      </c>
      <c r="B52" s="70" t="s">
        <v>696</v>
      </c>
      <c r="C52" s="908" t="s">
        <v>759</v>
      </c>
      <c r="D52" s="908"/>
      <c r="E52" s="908"/>
      <c r="F52" s="908"/>
      <c r="G52" s="908"/>
      <c r="H52" s="908"/>
      <c r="I52" s="908"/>
      <c r="J52" s="908"/>
      <c r="K52" s="908"/>
      <c r="L52" s="908"/>
      <c r="M52" s="909"/>
    </row>
    <row r="53" spans="1:13" ht="15.75" customHeight="1">
      <c r="A53" s="906"/>
      <c r="B53" s="70" t="s">
        <v>698</v>
      </c>
      <c r="C53" s="908" t="s">
        <v>758</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J14"/>
    <mergeCell ref="C14:D14"/>
    <mergeCell ref="C2:M2"/>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C11:M11"/>
    <mergeCell ref="C12:M12"/>
    <mergeCell ref="C13:M13"/>
    <mergeCell ref="C3:M3"/>
    <mergeCell ref="B8:B10"/>
    <mergeCell ref="C9:D9"/>
    <mergeCell ref="F4:G4"/>
    <mergeCell ref="F9:G9"/>
    <mergeCell ref="I9:J9"/>
    <mergeCell ref="C10:D10"/>
    <mergeCell ref="F10:G10"/>
    <mergeCell ref="I10:J10"/>
  </mergeCells>
  <dataValidations count="7">
    <dataValidation allowBlank="1" showInputMessage="1" showErrorMessage="1" prompt="Seleccione de la lista desplegable" sqref="H7 B7 B4" xr:uid="{00000000-0002-0000-1D00-000000000000}"/>
    <dataValidation allowBlank="1" showInputMessage="1" showErrorMessage="1" prompt="Selecciones de la lista desplegable" sqref="B15" xr:uid="{00000000-0002-0000-1D00-000001000000}"/>
    <dataValidation allowBlank="1" showInputMessage="1" showErrorMessage="1" prompt="Incluir una ficha por cada indicador, ya sea de producto o de resultado" sqref="B1" xr:uid="{00000000-0002-0000-1D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3000000}"/>
    <dataValidation allowBlank="1" showInputMessage="1" showErrorMessage="1" prompt="Identifique la meta ODS a que le apunta el indicador de producto. Seleccione de la lista desplegable." sqref="E14" xr:uid="{00000000-0002-0000-1D00-000004000000}"/>
    <dataValidation allowBlank="1" showInputMessage="1" showErrorMessage="1" prompt="Identifique el ODS a que le apunta el indicador de producto. Seleccione de la lista desplegable._x000a_" sqref="B14" xr:uid="{00000000-0002-0000-1D00-000005000000}"/>
    <dataValidation type="list" allowBlank="1" showInputMessage="1" showErrorMessage="1" sqref="G45" xr:uid="{00000000-0002-0000-1D00-000006000000}"/>
  </dataValidations>
  <hyperlinks>
    <hyperlink ref="C56" r:id="rId1" xr:uid="{00000000-0004-0000-1D00-000000000000}"/>
  </hyperlinks>
  <pageMargins left="0.7" right="0.7" top="0.75" bottom="0.75" header="0.3" footer="0.3"/>
  <pageSetup paperSize="9"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61"/>
  <sheetViews>
    <sheetView topLeftCell="A52"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935</v>
      </c>
      <c r="C1" s="89"/>
      <c r="D1" s="89"/>
      <c r="E1" s="89"/>
      <c r="F1" s="89"/>
      <c r="G1" s="89"/>
      <c r="H1" s="89"/>
      <c r="I1" s="89"/>
      <c r="J1" s="89"/>
      <c r="K1" s="89"/>
      <c r="L1" s="89"/>
      <c r="M1" s="90"/>
    </row>
    <row r="2" spans="1:13" ht="21.95" customHeight="1">
      <c r="A2" s="944" t="s">
        <v>614</v>
      </c>
      <c r="B2" s="68" t="s">
        <v>615</v>
      </c>
      <c r="C2" s="954" t="str">
        <f>'Plan de acción Actual'!AB49</f>
        <v>Número de servidores públicos de las entidades distritales cualificados en temáticas relacionadas a servicio a la ciudadanía</v>
      </c>
      <c r="D2" s="955"/>
      <c r="E2" s="955"/>
      <c r="F2" s="955"/>
      <c r="G2" s="955"/>
      <c r="H2" s="955"/>
      <c r="I2" s="955"/>
      <c r="J2" s="955"/>
      <c r="K2" s="955"/>
      <c r="L2" s="955"/>
      <c r="M2" s="956"/>
    </row>
    <row r="3" spans="1:13" ht="39.950000000000003" customHeight="1">
      <c r="A3" s="945"/>
      <c r="B3" s="69" t="s">
        <v>711</v>
      </c>
      <c r="C3" s="957" t="str">
        <f>CONCATENATE("Aporta al indicador de resultado"," ","'",,'Plan de acción Actual'!$E$47,"'")</f>
        <v>Aporta al indicador de resultado 'Porcentaje de ciudadanos encuestados con percepción positiva respecto a la idoneidad de los servidores públicos distritales, en la ciudad de Bogotá D.C.'</v>
      </c>
      <c r="D3" s="958"/>
      <c r="E3" s="958"/>
      <c r="F3" s="958"/>
      <c r="G3" s="958"/>
      <c r="H3" s="958"/>
      <c r="I3" s="958"/>
      <c r="J3" s="958"/>
      <c r="K3" s="958"/>
      <c r="L3" s="958"/>
      <c r="M3" s="95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936</v>
      </c>
      <c r="D11" s="1020"/>
      <c r="E11" s="1020"/>
      <c r="F11" s="1020"/>
      <c r="G11" s="1020"/>
      <c r="H11" s="1020"/>
      <c r="I11" s="1020"/>
      <c r="J11" s="1020"/>
      <c r="K11" s="1020"/>
      <c r="L11" s="1020"/>
      <c r="M11" s="1021"/>
    </row>
    <row r="12" spans="1:13" ht="51" customHeight="1">
      <c r="A12" s="945"/>
      <c r="B12" s="69" t="s">
        <v>713</v>
      </c>
      <c r="C12" s="947" t="s">
        <v>937</v>
      </c>
      <c r="D12" s="908"/>
      <c r="E12" s="908"/>
      <c r="F12" s="908"/>
      <c r="G12" s="908"/>
      <c r="H12" s="908"/>
      <c r="I12" s="908"/>
      <c r="J12" s="908"/>
      <c r="K12" s="908"/>
      <c r="L12" s="908"/>
      <c r="M12" s="909"/>
    </row>
    <row r="13" spans="1:13" ht="60" customHeight="1">
      <c r="A13" s="945"/>
      <c r="B13" s="69" t="s">
        <v>715</v>
      </c>
      <c r="C13" s="932" t="s">
        <v>928</v>
      </c>
      <c r="D13" s="928"/>
      <c r="E13" s="928"/>
      <c r="F13" s="928"/>
      <c r="G13" s="928"/>
      <c r="H13" s="928"/>
      <c r="I13" s="928"/>
      <c r="J13" s="928"/>
      <c r="K13" s="928"/>
      <c r="L13" s="928"/>
      <c r="M13" s="933"/>
    </row>
    <row r="14" spans="1:13" ht="51" customHeight="1">
      <c r="A14" s="946"/>
      <c r="B14" s="244" t="s">
        <v>716</v>
      </c>
      <c r="C14" s="932" t="str">
        <f>'Plan de acción Actual'!AD49</f>
        <v>16. Paz, Justicia e Instituciones Sólidas</v>
      </c>
      <c r="D14" s="929"/>
      <c r="E14" s="248" t="s">
        <v>232</v>
      </c>
      <c r="F14" s="973" t="str">
        <f>'Plan de acción Actual'!AE49</f>
        <v>16.6 Crear a todos los niveles instituciones eficaces y transparentes que rindan cuentas</v>
      </c>
      <c r="G14" s="974"/>
      <c r="H14" s="974"/>
      <c r="I14" s="974"/>
      <c r="J14" s="974"/>
      <c r="K14" s="974"/>
      <c r="L14" s="974"/>
      <c r="M14" s="975"/>
    </row>
    <row r="15" spans="1:13">
      <c r="A15" s="930" t="s">
        <v>57</v>
      </c>
      <c r="B15" s="69" t="s">
        <v>221</v>
      </c>
      <c r="C15" s="124" t="str">
        <f>'Plan de acción Actual'!AF49</f>
        <v>Derechos Humanos;
Género;
Poblacional;
Diferencial</v>
      </c>
      <c r="D15" s="80"/>
      <c r="E15" s="80"/>
      <c r="F15" s="80"/>
      <c r="G15" s="80"/>
      <c r="H15" s="80"/>
      <c r="I15" s="80"/>
      <c r="J15" s="80"/>
      <c r="K15" s="80"/>
      <c r="M15" s="65"/>
    </row>
    <row r="16" spans="1:13" ht="48.95" customHeight="1">
      <c r="A16" s="931"/>
      <c r="B16" s="69" t="s">
        <v>717</v>
      </c>
      <c r="C16" s="932" t="str">
        <f>'Plan de acción Actual'!AC49</f>
        <v>Sumatoria de servidores públicos de las entidades distritales cualificados en temáticas relacionadas a servicio a la ciudadanía</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t="s">
        <v>667</v>
      </c>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c r="E22" s="29" t="s">
        <v>668</v>
      </c>
      <c r="F22" s="9"/>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593">
        <v>0</v>
      </c>
      <c r="E29" s="38"/>
      <c r="F29" s="46" t="s">
        <v>678</v>
      </c>
      <c r="G29" s="594">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ht="16.5">
      <c r="A36" s="931"/>
      <c r="B36" s="915"/>
      <c r="C36" s="6"/>
      <c r="D36" s="271">
        <v>800</v>
      </c>
      <c r="E36" s="267"/>
      <c r="F36" s="271">
        <v>2860</v>
      </c>
      <c r="G36" s="267"/>
      <c r="H36" s="271">
        <v>2860</v>
      </c>
      <c r="I36" s="267"/>
      <c r="J36" s="271">
        <v>11000</v>
      </c>
      <c r="K36" s="267"/>
      <c r="L36" s="271">
        <v>11800</v>
      </c>
      <c r="M36" s="268"/>
    </row>
    <row r="37" spans="1:13">
      <c r="A37" s="931"/>
      <c r="B37" s="915"/>
      <c r="C37" s="6"/>
      <c r="D37" s="7">
        <v>2024</v>
      </c>
      <c r="E37" s="7"/>
      <c r="F37" s="272">
        <v>2025</v>
      </c>
      <c r="G37" s="272"/>
      <c r="H37" s="272">
        <v>2026</v>
      </c>
      <c r="I37" s="7"/>
      <c r="J37" s="7">
        <v>2027</v>
      </c>
      <c r="K37" s="40"/>
      <c r="L37" s="7">
        <v>2028</v>
      </c>
      <c r="M37" s="27"/>
    </row>
    <row r="38" spans="1:13" ht="16.5">
      <c r="A38" s="931"/>
      <c r="B38" s="915"/>
      <c r="C38" s="6"/>
      <c r="D38" s="271">
        <v>12600</v>
      </c>
      <c r="E38" s="267"/>
      <c r="F38" s="271">
        <v>13400</v>
      </c>
      <c r="G38" s="267"/>
      <c r="H38" s="271">
        <v>14200</v>
      </c>
      <c r="I38" s="267"/>
      <c r="J38" s="271">
        <v>15000</v>
      </c>
      <c r="K38" s="267"/>
      <c r="L38" s="271">
        <v>15800</v>
      </c>
      <c r="M38" s="268"/>
    </row>
    <row r="39" spans="1:13">
      <c r="A39" s="931"/>
      <c r="B39" s="915"/>
      <c r="C39" s="6"/>
      <c r="D39" s="40"/>
      <c r="E39" s="7"/>
      <c r="F39" s="7"/>
      <c r="G39" s="7"/>
      <c r="H39" s="272"/>
      <c r="I39" s="272"/>
      <c r="J39" s="272"/>
      <c r="K39" s="7"/>
      <c r="L39" s="7"/>
      <c r="M39" s="27"/>
    </row>
    <row r="40" spans="1:13" ht="16.5">
      <c r="A40" s="931"/>
      <c r="B40" s="915"/>
      <c r="C40" s="6"/>
      <c r="D40" s="237"/>
      <c r="E40" s="10"/>
      <c r="F40" s="121"/>
      <c r="G40" s="10"/>
      <c r="H40" s="121"/>
      <c r="I40" s="10"/>
      <c r="J40" s="121"/>
      <c r="K40" s="10"/>
      <c r="L40" s="121"/>
      <c r="M40" s="118"/>
    </row>
    <row r="41" spans="1:13">
      <c r="A41" s="931"/>
      <c r="B41" s="915"/>
      <c r="C41" s="6"/>
      <c r="D41" s="11"/>
      <c r="E41" s="117"/>
      <c r="F41" s="11" t="s">
        <v>686</v>
      </c>
      <c r="G41" s="117"/>
      <c r="H41" s="11"/>
      <c r="I41" s="117"/>
      <c r="J41" s="11"/>
      <c r="K41" s="117"/>
      <c r="L41" s="11"/>
      <c r="M41" s="118"/>
    </row>
    <row r="42" spans="1:13">
      <c r="A42" s="931"/>
      <c r="B42" s="915"/>
      <c r="C42" s="6"/>
      <c r="D42" s="121"/>
      <c r="E42" s="10"/>
      <c r="F42" s="1172">
        <v>15800</v>
      </c>
      <c r="G42" s="1173"/>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938</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759</v>
      </c>
      <c r="D52" s="908"/>
      <c r="E52" s="908"/>
      <c r="F52" s="908"/>
      <c r="G52" s="908"/>
      <c r="H52" s="908"/>
      <c r="I52" s="908"/>
      <c r="J52" s="908"/>
      <c r="K52" s="908"/>
      <c r="L52" s="908"/>
      <c r="M52" s="909"/>
    </row>
    <row r="53" spans="1:13" ht="15.75" customHeight="1">
      <c r="A53" s="906"/>
      <c r="B53" s="70" t="s">
        <v>698</v>
      </c>
      <c r="C53" s="908" t="s">
        <v>758</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Incluir una ficha por cada indicador, ya sea de producto o de resultado" sqref="B1" xr:uid="{00000000-0002-0000-1E00-000000000000}"/>
    <dataValidation allowBlank="1" showInputMessage="1" showErrorMessage="1" prompt="Selecciones de la lista desplegable" sqref="B15" xr:uid="{00000000-0002-0000-1E00-000001000000}"/>
    <dataValidation allowBlank="1" showInputMessage="1" showErrorMessage="1" prompt="Seleccione de la lista desplegable" sqref="H7 B7 B4" xr:uid="{00000000-0002-0000-1E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3000000}"/>
    <dataValidation allowBlank="1" showInputMessage="1" showErrorMessage="1" prompt="Identifique la meta ODS a que le apunta el indicador de producto. Seleccione de la lista desplegable." sqref="E14" xr:uid="{00000000-0002-0000-1E00-000004000000}"/>
    <dataValidation allowBlank="1" showInputMessage="1" showErrorMessage="1" prompt="Identifique el ODS a que le apunta el indicador de producto. Seleccione de la lista desplegable._x000a_" sqref="B14" xr:uid="{00000000-0002-0000-1E00-000005000000}"/>
    <dataValidation type="list" allowBlank="1" showInputMessage="1" showErrorMessage="1" sqref="G45" xr:uid="{00000000-0002-0000-1E00-000006000000}"/>
  </dataValidations>
  <hyperlinks>
    <hyperlink ref="C56" r:id="rId1" xr:uid="{00000000-0004-0000-1E00-000000000000}"/>
  </hyperlinks>
  <pageMargins left="0.7" right="0.7" top="0.75" bottom="0.75" header="0.3" footer="0.3"/>
  <pageSetup paperSize="9" orientation="portrait"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1"/>
  <sheetViews>
    <sheetView topLeftCell="A53"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939</v>
      </c>
      <c r="C1" s="89"/>
      <c r="D1" s="89"/>
      <c r="E1" s="89"/>
      <c r="F1" s="89"/>
      <c r="G1" s="89"/>
      <c r="H1" s="89"/>
      <c r="I1" s="89"/>
      <c r="J1" s="89"/>
      <c r="K1" s="89"/>
      <c r="L1" s="89"/>
      <c r="M1" s="90"/>
    </row>
    <row r="2" spans="1:13" ht="35.1" customHeight="1">
      <c r="A2" s="944" t="s">
        <v>614</v>
      </c>
      <c r="B2" s="68" t="s">
        <v>615</v>
      </c>
      <c r="C2" s="893" t="s">
        <v>459</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Actual'!$E$47,"'")</f>
        <v>Aporta al indicador de resultado 'Porcentaje de ciudadanos encuestados con percepción positiva respecto a la idoneidad de los servidores públicos distritales,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32.25" customHeight="1">
      <c r="A11" s="945"/>
      <c r="B11" s="261" t="s">
        <v>651</v>
      </c>
      <c r="C11" s="1019" t="s">
        <v>940</v>
      </c>
      <c r="D11" s="1020"/>
      <c r="E11" s="1020"/>
      <c r="F11" s="1020"/>
      <c r="G11" s="1020"/>
      <c r="H11" s="1020"/>
      <c r="I11" s="1020"/>
      <c r="J11" s="1020"/>
      <c r="K11" s="1020"/>
      <c r="L11" s="1020"/>
      <c r="M11" s="1021"/>
    </row>
    <row r="12" spans="1:13" ht="43.5" customHeight="1">
      <c r="A12" s="945"/>
      <c r="B12" s="69" t="s">
        <v>713</v>
      </c>
      <c r="C12" s="947" t="s">
        <v>941</v>
      </c>
      <c r="D12" s="908"/>
      <c r="E12" s="908"/>
      <c r="F12" s="908"/>
      <c r="G12" s="908"/>
      <c r="H12" s="908"/>
      <c r="I12" s="908"/>
      <c r="J12" s="908"/>
      <c r="K12" s="908"/>
      <c r="L12" s="908"/>
      <c r="M12" s="909"/>
    </row>
    <row r="13" spans="1:13" ht="54" customHeight="1">
      <c r="A13" s="945"/>
      <c r="B13" s="69" t="s">
        <v>715</v>
      </c>
      <c r="C13" s="932" t="s">
        <v>928</v>
      </c>
      <c r="D13" s="928"/>
      <c r="E13" s="928"/>
      <c r="F13" s="928"/>
      <c r="G13" s="928"/>
      <c r="H13" s="928"/>
      <c r="I13" s="928"/>
      <c r="J13" s="928"/>
      <c r="K13" s="928"/>
      <c r="L13" s="928"/>
      <c r="M13" s="933"/>
    </row>
    <row r="14" spans="1:13" ht="57" customHeight="1">
      <c r="A14" s="946"/>
      <c r="B14" s="244" t="s">
        <v>716</v>
      </c>
      <c r="C14" s="932" t="str">
        <f>'Plan de acción Actual'!AD50</f>
        <v>16. Paz, Justicia e Instituciones Sólidas</v>
      </c>
      <c r="D14" s="929"/>
      <c r="E14" s="248" t="s">
        <v>232</v>
      </c>
      <c r="F14" s="973" t="str">
        <f>'Plan de acción Actual'!AE50</f>
        <v>16.6 Crear a todos los niveles instituciones eficaces y transparentes que rindan cuentas</v>
      </c>
      <c r="G14" s="974"/>
      <c r="H14" s="974"/>
      <c r="I14" s="974"/>
      <c r="J14" s="974"/>
      <c r="K14" s="974"/>
      <c r="L14" s="974"/>
      <c r="M14" s="975"/>
    </row>
    <row r="15" spans="1:13">
      <c r="A15" s="930" t="s">
        <v>57</v>
      </c>
      <c r="B15" s="69" t="s">
        <v>221</v>
      </c>
      <c r="C15" s="124" t="str">
        <f>'Plan de acción Actual'!AF50</f>
        <v>No Aplica</v>
      </c>
      <c r="D15" s="80"/>
      <c r="E15" s="80"/>
      <c r="F15" s="80"/>
      <c r="G15" s="80"/>
      <c r="H15" s="80"/>
      <c r="I15" s="80"/>
      <c r="J15" s="80"/>
      <c r="K15" s="80"/>
      <c r="M15" s="65"/>
    </row>
    <row r="16" spans="1:13" ht="30.75" customHeight="1">
      <c r="A16" s="931"/>
      <c r="B16" s="69" t="s">
        <v>717</v>
      </c>
      <c r="C16" s="948" t="str">
        <f>'Plan de acción Actual'!AC50</f>
        <v>Sumatoria de pruebas de conocimiento aplicadas a los servidores públicos de las entidades distritales</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942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ht="16.5">
      <c r="A36" s="931"/>
      <c r="B36" s="915"/>
      <c r="C36" s="6"/>
      <c r="D36" s="97"/>
      <c r="E36" s="10"/>
      <c r="F36" s="97">
        <v>1000</v>
      </c>
      <c r="G36" s="10"/>
      <c r="H36" s="97">
        <v>1500</v>
      </c>
      <c r="I36" s="10"/>
      <c r="J36" s="97">
        <v>2000</v>
      </c>
      <c r="K36" s="10"/>
      <c r="L36" s="97">
        <v>2500</v>
      </c>
      <c r="M36" s="118"/>
    </row>
    <row r="37" spans="1:13">
      <c r="A37" s="931"/>
      <c r="B37" s="915"/>
      <c r="C37" s="6"/>
      <c r="D37" s="7">
        <v>2024</v>
      </c>
      <c r="E37" s="7"/>
      <c r="F37" s="8">
        <v>2025</v>
      </c>
      <c r="G37" s="8"/>
      <c r="H37" s="8">
        <v>2026</v>
      </c>
      <c r="I37" s="7"/>
      <c r="J37" s="7">
        <v>2027</v>
      </c>
      <c r="L37" s="7">
        <v>2028</v>
      </c>
      <c r="M37" s="27"/>
    </row>
    <row r="38" spans="1:13" ht="16.5">
      <c r="A38" s="931"/>
      <c r="B38" s="915"/>
      <c r="C38" s="6"/>
      <c r="D38" s="97">
        <v>2860</v>
      </c>
      <c r="E38" s="10"/>
      <c r="F38" s="97">
        <v>2860</v>
      </c>
      <c r="G38" s="10"/>
      <c r="H38" s="97">
        <v>2860</v>
      </c>
      <c r="I38" s="10"/>
      <c r="J38" s="97">
        <v>2860</v>
      </c>
      <c r="K38" s="10"/>
      <c r="L38" s="97">
        <v>2860</v>
      </c>
      <c r="M38" s="118"/>
    </row>
    <row r="39" spans="1:13">
      <c r="A39" s="931"/>
      <c r="B39" s="915"/>
      <c r="C39" s="6"/>
      <c r="E39" s="7"/>
      <c r="F39" s="7" t="s">
        <v>724</v>
      </c>
      <c r="G39" s="7"/>
      <c r="H39" s="8" t="s">
        <v>725</v>
      </c>
      <c r="I39" s="8"/>
      <c r="J39" s="8" t="s">
        <v>726</v>
      </c>
      <c r="K39" s="7"/>
      <c r="L39" s="7" t="s">
        <v>727</v>
      </c>
      <c r="M39" s="27"/>
    </row>
    <row r="40" spans="1:13" ht="16.5">
      <c r="A40" s="931"/>
      <c r="B40" s="915"/>
      <c r="C40" s="6"/>
      <c r="D40" s="97"/>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2860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943</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2020</v>
      </c>
      <c r="D51" s="894"/>
      <c r="E51" s="894"/>
      <c r="F51" s="894"/>
      <c r="G51" s="894"/>
      <c r="H51" s="894"/>
      <c r="I51" s="894"/>
      <c r="J51" s="894"/>
      <c r="K51" s="894"/>
      <c r="L51" s="894"/>
      <c r="M51" s="895"/>
    </row>
    <row r="52" spans="1:13" ht="15.75" customHeight="1">
      <c r="A52" s="905" t="s">
        <v>70</v>
      </c>
      <c r="B52" s="70" t="s">
        <v>696</v>
      </c>
      <c r="C52" s="908" t="s">
        <v>759</v>
      </c>
      <c r="D52" s="908"/>
      <c r="E52" s="908"/>
      <c r="F52" s="908"/>
      <c r="G52" s="908"/>
      <c r="H52" s="908"/>
      <c r="I52" s="908"/>
      <c r="J52" s="908"/>
      <c r="K52" s="908"/>
      <c r="L52" s="908"/>
      <c r="M52" s="909"/>
    </row>
    <row r="53" spans="1:13" ht="15.75" customHeight="1">
      <c r="A53" s="906"/>
      <c r="B53" s="70" t="s">
        <v>698</v>
      </c>
      <c r="C53" s="908" t="s">
        <v>758</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317</v>
      </c>
      <c r="D55" s="908"/>
      <c r="E55" s="908"/>
      <c r="F55" s="908"/>
      <c r="G55" s="908"/>
      <c r="H55" s="908"/>
      <c r="I55" s="908"/>
      <c r="J55" s="908"/>
      <c r="K55" s="908"/>
      <c r="L55" s="908"/>
      <c r="M55" s="909"/>
    </row>
    <row r="56" spans="1:13" ht="15.75" customHeight="1">
      <c r="A56" s="906"/>
      <c r="B56" s="70" t="s">
        <v>701</v>
      </c>
      <c r="C56" s="910" t="s">
        <v>319</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4:D14"/>
    <mergeCell ref="C11:M11"/>
    <mergeCell ref="C12:M12"/>
    <mergeCell ref="C13:M13"/>
    <mergeCell ref="B8:B10"/>
    <mergeCell ref="C9:D9"/>
  </mergeCells>
  <dataValidations count="7">
    <dataValidation allowBlank="1" showInputMessage="1" showErrorMessage="1" prompt="Seleccione de la lista desplegable" sqref="H7 B7 B4" xr:uid="{00000000-0002-0000-1F00-000000000000}"/>
    <dataValidation allowBlank="1" showInputMessage="1" showErrorMessage="1" prompt="Selecciones de la lista desplegable" sqref="B15" xr:uid="{00000000-0002-0000-1F00-000001000000}"/>
    <dataValidation allowBlank="1" showInputMessage="1" showErrorMessage="1" prompt="Incluir una ficha por cada indicador, ya sea de producto o de resultado" sqref="B1" xr:uid="{00000000-0002-0000-1F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3000000}"/>
    <dataValidation allowBlank="1" showInputMessage="1" showErrorMessage="1" prompt="Identifique la meta ODS a que le apunta el indicador de producto. Seleccione de la lista desplegable." sqref="E14" xr:uid="{00000000-0002-0000-1F00-000004000000}"/>
    <dataValidation allowBlank="1" showInputMessage="1" showErrorMessage="1" prompt="Identifique el ODS a que le apunta el indicador de producto. Seleccione de la lista desplegable._x000a_" sqref="B14" xr:uid="{00000000-0002-0000-1F00-000005000000}"/>
    <dataValidation type="list" allowBlank="1" showInputMessage="1" showErrorMessage="1" sqref="G45" xr:uid="{00000000-0002-0000-1F00-000006000000}"/>
  </dataValidations>
  <hyperlinks>
    <hyperlink ref="C56" r:id="rId1" xr:uid="{00000000-0004-0000-1F00-000000000000}"/>
  </hyperlinks>
  <pageMargins left="0.7" right="0.7" top="0.75" bottom="0.75" header="0.3" footer="0.3"/>
  <pageSetup paperSize="9" orientation="portrait"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938C-E4D2-4307-B89B-85EBAF0D43DB}">
  <sheetPr>
    <tabColor theme="4" tint="0.59999389629810485"/>
  </sheetPr>
  <dimension ref="A1:O59"/>
  <sheetViews>
    <sheetView zoomScale="85" zoomScaleNormal="85" workbookViewId="0">
      <selection activeCell="C16" sqref="C16:M16"/>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944</v>
      </c>
      <c r="C1" s="89"/>
      <c r="D1" s="89"/>
      <c r="E1" s="89"/>
      <c r="F1" s="89"/>
      <c r="G1" s="89"/>
      <c r="H1" s="89"/>
      <c r="I1" s="89"/>
      <c r="J1" s="89"/>
      <c r="K1" s="89"/>
      <c r="L1" s="89"/>
      <c r="M1" s="90"/>
    </row>
    <row r="2" spans="1:13">
      <c r="A2" s="944" t="s">
        <v>614</v>
      </c>
      <c r="B2" s="68" t="s">
        <v>615</v>
      </c>
      <c r="C2" s="1186" t="s">
        <v>586</v>
      </c>
      <c r="D2" s="1187"/>
      <c r="E2" s="1187"/>
      <c r="F2" s="1187"/>
      <c r="G2" s="1187"/>
      <c r="H2" s="1187"/>
      <c r="I2" s="1187"/>
      <c r="J2" s="1187"/>
      <c r="K2" s="1187"/>
      <c r="L2" s="1187"/>
      <c r="M2" s="1188"/>
    </row>
    <row r="3" spans="1:13" ht="31.5">
      <c r="A3" s="945"/>
      <c r="B3" s="337" t="s">
        <v>711</v>
      </c>
      <c r="C3" s="1189" t="s">
        <v>945</v>
      </c>
      <c r="D3" s="1181"/>
      <c r="E3" s="1181"/>
      <c r="F3" s="1181"/>
      <c r="G3" s="1181"/>
      <c r="H3" s="1181"/>
      <c r="I3" s="1181"/>
      <c r="J3" s="1181"/>
      <c r="K3" s="1181"/>
      <c r="L3" s="1181"/>
      <c r="M3" s="1182"/>
    </row>
    <row r="4" spans="1:13">
      <c r="A4" s="945"/>
      <c r="B4" s="78" t="s">
        <v>223</v>
      </c>
      <c r="C4" s="288" t="s">
        <v>548</v>
      </c>
      <c r="D4" s="338"/>
      <c r="E4" s="339"/>
      <c r="F4" s="900" t="s">
        <v>618</v>
      </c>
      <c r="G4" s="901"/>
      <c r="H4" s="241" t="s">
        <v>946</v>
      </c>
      <c r="I4" s="281"/>
      <c r="J4" s="281"/>
      <c r="K4" s="281"/>
      <c r="L4" s="281"/>
      <c r="M4" s="282"/>
    </row>
    <row r="5" spans="1:13">
      <c r="A5" s="945"/>
      <c r="B5" s="78" t="s">
        <v>619</v>
      </c>
      <c r="C5" s="947" t="s">
        <v>946</v>
      </c>
      <c r="D5" s="908"/>
      <c r="E5" s="908"/>
      <c r="F5" s="908"/>
      <c r="G5" s="908"/>
      <c r="H5" s="908"/>
      <c r="I5" s="908"/>
      <c r="J5" s="908"/>
      <c r="K5" s="908"/>
      <c r="L5" s="908"/>
      <c r="M5" s="909"/>
    </row>
    <row r="6" spans="1:13">
      <c r="A6" s="945"/>
      <c r="B6" s="78" t="s">
        <v>620</v>
      </c>
      <c r="C6" s="288" t="s">
        <v>946</v>
      </c>
      <c r="D6" s="281"/>
      <c r="E6" s="281"/>
      <c r="F6" s="281"/>
      <c r="G6" s="281"/>
      <c r="H6" s="281"/>
      <c r="I6" s="281"/>
      <c r="J6" s="281"/>
      <c r="K6" s="281"/>
      <c r="L6" s="281"/>
      <c r="M6" s="282"/>
    </row>
    <row r="7" spans="1:13">
      <c r="A7" s="945"/>
      <c r="B7" s="337" t="s">
        <v>621</v>
      </c>
      <c r="C7" s="1047" t="s">
        <v>138</v>
      </c>
      <c r="D7" s="1048"/>
      <c r="E7" s="341"/>
      <c r="F7" s="341"/>
      <c r="G7" s="342"/>
      <c r="H7" s="343" t="s">
        <v>237</v>
      </c>
      <c r="I7" s="1049" t="s">
        <v>140</v>
      </c>
      <c r="J7" s="1048"/>
      <c r="K7" s="1048"/>
      <c r="L7" s="1048"/>
      <c r="M7" s="1050"/>
    </row>
    <row r="8" spans="1:13">
      <c r="A8" s="945"/>
      <c r="B8" s="1051" t="s">
        <v>622</v>
      </c>
      <c r="C8" s="1054"/>
      <c r="D8" s="1055"/>
      <c r="E8" s="1055"/>
      <c r="F8" s="1055"/>
      <c r="G8" s="1055"/>
      <c r="H8" s="1055"/>
      <c r="I8" s="1055"/>
      <c r="J8" s="1055"/>
      <c r="K8" s="1055"/>
      <c r="L8" s="1055"/>
      <c r="M8" s="1056"/>
    </row>
    <row r="9" spans="1:13">
      <c r="A9" s="945"/>
      <c r="B9" s="1052"/>
      <c r="C9" s="1057"/>
      <c r="D9" s="1058"/>
      <c r="E9" s="43"/>
      <c r="F9" s="1058"/>
      <c r="G9" s="1058"/>
      <c r="H9" s="43"/>
      <c r="I9" s="1058"/>
      <c r="J9" s="1058"/>
      <c r="K9" s="43"/>
      <c r="L9" s="40"/>
      <c r="M9" s="346"/>
    </row>
    <row r="10" spans="1:13">
      <c r="A10" s="945"/>
      <c r="B10" s="1053"/>
      <c r="C10" s="1057" t="s">
        <v>626</v>
      </c>
      <c r="D10" s="1058"/>
      <c r="E10" s="291"/>
      <c r="F10" s="1058" t="s">
        <v>626</v>
      </c>
      <c r="G10" s="1058"/>
      <c r="H10" s="291"/>
      <c r="I10" s="1058" t="s">
        <v>626</v>
      </c>
      <c r="J10" s="1058"/>
      <c r="K10" s="291"/>
      <c r="L10" s="347"/>
      <c r="M10" s="348"/>
    </row>
    <row r="11" spans="1:13" ht="36" customHeight="1">
      <c r="A11" s="945"/>
      <c r="B11" s="337" t="s">
        <v>651</v>
      </c>
      <c r="C11" s="1164" t="s">
        <v>947</v>
      </c>
      <c r="D11" s="1165"/>
      <c r="E11" s="1165"/>
      <c r="F11" s="1165"/>
      <c r="G11" s="1165"/>
      <c r="H11" s="1165"/>
      <c r="I11" s="1165"/>
      <c r="J11" s="1165"/>
      <c r="K11" s="1165"/>
      <c r="L11" s="1165"/>
      <c r="M11" s="1166"/>
    </row>
    <row r="12" spans="1:13" ht="39.75" customHeight="1">
      <c r="A12" s="945"/>
      <c r="B12" s="337" t="s">
        <v>713</v>
      </c>
      <c r="C12" s="1164" t="s">
        <v>948</v>
      </c>
      <c r="D12" s="1165"/>
      <c r="E12" s="1165"/>
      <c r="F12" s="1165"/>
      <c r="G12" s="1165"/>
      <c r="H12" s="1165"/>
      <c r="I12" s="1165"/>
      <c r="J12" s="1165"/>
      <c r="K12" s="1165"/>
      <c r="L12" s="1165"/>
      <c r="M12" s="1166"/>
    </row>
    <row r="13" spans="1:13" ht="31.5">
      <c r="A13" s="945"/>
      <c r="B13" s="337" t="s">
        <v>715</v>
      </c>
      <c r="C13" s="1164" t="s">
        <v>949</v>
      </c>
      <c r="D13" s="1165"/>
      <c r="E13" s="1165"/>
      <c r="F13" s="1165"/>
      <c r="G13" s="1165"/>
      <c r="H13" s="1165"/>
      <c r="I13" s="1165"/>
      <c r="J13" s="1165"/>
      <c r="K13" s="1165"/>
      <c r="L13" s="1165"/>
      <c r="M13" s="1166"/>
    </row>
    <row r="14" spans="1:13" ht="35.1" customHeight="1">
      <c r="A14" s="945"/>
      <c r="B14" s="345" t="s">
        <v>716</v>
      </c>
      <c r="C14" s="932" t="s">
        <v>809</v>
      </c>
      <c r="D14" s="929"/>
      <c r="E14" s="248" t="s">
        <v>232</v>
      </c>
      <c r="F14" s="1164" t="s">
        <v>308</v>
      </c>
      <c r="G14" s="1165"/>
      <c r="H14" s="1165"/>
      <c r="I14" s="1165"/>
      <c r="J14" s="1165"/>
      <c r="K14" s="1165"/>
      <c r="L14" s="1165"/>
      <c r="M14" s="1165"/>
    </row>
    <row r="15" spans="1:13">
      <c r="A15" s="930" t="s">
        <v>57</v>
      </c>
      <c r="B15" s="69" t="s">
        <v>221</v>
      </c>
      <c r="C15" s="893" t="s">
        <v>950</v>
      </c>
      <c r="D15" s="894"/>
      <c r="E15" s="894"/>
      <c r="F15" s="894"/>
      <c r="G15" s="894"/>
      <c r="H15" s="894"/>
      <c r="I15" s="894"/>
      <c r="J15" s="894"/>
      <c r="K15" s="894"/>
      <c r="L15" s="894"/>
      <c r="M15" s="895"/>
    </row>
    <row r="16" spans="1:13" ht="18.75" customHeight="1">
      <c r="A16" s="931"/>
      <c r="B16" s="69" t="s">
        <v>717</v>
      </c>
      <c r="C16" s="1183" t="s">
        <v>587</v>
      </c>
      <c r="D16" s="1184"/>
      <c r="E16" s="1184"/>
      <c r="F16" s="1184"/>
      <c r="G16" s="1184"/>
      <c r="H16" s="1184"/>
      <c r="I16" s="1184"/>
      <c r="J16" s="1184"/>
      <c r="K16" s="1184"/>
      <c r="L16" s="1184"/>
      <c r="M16" s="1185"/>
    </row>
    <row r="17" spans="1:13" ht="8.25" customHeight="1">
      <c r="A17" s="931"/>
      <c r="B17" s="1038" t="s">
        <v>653</v>
      </c>
      <c r="C17" s="349"/>
      <c r="D17" s="24"/>
      <c r="E17" s="24"/>
      <c r="F17" s="24"/>
      <c r="G17" s="24"/>
      <c r="H17" s="24"/>
      <c r="I17" s="24"/>
      <c r="J17" s="24"/>
      <c r="K17" s="24"/>
      <c r="L17" s="24"/>
      <c r="M17" s="25"/>
    </row>
    <row r="18" spans="1:13" ht="9" customHeight="1">
      <c r="A18" s="931"/>
      <c r="B18" s="1039"/>
      <c r="C18" s="304"/>
      <c r="D18" s="26"/>
      <c r="E18" s="5"/>
      <c r="F18" s="26"/>
      <c r="G18" s="5"/>
      <c r="H18" s="26"/>
      <c r="I18" s="5"/>
      <c r="J18" s="26"/>
      <c r="K18" s="5"/>
      <c r="L18" s="5"/>
      <c r="M18" s="27"/>
    </row>
    <row r="19" spans="1:13">
      <c r="A19" s="931"/>
      <c r="B19" s="1039"/>
      <c r="C19" s="252" t="s">
        <v>654</v>
      </c>
      <c r="D19" s="28"/>
      <c r="E19" s="251" t="s">
        <v>655</v>
      </c>
      <c r="F19" s="28"/>
      <c r="G19" s="251" t="s">
        <v>656</v>
      </c>
      <c r="H19" s="28"/>
      <c r="I19" s="251" t="s">
        <v>657</v>
      </c>
      <c r="J19" s="255"/>
      <c r="K19" s="251"/>
      <c r="L19" s="251"/>
      <c r="M19" s="243"/>
    </row>
    <row r="20" spans="1:13">
      <c r="A20" s="931"/>
      <c r="B20" s="1039"/>
      <c r="C20" s="252" t="s">
        <v>659</v>
      </c>
      <c r="D20" s="32"/>
      <c r="E20" s="251" t="s">
        <v>660</v>
      </c>
      <c r="F20" s="33"/>
      <c r="G20" s="251" t="s">
        <v>661</v>
      </c>
      <c r="H20" s="33"/>
      <c r="I20" s="251"/>
      <c r="J20" s="254"/>
      <c r="K20" s="251"/>
      <c r="L20" s="251"/>
      <c r="M20" s="243"/>
    </row>
    <row r="21" spans="1:13">
      <c r="A21" s="931"/>
      <c r="B21" s="1039"/>
      <c r="C21" s="252" t="s">
        <v>664</v>
      </c>
      <c r="D21" s="32"/>
      <c r="E21" s="251" t="s">
        <v>665</v>
      </c>
      <c r="F21" s="32"/>
      <c r="G21" s="251"/>
      <c r="H21" s="254"/>
      <c r="I21" s="251"/>
      <c r="J21" s="254"/>
      <c r="K21" s="251"/>
      <c r="L21" s="251"/>
      <c r="M21" s="243"/>
    </row>
    <row r="22" spans="1:13">
      <c r="A22" s="931"/>
      <c r="B22" s="1039"/>
      <c r="C22" s="252" t="s">
        <v>666</v>
      </c>
      <c r="D22" s="33" t="s">
        <v>667</v>
      </c>
      <c r="E22" s="251" t="s">
        <v>668</v>
      </c>
      <c r="F22" s="350" t="s">
        <v>951</v>
      </c>
      <c r="G22" s="350"/>
      <c r="H22" s="350"/>
      <c r="I22" s="350"/>
      <c r="J22" s="350"/>
      <c r="K22" s="350"/>
      <c r="L22" s="350"/>
      <c r="M22" s="351"/>
    </row>
    <row r="23" spans="1:13" ht="9.75" customHeight="1">
      <c r="A23" s="931"/>
      <c r="B23" s="1040"/>
      <c r="C23" s="290"/>
      <c r="D23" s="35"/>
      <c r="E23" s="35"/>
      <c r="F23" s="35"/>
      <c r="G23" s="35"/>
      <c r="H23" s="35"/>
      <c r="I23" s="35"/>
      <c r="J23" s="35"/>
      <c r="K23" s="35"/>
      <c r="L23" s="35"/>
      <c r="M23" s="36"/>
    </row>
    <row r="24" spans="1:13">
      <c r="A24" s="931"/>
      <c r="B24" s="1038" t="s">
        <v>670</v>
      </c>
      <c r="C24" s="246"/>
      <c r="D24" s="37"/>
      <c r="E24" s="37"/>
      <c r="F24" s="37"/>
      <c r="G24" s="37"/>
      <c r="H24" s="37"/>
      <c r="I24" s="37"/>
      <c r="J24" s="37"/>
      <c r="K24" s="37"/>
      <c r="L24" s="352"/>
      <c r="M24" s="353"/>
    </row>
    <row r="25" spans="1:13">
      <c r="A25" s="931"/>
      <c r="B25" s="1039"/>
      <c r="C25" s="252" t="s">
        <v>671</v>
      </c>
      <c r="D25" s="33"/>
      <c r="E25" s="301"/>
      <c r="F25" s="251" t="s">
        <v>672</v>
      </c>
      <c r="G25" s="32"/>
      <c r="H25" s="301"/>
      <c r="I25" s="251" t="s">
        <v>673</v>
      </c>
      <c r="J25" s="32" t="s">
        <v>667</v>
      </c>
      <c r="K25" s="301"/>
      <c r="L25" s="40"/>
      <c r="M25" s="346"/>
    </row>
    <row r="26" spans="1:13">
      <c r="A26" s="931"/>
      <c r="B26" s="1039"/>
      <c r="C26" s="252" t="s">
        <v>674</v>
      </c>
      <c r="D26" s="39"/>
      <c r="E26" s="40"/>
      <c r="F26" s="251" t="s">
        <v>675</v>
      </c>
      <c r="G26" s="33"/>
      <c r="H26" s="40"/>
      <c r="I26" s="42"/>
      <c r="J26" s="40"/>
      <c r="K26" s="43"/>
      <c r="L26" s="40"/>
      <c r="M26" s="346"/>
    </row>
    <row r="27" spans="1:13">
      <c r="A27" s="931"/>
      <c r="B27" s="1040"/>
      <c r="C27" s="305"/>
      <c r="D27" s="44"/>
      <c r="E27" s="44"/>
      <c r="F27" s="44"/>
      <c r="G27" s="44"/>
      <c r="H27" s="44"/>
      <c r="I27" s="44"/>
      <c r="J27" s="44"/>
      <c r="K27" s="44"/>
      <c r="L27" s="347"/>
      <c r="M27" s="348"/>
    </row>
    <row r="28" spans="1:13">
      <c r="A28" s="931"/>
      <c r="B28" s="354" t="s">
        <v>676</v>
      </c>
      <c r="C28" s="355"/>
      <c r="D28" s="80"/>
      <c r="E28" s="80"/>
      <c r="F28" s="80"/>
      <c r="G28" s="80"/>
      <c r="H28" s="80"/>
      <c r="I28" s="80"/>
      <c r="J28" s="80"/>
      <c r="K28" s="80"/>
      <c r="L28" s="80"/>
      <c r="M28" s="289"/>
    </row>
    <row r="29" spans="1:13">
      <c r="A29" s="931"/>
      <c r="B29" s="354"/>
      <c r="C29" s="307" t="s">
        <v>677</v>
      </c>
      <c r="D29" s="356" t="s">
        <v>315</v>
      </c>
      <c r="E29" s="301"/>
      <c r="F29" s="309" t="s">
        <v>678</v>
      </c>
      <c r="G29" s="33" t="s">
        <v>315</v>
      </c>
      <c r="H29" s="301"/>
      <c r="I29" s="309" t="s">
        <v>679</v>
      </c>
      <c r="J29" s="285"/>
      <c r="K29" s="286"/>
      <c r="L29" s="287"/>
      <c r="M29" s="45"/>
    </row>
    <row r="30" spans="1:13">
      <c r="A30" s="931"/>
      <c r="B30" s="78"/>
      <c r="C30" s="290"/>
      <c r="D30" s="35"/>
      <c r="E30" s="35"/>
      <c r="F30" s="35"/>
      <c r="G30" s="35"/>
      <c r="H30" s="35"/>
      <c r="I30" s="35"/>
      <c r="J30" s="35"/>
      <c r="K30" s="35"/>
      <c r="L30" s="35"/>
      <c r="M30" s="36"/>
    </row>
    <row r="31" spans="1:13">
      <c r="A31" s="931"/>
      <c r="B31" s="1038" t="s">
        <v>681</v>
      </c>
      <c r="C31" s="310"/>
      <c r="D31" s="47"/>
      <c r="E31" s="47"/>
      <c r="F31" s="47"/>
      <c r="G31" s="47"/>
      <c r="H31" s="47"/>
      <c r="I31" s="47"/>
      <c r="J31" s="47"/>
      <c r="K31" s="47"/>
      <c r="L31" s="352"/>
      <c r="M31" s="353"/>
    </row>
    <row r="32" spans="1:13">
      <c r="A32" s="931"/>
      <c r="B32" s="1039"/>
      <c r="C32" s="306" t="s">
        <v>682</v>
      </c>
      <c r="D32" s="467">
        <v>2025</v>
      </c>
      <c r="E32" s="49"/>
      <c r="F32" s="301" t="s">
        <v>683</v>
      </c>
      <c r="G32" s="468">
        <v>2028</v>
      </c>
      <c r="H32" s="49"/>
      <c r="I32" s="309"/>
      <c r="J32" s="49"/>
      <c r="K32" s="49"/>
      <c r="L32" s="40"/>
      <c r="M32" s="346"/>
    </row>
    <row r="33" spans="1:15">
      <c r="A33" s="931"/>
      <c r="B33" s="1040"/>
      <c r="C33" s="290"/>
      <c r="D33" s="359"/>
      <c r="E33" s="52"/>
      <c r="F33" s="35"/>
      <c r="G33" s="52"/>
      <c r="H33" s="52"/>
      <c r="I33" s="53"/>
      <c r="J33" s="52"/>
      <c r="K33" s="52"/>
      <c r="L33" s="347"/>
      <c r="M33" s="348"/>
      <c r="O33" s="302"/>
    </row>
    <row r="34" spans="1:15">
      <c r="A34" s="931"/>
      <c r="B34" s="1038" t="s">
        <v>685</v>
      </c>
      <c r="C34" s="360"/>
      <c r="D34" s="361"/>
      <c r="E34" s="361"/>
      <c r="F34" s="361"/>
      <c r="G34" s="361"/>
      <c r="H34" s="361"/>
      <c r="I34" s="361"/>
      <c r="J34" s="361"/>
      <c r="K34" s="361"/>
      <c r="L34" s="361"/>
      <c r="M34" s="362"/>
    </row>
    <row r="35" spans="1:15">
      <c r="A35" s="931"/>
      <c r="B35" s="1039"/>
      <c r="C35" s="314"/>
      <c r="D35" s="7">
        <v>2024</v>
      </c>
      <c r="E35" s="7"/>
      <c r="F35" s="7">
        <v>2025</v>
      </c>
      <c r="G35" s="7"/>
      <c r="H35" s="272">
        <v>2026</v>
      </c>
      <c r="I35" s="272"/>
      <c r="J35" s="272">
        <v>2027</v>
      </c>
      <c r="K35" s="7"/>
      <c r="L35" s="7">
        <v>2028</v>
      </c>
      <c r="M35" s="55"/>
    </row>
    <row r="36" spans="1:15">
      <c r="A36" s="931"/>
      <c r="B36" s="1039"/>
      <c r="C36" s="314"/>
      <c r="D36" s="284"/>
      <c r="E36" s="10"/>
      <c r="F36" s="284">
        <v>1</v>
      </c>
      <c r="G36" s="10"/>
      <c r="H36" s="284">
        <v>1</v>
      </c>
      <c r="I36" s="10"/>
      <c r="J36" s="284">
        <v>1</v>
      </c>
      <c r="K36" s="10"/>
      <c r="L36" s="284">
        <v>1</v>
      </c>
      <c r="M36" s="118"/>
      <c r="O36" s="302"/>
    </row>
    <row r="37" spans="1:15">
      <c r="A37" s="931"/>
      <c r="B37" s="1039"/>
      <c r="C37" s="314"/>
      <c r="D37" s="7">
        <v>2029</v>
      </c>
      <c r="E37" s="7"/>
      <c r="F37" s="7">
        <v>2030</v>
      </c>
      <c r="G37" s="7"/>
      <c r="H37" s="272">
        <v>2031</v>
      </c>
      <c r="I37" s="272"/>
      <c r="J37" s="272">
        <v>2032</v>
      </c>
      <c r="K37" s="7"/>
      <c r="L37" s="7">
        <v>2033</v>
      </c>
      <c r="M37" s="27"/>
    </row>
    <row r="38" spans="1:15">
      <c r="A38" s="931"/>
      <c r="B38" s="1039"/>
      <c r="C38" s="314"/>
      <c r="D38" s="284"/>
      <c r="E38" s="10"/>
      <c r="F38" s="284"/>
      <c r="G38" s="10"/>
      <c r="H38" s="284"/>
      <c r="I38" s="10"/>
      <c r="J38" s="284"/>
      <c r="K38" s="10"/>
      <c r="L38" s="284"/>
      <c r="M38" s="118"/>
    </row>
    <row r="39" spans="1:15">
      <c r="A39" s="931"/>
      <c r="B39" s="1039"/>
      <c r="C39" s="314"/>
      <c r="D39" s="7">
        <v>2034</v>
      </c>
      <c r="E39" s="7"/>
      <c r="F39" s="7" t="s">
        <v>686</v>
      </c>
      <c r="G39" s="7"/>
      <c r="H39" s="272"/>
      <c r="I39" s="272"/>
      <c r="J39" s="272"/>
      <c r="K39" s="7"/>
      <c r="L39" s="7"/>
      <c r="M39" s="27"/>
    </row>
    <row r="40" spans="1:15">
      <c r="A40" s="931"/>
      <c r="B40" s="1039"/>
      <c r="C40" s="314"/>
      <c r="D40" s="284"/>
      <c r="E40" s="10"/>
      <c r="F40" s="284">
        <v>4</v>
      </c>
      <c r="G40" s="10"/>
      <c r="H40" s="7"/>
      <c r="I40" s="7"/>
      <c r="J40" s="7"/>
      <c r="K40" s="7"/>
      <c r="L40" s="7"/>
      <c r="M40" s="27"/>
    </row>
    <row r="41" spans="1:15">
      <c r="A41" s="931"/>
      <c r="B41" s="1039"/>
      <c r="C41" s="363"/>
      <c r="D41" s="11"/>
      <c r="E41" s="117"/>
      <c r="F41" s="11"/>
      <c r="G41" s="117"/>
      <c r="H41" s="322"/>
      <c r="I41" s="323"/>
      <c r="J41" s="322"/>
      <c r="K41" s="323"/>
      <c r="L41" s="322"/>
      <c r="M41" s="324"/>
    </row>
    <row r="42" spans="1:15" ht="18" customHeight="1">
      <c r="A42" s="931"/>
      <c r="B42" s="1038" t="s">
        <v>687</v>
      </c>
      <c r="C42" s="246"/>
      <c r="D42" s="37"/>
      <c r="E42" s="37"/>
      <c r="F42" s="37"/>
      <c r="G42" s="37"/>
      <c r="H42" s="37"/>
      <c r="I42" s="37"/>
      <c r="J42" s="37"/>
      <c r="K42" s="37"/>
      <c r="L42" s="40"/>
      <c r="M42" s="346"/>
    </row>
    <row r="43" spans="1:15">
      <c r="A43" s="931"/>
      <c r="B43" s="1039"/>
      <c r="C43" s="364"/>
      <c r="D43" s="57" t="s">
        <v>811</v>
      </c>
      <c r="E43" s="58" t="s">
        <v>548</v>
      </c>
      <c r="F43" s="1041" t="s">
        <v>689</v>
      </c>
      <c r="G43" s="1042"/>
      <c r="H43" s="1042"/>
      <c r="I43" s="1042"/>
      <c r="J43" s="1042"/>
      <c r="K43" s="327" t="s">
        <v>668</v>
      </c>
      <c r="L43" s="1043"/>
      <c r="M43" s="1044"/>
    </row>
    <row r="44" spans="1:15">
      <c r="A44" s="931"/>
      <c r="B44" s="1039"/>
      <c r="C44" s="364"/>
      <c r="D44" s="365"/>
      <c r="E44" s="32" t="s">
        <v>667</v>
      </c>
      <c r="F44" s="1041"/>
      <c r="G44" s="1042"/>
      <c r="H44" s="1042"/>
      <c r="I44" s="1042"/>
      <c r="J44" s="1042"/>
      <c r="K44" s="40"/>
      <c r="L44" s="1045"/>
      <c r="M44" s="1046"/>
    </row>
    <row r="45" spans="1:15">
      <c r="A45" s="931"/>
      <c r="B45" s="1040"/>
      <c r="C45" s="366"/>
      <c r="D45" s="347"/>
      <c r="E45" s="347"/>
      <c r="F45" s="347"/>
      <c r="G45" s="347"/>
      <c r="H45" s="347"/>
      <c r="I45" s="347"/>
      <c r="J45" s="347"/>
      <c r="K45" s="347"/>
      <c r="L45" s="40"/>
      <c r="M45" s="346"/>
    </row>
    <row r="46" spans="1:15" ht="72" customHeight="1">
      <c r="A46" s="931"/>
      <c r="B46" s="337" t="s">
        <v>690</v>
      </c>
      <c r="C46" s="1164" t="s">
        <v>952</v>
      </c>
      <c r="D46" s="1165"/>
      <c r="E46" s="1165"/>
      <c r="F46" s="1165"/>
      <c r="G46" s="1165"/>
      <c r="H46" s="1165"/>
      <c r="I46" s="1165"/>
      <c r="J46" s="1165"/>
      <c r="K46" s="1165"/>
      <c r="L46" s="1165"/>
      <c r="M46" s="1166"/>
    </row>
    <row r="47" spans="1:15" ht="35.25" customHeight="1">
      <c r="A47" s="931"/>
      <c r="B47" s="69" t="s">
        <v>692</v>
      </c>
      <c r="C47" s="1164" t="s">
        <v>140</v>
      </c>
      <c r="D47" s="1165"/>
      <c r="E47" s="1165"/>
      <c r="F47" s="1165"/>
      <c r="G47" s="1165"/>
      <c r="H47" s="1165"/>
      <c r="I47" s="1165"/>
      <c r="J47" s="1165"/>
      <c r="K47" s="1165"/>
      <c r="L47" s="1165"/>
      <c r="M47" s="1166"/>
    </row>
    <row r="48" spans="1:15">
      <c r="A48" s="931"/>
      <c r="B48" s="69" t="s">
        <v>694</v>
      </c>
      <c r="C48" s="1164">
        <v>30</v>
      </c>
      <c r="D48" s="1165"/>
      <c r="E48" s="1165"/>
      <c r="F48" s="1165"/>
      <c r="G48" s="1165"/>
      <c r="H48" s="1165"/>
      <c r="I48" s="1165"/>
      <c r="J48" s="1165"/>
      <c r="K48" s="1165"/>
      <c r="L48" s="1165"/>
      <c r="M48" s="1166"/>
    </row>
    <row r="49" spans="1:13">
      <c r="A49" s="931"/>
      <c r="B49" s="69" t="s">
        <v>695</v>
      </c>
      <c r="C49" s="1164">
        <v>2024</v>
      </c>
      <c r="D49" s="1165"/>
      <c r="E49" s="1165"/>
      <c r="F49" s="1165"/>
      <c r="G49" s="1165"/>
      <c r="H49" s="1165"/>
      <c r="I49" s="1165"/>
      <c r="J49" s="1165"/>
      <c r="K49" s="1165"/>
      <c r="L49" s="1165"/>
      <c r="M49" s="1166"/>
    </row>
    <row r="50" spans="1:13" ht="15.75" customHeight="1">
      <c r="A50" s="1029" t="s">
        <v>70</v>
      </c>
      <c r="B50" s="70" t="s">
        <v>696</v>
      </c>
      <c r="C50" s="1174" t="s">
        <v>953</v>
      </c>
      <c r="D50" s="1175"/>
      <c r="E50" s="1175"/>
      <c r="F50" s="1175"/>
      <c r="G50" s="1175"/>
      <c r="H50" s="1175"/>
      <c r="I50" s="1175"/>
      <c r="J50" s="1175"/>
      <c r="K50" s="1175"/>
      <c r="L50" s="1175"/>
      <c r="M50" s="1176"/>
    </row>
    <row r="51" spans="1:13">
      <c r="A51" s="1024"/>
      <c r="B51" s="70" t="s">
        <v>698</v>
      </c>
      <c r="C51" s="1174" t="s">
        <v>954</v>
      </c>
      <c r="D51" s="1175"/>
      <c r="E51" s="1175"/>
      <c r="F51" s="1175"/>
      <c r="G51" s="1175"/>
      <c r="H51" s="1175"/>
      <c r="I51" s="1175"/>
      <c r="J51" s="1175"/>
      <c r="K51" s="1175"/>
      <c r="L51" s="1175"/>
      <c r="M51" s="1176"/>
    </row>
    <row r="52" spans="1:13" ht="17.100000000000001" customHeight="1">
      <c r="A52" s="1024"/>
      <c r="B52" s="70" t="s">
        <v>699</v>
      </c>
      <c r="C52" s="1174" t="s">
        <v>140</v>
      </c>
      <c r="D52" s="1175"/>
      <c r="E52" s="1175"/>
      <c r="F52" s="1175"/>
      <c r="G52" s="1175"/>
      <c r="H52" s="1175"/>
      <c r="I52" s="1175"/>
      <c r="J52" s="1175"/>
      <c r="K52" s="1175"/>
      <c r="L52" s="1175"/>
      <c r="M52" s="1176"/>
    </row>
    <row r="53" spans="1:13" ht="15.75" customHeight="1">
      <c r="A53" s="1024"/>
      <c r="B53" s="71" t="s">
        <v>700</v>
      </c>
      <c r="C53" s="1174" t="s">
        <v>955</v>
      </c>
      <c r="D53" s="1175"/>
      <c r="E53" s="1175"/>
      <c r="F53" s="1175"/>
      <c r="G53" s="1175"/>
      <c r="H53" s="1175"/>
      <c r="I53" s="1175"/>
      <c r="J53" s="1175"/>
      <c r="K53" s="1175"/>
      <c r="L53" s="1175"/>
      <c r="M53" s="1176"/>
    </row>
    <row r="54" spans="1:13" ht="15.75" customHeight="1">
      <c r="A54" s="1024"/>
      <c r="B54" s="70" t="s">
        <v>701</v>
      </c>
      <c r="C54" s="1177" t="s">
        <v>956</v>
      </c>
      <c r="D54" s="1178"/>
      <c r="E54" s="1178"/>
      <c r="F54" s="1178"/>
      <c r="G54" s="1178"/>
      <c r="H54" s="1178"/>
      <c r="I54" s="1178"/>
      <c r="J54" s="1178"/>
      <c r="K54" s="1178"/>
      <c r="L54" s="1178"/>
      <c r="M54" s="1179"/>
    </row>
    <row r="55" spans="1:13" ht="16.5" thickBot="1">
      <c r="A55" s="1025"/>
      <c r="B55" s="70" t="s">
        <v>702</v>
      </c>
      <c r="C55" s="1180">
        <v>3112418439</v>
      </c>
      <c r="D55" s="1181"/>
      <c r="E55" s="1181"/>
      <c r="F55" s="1181"/>
      <c r="G55" s="1181"/>
      <c r="H55" s="1181"/>
      <c r="I55" s="1181"/>
      <c r="J55" s="1181"/>
      <c r="K55" s="1181"/>
      <c r="L55" s="1181"/>
      <c r="M55" s="1182"/>
    </row>
    <row r="56" spans="1:13" ht="24" customHeight="1">
      <c r="A56" s="1029" t="s">
        <v>704</v>
      </c>
      <c r="B56" s="72" t="s">
        <v>705</v>
      </c>
      <c r="C56" s="978"/>
      <c r="D56" s="978"/>
      <c r="E56" s="978"/>
      <c r="F56" s="978"/>
      <c r="G56" s="978"/>
      <c r="H56" s="978"/>
      <c r="I56" s="978"/>
      <c r="J56" s="978"/>
      <c r="K56" s="978"/>
      <c r="L56" s="978"/>
      <c r="M56" s="979"/>
    </row>
    <row r="57" spans="1:13" ht="30" customHeight="1">
      <c r="A57" s="1024"/>
      <c r="B57" s="72" t="s">
        <v>707</v>
      </c>
      <c r="C57" s="1008" t="s">
        <v>957</v>
      </c>
      <c r="D57" s="1008"/>
      <c r="E57" s="1008"/>
      <c r="F57" s="1008"/>
      <c r="G57" s="1008"/>
      <c r="H57" s="1008"/>
      <c r="I57" s="1008"/>
      <c r="J57" s="1008"/>
      <c r="K57" s="1008"/>
      <c r="L57" s="1008"/>
      <c r="M57" s="1009"/>
    </row>
    <row r="58" spans="1:13" ht="30" customHeight="1" thickBot="1">
      <c r="A58" s="1024"/>
      <c r="B58" s="73" t="s">
        <v>237</v>
      </c>
      <c r="C58" s="1070"/>
      <c r="D58" s="1070"/>
      <c r="E58" s="1070"/>
      <c r="F58" s="1070"/>
      <c r="G58" s="1070"/>
      <c r="H58" s="1070"/>
      <c r="I58" s="1070"/>
      <c r="J58" s="1070"/>
      <c r="K58" s="1070"/>
      <c r="L58" s="1070"/>
      <c r="M58" s="1071"/>
    </row>
    <row r="59" spans="1:13" ht="41.1" customHeight="1" thickBot="1">
      <c r="A59" s="367" t="s">
        <v>74</v>
      </c>
      <c r="B59" s="74"/>
      <c r="C59" s="1169"/>
      <c r="D59" s="1170"/>
      <c r="E59" s="1170"/>
      <c r="F59" s="1170"/>
      <c r="G59" s="1170"/>
      <c r="H59" s="1170"/>
      <c r="I59" s="1170"/>
      <c r="J59" s="1170"/>
      <c r="K59" s="1170"/>
      <c r="L59" s="1170"/>
      <c r="M59" s="1171"/>
    </row>
  </sheetData>
  <mergeCells count="47">
    <mergeCell ref="C11:M11"/>
    <mergeCell ref="A2:A14"/>
    <mergeCell ref="C2:M2"/>
    <mergeCell ref="C3:M3"/>
    <mergeCell ref="F4:G4"/>
    <mergeCell ref="C5:M5"/>
    <mergeCell ref="C7:D7"/>
    <mergeCell ref="I7:M7"/>
    <mergeCell ref="B8:B10"/>
    <mergeCell ref="C8:M8"/>
    <mergeCell ref="C9:D9"/>
    <mergeCell ref="F9:G9"/>
    <mergeCell ref="I9:J9"/>
    <mergeCell ref="C10:D10"/>
    <mergeCell ref="F10:G10"/>
    <mergeCell ref="I10:J10"/>
    <mergeCell ref="F43:F44"/>
    <mergeCell ref="G43:J44"/>
    <mergeCell ref="L43:M44"/>
    <mergeCell ref="C46:M46"/>
    <mergeCell ref="C12:M12"/>
    <mergeCell ref="C13:M13"/>
    <mergeCell ref="C14:D14"/>
    <mergeCell ref="F14:M14"/>
    <mergeCell ref="C15:M15"/>
    <mergeCell ref="C16:M16"/>
    <mergeCell ref="C47:M47"/>
    <mergeCell ref="C48:M48"/>
    <mergeCell ref="C49:M49"/>
    <mergeCell ref="A50:A55"/>
    <mergeCell ref="C50:M50"/>
    <mergeCell ref="C51:M51"/>
    <mergeCell ref="C52:M52"/>
    <mergeCell ref="C53:M53"/>
    <mergeCell ref="C54:M54"/>
    <mergeCell ref="C55:M55"/>
    <mergeCell ref="A15:A49"/>
    <mergeCell ref="B17:B23"/>
    <mergeCell ref="B24:B27"/>
    <mergeCell ref="B31:B33"/>
    <mergeCell ref="B34:B41"/>
    <mergeCell ref="B42:B45"/>
    <mergeCell ref="A56:A58"/>
    <mergeCell ref="C56:M56"/>
    <mergeCell ref="C57:M57"/>
    <mergeCell ref="C58:M58"/>
    <mergeCell ref="C59:M59"/>
  </mergeCells>
  <dataValidations count="7">
    <dataValidation type="list" allowBlank="1" showInputMessage="1" showErrorMessage="1" sqref="I7:M7" xr:uid="{87794B94-8F2A-4B9E-A4AB-9B93EE990C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7C547BFE-D159-4A03-8FDF-213D7ECF0C01}"/>
    <dataValidation allowBlank="1" showInputMessage="1" showErrorMessage="1" prompt="Determine si el indicador responde a un enfoque (Derechos Humanos, Género, Diferencial, Poblacional, Ambiental y Territorial). Si responde a más de enfoque separelos por ;" sqref="B15" xr:uid="{3F96665C-81A0-4A39-8B70-55F2FD28D77A}"/>
    <dataValidation allowBlank="1" showInputMessage="1" showErrorMessage="1" prompt="Identifique la meta ODS a que le apunta el indicador de producto. Seleccione de la lista desplegable." sqref="E14" xr:uid="{85EEFC38-5F92-47B3-9AEB-4DC20D7D5111}"/>
    <dataValidation allowBlank="1" showInputMessage="1" showErrorMessage="1" prompt="Identifique el ODS a que le apunta el indicador de producto. Seleccione de la lista desplegable._x000a_" sqref="B14" xr:uid="{E1779C3E-D7FB-44EE-ADD8-4DF56C1960D3}"/>
    <dataValidation allowBlank="1" showInputMessage="1" showErrorMessage="1" prompt="Incluir una ficha por cada indicador, ya sea de producto o de resultado" sqref="B1" xr:uid="{0D2FE13D-36A7-4F21-AA4C-9E651E9A95BD}"/>
    <dataValidation allowBlank="1" showInputMessage="1" showErrorMessage="1" prompt="Seleccione de la lista desplegable" sqref="B4 B7 H7" xr:uid="{85C733D1-8311-46B6-9EF7-1904B9E45A63}"/>
  </dataValidations>
  <hyperlinks>
    <hyperlink ref="C54:M54" r:id="rId1" display="jmartineza@sdp.gov.co" xr:uid="{2A1DC210-8759-423F-99DC-59AFB8186CB1}"/>
  </hyperlinks>
  <pageMargins left="0.7" right="0.7" top="0.75" bottom="0.75" header="0.3" footer="0.3"/>
  <pageSetup paperSize="9" orientation="portrait"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65"/>
  <sheetViews>
    <sheetView topLeftCell="A53" zoomScale="85" zoomScaleNormal="85" zoomScalePageLayoutView="85" workbookViewId="0">
      <selection activeCell="H35" sqref="H35"/>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958</v>
      </c>
      <c r="C1" s="89"/>
      <c r="D1" s="89"/>
      <c r="E1" s="89"/>
      <c r="F1" s="89"/>
      <c r="G1" s="89"/>
      <c r="H1" s="89"/>
      <c r="I1" s="89"/>
      <c r="J1" s="89"/>
      <c r="K1" s="89"/>
      <c r="L1" s="89"/>
      <c r="M1" s="90"/>
    </row>
    <row r="2" spans="1:13" ht="28.5" customHeight="1">
      <c r="A2" s="924" t="s">
        <v>614</v>
      </c>
      <c r="B2" s="68" t="s">
        <v>615</v>
      </c>
      <c r="C2" s="893" t="str">
        <f>'Plan de acción Actual'!E51</f>
        <v>Porcentaje de ciudadanos que consideran que las entidades públicas garantizan la idoneidad de los espacios públicos de atención, en la ciudad de Bogotá D.C.</v>
      </c>
      <c r="D2" s="894"/>
      <c r="E2" s="894"/>
      <c r="F2" s="894"/>
      <c r="G2" s="894"/>
      <c r="H2" s="894"/>
      <c r="I2" s="894"/>
      <c r="J2" s="894"/>
      <c r="K2" s="894"/>
      <c r="L2" s="894"/>
      <c r="M2" s="895"/>
    </row>
    <row r="3" spans="1:13" ht="107.25" customHeight="1">
      <c r="A3" s="925"/>
      <c r="B3" s="69" t="s">
        <v>616</v>
      </c>
      <c r="C3" s="893" t="s">
        <v>959</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125" t="s">
        <v>272</v>
      </c>
      <c r="J7" s="19"/>
      <c r="K7" s="19"/>
      <c r="L7" s="19"/>
      <c r="M7" s="22"/>
    </row>
    <row r="8" spans="1:13">
      <c r="A8" s="925"/>
      <c r="B8" s="914" t="s">
        <v>622</v>
      </c>
      <c r="C8" s="96"/>
      <c r="D8" s="82"/>
      <c r="E8" s="82"/>
      <c r="F8" s="82"/>
      <c r="G8" s="82"/>
      <c r="H8" s="82"/>
      <c r="I8" s="82"/>
      <c r="J8" s="82"/>
      <c r="K8" s="82"/>
      <c r="L8" s="83"/>
      <c r="M8" s="84"/>
    </row>
    <row r="9" spans="1:13">
      <c r="A9" s="925"/>
      <c r="B9" s="915"/>
      <c r="C9" s="1058" t="s">
        <v>272</v>
      </c>
      <c r="D9" s="1058"/>
      <c r="E9" s="23"/>
      <c r="F9" s="890" t="s">
        <v>623</v>
      </c>
      <c r="G9" s="890"/>
      <c r="H9" s="23"/>
      <c r="I9" s="890" t="s">
        <v>624</v>
      </c>
      <c r="J9" s="890"/>
      <c r="K9" s="23"/>
      <c r="L9" s="890" t="s">
        <v>625</v>
      </c>
      <c r="M9" s="890"/>
    </row>
    <row r="10" spans="1:13">
      <c r="A10" s="925"/>
      <c r="B10" s="916"/>
      <c r="C10" s="889" t="s">
        <v>626</v>
      </c>
      <c r="D10" s="889"/>
      <c r="E10" s="23"/>
      <c r="F10" s="889" t="s">
        <v>626</v>
      </c>
      <c r="G10" s="889"/>
      <c r="H10" s="23"/>
      <c r="I10" s="889" t="s">
        <v>626</v>
      </c>
      <c r="J10" s="889"/>
      <c r="K10" s="23"/>
      <c r="L10" s="889" t="s">
        <v>626</v>
      </c>
      <c r="M10" s="889"/>
    </row>
    <row r="11" spans="1:13">
      <c r="A11" s="925"/>
      <c r="B11" s="120"/>
      <c r="C11" s="890" t="s">
        <v>632</v>
      </c>
      <c r="D11" s="890"/>
      <c r="E11" s="23"/>
      <c r="F11" s="890" t="s">
        <v>628</v>
      </c>
      <c r="G11" s="890"/>
      <c r="H11" s="23"/>
      <c r="I11" s="890" t="s">
        <v>867</v>
      </c>
      <c r="J11" s="890"/>
      <c r="K11" s="23"/>
      <c r="L11" s="890" t="s">
        <v>633</v>
      </c>
      <c r="M11" s="890"/>
    </row>
    <row r="12" spans="1:13">
      <c r="A12" s="925"/>
      <c r="B12" s="120"/>
      <c r="C12" s="889" t="s">
        <v>626</v>
      </c>
      <c r="D12" s="889"/>
      <c r="E12" s="23"/>
      <c r="F12" s="889" t="s">
        <v>626</v>
      </c>
      <c r="G12" s="889"/>
      <c r="H12" s="23"/>
      <c r="I12" s="889" t="s">
        <v>626</v>
      </c>
      <c r="J12" s="889"/>
      <c r="K12" s="23"/>
      <c r="L12" s="889" t="s">
        <v>626</v>
      </c>
      <c r="M12" s="889"/>
    </row>
    <row r="13" spans="1:13">
      <c r="A13" s="925"/>
      <c r="B13" s="120"/>
      <c r="C13" s="890" t="s">
        <v>960</v>
      </c>
      <c r="D13" s="890"/>
      <c r="E13" s="23"/>
      <c r="F13" s="890" t="s">
        <v>961</v>
      </c>
      <c r="G13" s="890"/>
      <c r="H13" s="23"/>
      <c r="I13" s="890" t="s">
        <v>631</v>
      </c>
      <c r="J13" s="890"/>
      <c r="K13" s="23"/>
      <c r="L13" s="890" t="s">
        <v>650</v>
      </c>
      <c r="M13" s="890"/>
    </row>
    <row r="14" spans="1:13">
      <c r="A14" s="925"/>
      <c r="B14" s="120"/>
      <c r="C14" s="889" t="s">
        <v>626</v>
      </c>
      <c r="D14" s="889"/>
      <c r="E14" s="23"/>
      <c r="F14" s="889" t="s">
        <v>626</v>
      </c>
      <c r="G14" s="889"/>
      <c r="H14" s="23"/>
      <c r="I14" s="889" t="s">
        <v>626</v>
      </c>
      <c r="J14" s="889"/>
      <c r="K14" s="23"/>
      <c r="L14" s="889" t="s">
        <v>626</v>
      </c>
      <c r="M14" s="889"/>
    </row>
    <row r="15" spans="1:13">
      <c r="A15" s="925"/>
      <c r="B15" s="120"/>
      <c r="C15" s="890" t="s">
        <v>641</v>
      </c>
      <c r="D15" s="890"/>
      <c r="E15" s="23"/>
      <c r="F15" s="890" t="s">
        <v>644</v>
      </c>
      <c r="G15" s="890"/>
      <c r="H15" s="23"/>
      <c r="I15" s="890" t="s">
        <v>646</v>
      </c>
      <c r="J15" s="890"/>
      <c r="K15" s="23"/>
      <c r="L15" s="890" t="s">
        <v>647</v>
      </c>
      <c r="M15" s="890"/>
    </row>
    <row r="16" spans="1:13">
      <c r="A16" s="925"/>
      <c r="B16" s="120"/>
      <c r="C16" s="889" t="s">
        <v>626</v>
      </c>
      <c r="D16" s="889"/>
      <c r="E16" s="23"/>
      <c r="F16" s="889" t="s">
        <v>626</v>
      </c>
      <c r="G16" s="889"/>
      <c r="H16" s="23"/>
      <c r="I16" s="889" t="s">
        <v>626</v>
      </c>
      <c r="J16" s="889"/>
      <c r="K16" s="23"/>
      <c r="L16" s="889" t="s">
        <v>626</v>
      </c>
      <c r="M16" s="889"/>
    </row>
    <row r="17" spans="1:13">
      <c r="A17" s="925"/>
      <c r="B17" s="120"/>
      <c r="C17" s="890" t="s">
        <v>649</v>
      </c>
      <c r="D17" s="890"/>
      <c r="E17" s="23"/>
      <c r="H17" s="23"/>
      <c r="I17" s="890"/>
      <c r="J17" s="890"/>
      <c r="K17" s="23"/>
      <c r="L17" s="890"/>
      <c r="M17" s="890"/>
    </row>
    <row r="18" spans="1:13">
      <c r="A18" s="925"/>
      <c r="B18" s="120"/>
      <c r="C18" s="889" t="s">
        <v>626</v>
      </c>
      <c r="D18" s="889"/>
      <c r="E18" s="23"/>
      <c r="F18" s="889"/>
      <c r="G18" s="889"/>
      <c r="H18" s="23"/>
      <c r="I18" s="889"/>
      <c r="J18" s="889"/>
      <c r="K18" s="23"/>
      <c r="L18" s="889"/>
      <c r="M18" s="889"/>
    </row>
    <row r="19" spans="1:13" ht="29.45" customHeight="1">
      <c r="A19" s="926"/>
      <c r="B19" s="69" t="s">
        <v>651</v>
      </c>
      <c r="C19" s="893" t="s">
        <v>962</v>
      </c>
      <c r="D19" s="894"/>
      <c r="E19" s="894"/>
      <c r="F19" s="894"/>
      <c r="G19" s="894"/>
      <c r="H19" s="894"/>
      <c r="I19" s="894"/>
      <c r="J19" s="894"/>
      <c r="K19" s="894"/>
      <c r="L19" s="894"/>
      <c r="M19" s="895"/>
    </row>
    <row r="20" spans="1:13" ht="16.5" customHeight="1">
      <c r="A20" s="911" t="s">
        <v>57</v>
      </c>
      <c r="B20" s="69" t="s">
        <v>221</v>
      </c>
      <c r="C20" s="144" t="str">
        <f>'Plan de acción Actual'!G51</f>
        <v>Poblacional;
Diferencial;
Territorial;
Ambiental</v>
      </c>
      <c r="D20" s="38"/>
      <c r="E20" s="38"/>
      <c r="F20" s="38"/>
      <c r="G20" s="38"/>
      <c r="H20" s="38"/>
      <c r="I20" s="38"/>
      <c r="J20" s="38"/>
      <c r="K20" s="38"/>
      <c r="M20" s="65"/>
    </row>
    <row r="21" spans="1:13" ht="36" customHeight="1">
      <c r="A21" s="912"/>
      <c r="B21" s="69" t="s">
        <v>717</v>
      </c>
      <c r="C21" s="893" t="str">
        <f>'Plan de acción Actual'!F51</f>
        <v>[(Sumatoria de ciudadanos encuestados en Bogotá que califican todos los puntos de la administración pública en Bogotá en relación a la "a. adecuación de infraestructura para garantizar accesibilidad de la población en condiciones de discapacidad física, visual y auditiva"+ Sumatoria de ciudadanos encuestados en Bogotá que califican todos los puntos de la administración pública en Bogotá en relación a la "b. adecuación de la infraestructura y los espacios para garantizar accesibilidad de la población que requiere atención preferencial (i.e. adulto mayor, mujeres embarazadas...)"+ Sumatoria de ciudadanos encuestados en Bogotá que califican todos los puntos de la administración pública en Bogotá en relación a la "c. disponibilidad de espacios amplios y comodos para movilizarse" + Sumatoria de ciudadanos encuestados en Bogotá que califican todos los puntos de la administración pública en Bogotá en relación a la "d. adecuación de espacios con sala de espera y módulos (escritorios) para atender a los ciudadanos"+ Sumatoria de ciudadanos encuestados en Bogotá que califican todos los puntos de la administración pública en Bogotá en relación a la "e. Señalización clara, oportuna y legible para identificar la ubicación de las instalaciones y la zona a donde debe dirigirse para realizar cada trámite"+ Sumatoria de ciudadanos encuestados en Bogotá que califican todos los puntos de la administración pública en Bogotá en relación a la "f. Luminosidad suficiente y adecuada"+ Sumatoria de ciudadanos encuestados en Bogotá que califican todos los puntos de la administración pública en Bogotá en relación a la "g. Cercanía de los puntos de atención a su hogar o lugar de trabajo" en el rango de 9-10, en una escala de 1-10) / Sumatoria de ciudadanos encuestados en Bogotá)/7]x100</v>
      </c>
      <c r="D21" s="894"/>
      <c r="E21" s="894"/>
      <c r="F21" s="894"/>
      <c r="G21" s="894"/>
      <c r="H21" s="894"/>
      <c r="I21" s="894"/>
      <c r="J21" s="894"/>
      <c r="K21" s="894"/>
      <c r="L21" s="894"/>
      <c r="M21" s="895"/>
    </row>
    <row r="22" spans="1:13" ht="18" customHeight="1">
      <c r="A22" s="912"/>
      <c r="B22" s="914" t="s">
        <v>653</v>
      </c>
      <c r="C22" s="66"/>
      <c r="D22" s="24"/>
      <c r="E22" s="24"/>
      <c r="F22" s="24"/>
      <c r="G22" s="24"/>
      <c r="H22" s="24"/>
      <c r="I22" s="24"/>
      <c r="J22" s="24"/>
      <c r="K22" s="24"/>
      <c r="L22" s="24"/>
      <c r="M22" s="25"/>
    </row>
    <row r="23" spans="1:13" ht="18.75" customHeight="1">
      <c r="A23" s="912"/>
      <c r="B23" s="915"/>
      <c r="C23" s="64"/>
      <c r="D23" s="26"/>
      <c r="E23" s="5"/>
      <c r="F23" s="26"/>
      <c r="G23" s="5"/>
      <c r="H23" s="26"/>
      <c r="I23" s="5"/>
      <c r="J23" s="26"/>
      <c r="K23" s="5"/>
      <c r="L23" s="5"/>
      <c r="M23" s="5"/>
    </row>
    <row r="24" spans="1:13">
      <c r="A24" s="912"/>
      <c r="B24" s="915"/>
      <c r="C24" s="29" t="s">
        <v>654</v>
      </c>
      <c r="D24" s="28"/>
      <c r="E24" s="29" t="s">
        <v>655</v>
      </c>
      <c r="F24" s="28"/>
      <c r="G24" s="29" t="s">
        <v>656</v>
      </c>
      <c r="H24" s="28"/>
      <c r="I24" s="29" t="s">
        <v>657</v>
      </c>
      <c r="J24" s="255"/>
      <c r="K24" s="251"/>
      <c r="L24" s="251"/>
      <c r="M24" s="254"/>
    </row>
    <row r="25" spans="1:13">
      <c r="A25" s="912"/>
      <c r="B25" s="915"/>
      <c r="C25" s="29" t="s">
        <v>659</v>
      </c>
      <c r="D25" s="32"/>
      <c r="E25" s="29" t="s">
        <v>660</v>
      </c>
      <c r="F25" s="33"/>
      <c r="G25" s="29" t="s">
        <v>661</v>
      </c>
      <c r="H25" s="33"/>
      <c r="I25" s="29"/>
      <c r="J25" s="254"/>
      <c r="K25" s="251"/>
      <c r="L25" s="251"/>
      <c r="M25" s="254"/>
    </row>
    <row r="26" spans="1:13">
      <c r="A26" s="912"/>
      <c r="B26" s="915"/>
      <c r="C26" s="29" t="s">
        <v>664</v>
      </c>
      <c r="D26" s="32"/>
      <c r="E26" s="29" t="s">
        <v>665</v>
      </c>
      <c r="F26" s="32"/>
      <c r="G26" s="29"/>
      <c r="H26" s="44"/>
      <c r="I26" s="29"/>
      <c r="J26" s="44"/>
      <c r="K26" s="251"/>
      <c r="L26" s="251"/>
      <c r="M26" s="254"/>
    </row>
    <row r="27" spans="1:13">
      <c r="A27" s="912"/>
      <c r="B27" s="915"/>
      <c r="C27" s="29" t="s">
        <v>666</v>
      </c>
      <c r="D27" s="33" t="s">
        <v>667</v>
      </c>
      <c r="E27" s="29" t="s">
        <v>668</v>
      </c>
      <c r="F27" s="9" t="s">
        <v>662</v>
      </c>
      <c r="G27" s="9"/>
      <c r="H27" s="9"/>
      <c r="I27" s="9"/>
      <c r="J27" s="9"/>
      <c r="K27" s="9"/>
      <c r="L27" s="9"/>
      <c r="M27" s="34"/>
    </row>
    <row r="28" spans="1:13" ht="9.75" customHeight="1">
      <c r="A28" s="912"/>
      <c r="B28" s="916"/>
      <c r="C28" s="35"/>
      <c r="D28" s="35"/>
      <c r="E28" s="35"/>
      <c r="F28" s="35"/>
      <c r="G28" s="35"/>
      <c r="H28" s="35"/>
      <c r="I28" s="35"/>
      <c r="J28" s="35"/>
      <c r="K28" s="35"/>
      <c r="L28" s="35"/>
      <c r="M28" s="36"/>
    </row>
    <row r="29" spans="1:13">
      <c r="A29" s="912"/>
      <c r="B29" s="914" t="s">
        <v>670</v>
      </c>
      <c r="C29" s="37"/>
      <c r="D29" s="37"/>
      <c r="E29" s="37"/>
      <c r="F29" s="37"/>
      <c r="G29" s="37"/>
      <c r="H29" s="37"/>
      <c r="I29" s="37"/>
      <c r="J29" s="37"/>
      <c r="K29" s="37"/>
      <c r="M29" s="65"/>
    </row>
    <row r="30" spans="1:13">
      <c r="A30" s="912"/>
      <c r="B30" s="915"/>
      <c r="C30" s="29" t="s">
        <v>671</v>
      </c>
      <c r="D30" s="33"/>
      <c r="E30" s="38"/>
      <c r="F30" s="29" t="s">
        <v>672</v>
      </c>
      <c r="G30" s="32"/>
      <c r="H30" s="38"/>
      <c r="I30" s="29" t="s">
        <v>673</v>
      </c>
      <c r="J30" s="32" t="s">
        <v>667</v>
      </c>
      <c r="K30" s="38"/>
      <c r="M30" s="65"/>
    </row>
    <row r="31" spans="1:13">
      <c r="A31" s="912"/>
      <c r="B31" s="915"/>
      <c r="C31" s="29" t="s">
        <v>674</v>
      </c>
      <c r="D31" s="39"/>
      <c r="E31" s="40"/>
      <c r="F31" s="29" t="s">
        <v>675</v>
      </c>
      <c r="G31" s="33"/>
      <c r="H31" s="41"/>
      <c r="I31" s="42"/>
      <c r="J31" s="41"/>
      <c r="K31" s="43"/>
      <c r="M31" s="65"/>
    </row>
    <row r="32" spans="1:13">
      <c r="A32" s="912"/>
      <c r="B32" s="915"/>
      <c r="C32" s="44"/>
      <c r="D32" s="44"/>
      <c r="E32" s="44"/>
      <c r="F32" s="44"/>
      <c r="G32" s="44"/>
      <c r="H32" s="44"/>
      <c r="I32" s="44"/>
      <c r="J32" s="44"/>
      <c r="K32" s="44"/>
      <c r="M32" s="65"/>
    </row>
    <row r="33" spans="1:13">
      <c r="A33" s="912"/>
      <c r="B33" s="119" t="s">
        <v>676</v>
      </c>
      <c r="C33" s="38"/>
      <c r="D33" s="38"/>
      <c r="E33" s="38"/>
      <c r="F33" s="38"/>
      <c r="G33" s="38"/>
      <c r="H33" s="38"/>
      <c r="I33" s="38"/>
      <c r="J33" s="38"/>
      <c r="K33" s="38"/>
      <c r="L33" s="38"/>
      <c r="M33" s="45"/>
    </row>
    <row r="34" spans="1:13" ht="16.5">
      <c r="A34" s="912"/>
      <c r="B34" s="119"/>
      <c r="C34" s="67" t="s">
        <v>677</v>
      </c>
      <c r="D34" s="142" t="s">
        <v>315</v>
      </c>
      <c r="E34" s="38"/>
      <c r="F34" s="46" t="s">
        <v>678</v>
      </c>
      <c r="G34" s="33" t="s">
        <v>315</v>
      </c>
      <c r="H34" s="38"/>
      <c r="I34" s="46" t="s">
        <v>679</v>
      </c>
      <c r="J34" s="927" t="s">
        <v>273</v>
      </c>
      <c r="K34" s="928"/>
      <c r="L34" s="929"/>
      <c r="M34" s="45"/>
    </row>
    <row r="35" spans="1:13">
      <c r="A35" s="912"/>
      <c r="B35" s="120"/>
      <c r="C35" s="35"/>
      <c r="D35" s="35"/>
      <c r="E35" s="35"/>
      <c r="F35" s="35"/>
      <c r="G35" s="35"/>
      <c r="H35" s="35"/>
      <c r="I35" s="35"/>
      <c r="J35" s="35"/>
      <c r="K35" s="35"/>
      <c r="L35" s="35"/>
      <c r="M35" s="36"/>
    </row>
    <row r="36" spans="1:13">
      <c r="A36" s="912"/>
      <c r="B36" s="914" t="s">
        <v>681</v>
      </c>
      <c r="C36" s="47"/>
      <c r="D36" s="47"/>
      <c r="E36" s="47"/>
      <c r="F36" s="47"/>
      <c r="G36" s="47"/>
      <c r="H36" s="47"/>
      <c r="I36" s="47"/>
      <c r="J36" s="47"/>
      <c r="K36" s="47"/>
      <c r="M36" s="65"/>
    </row>
    <row r="37" spans="1:13">
      <c r="A37" s="912"/>
      <c r="B37" s="915"/>
      <c r="C37" s="38" t="s">
        <v>682</v>
      </c>
      <c r="D37" s="48">
        <v>2019</v>
      </c>
      <c r="E37" s="49"/>
      <c r="F37" s="38" t="s">
        <v>683</v>
      </c>
      <c r="G37" s="50" t="s">
        <v>684</v>
      </c>
      <c r="H37" s="49"/>
      <c r="I37" s="46"/>
      <c r="J37" s="49"/>
      <c r="K37" s="49"/>
      <c r="M37" s="65"/>
    </row>
    <row r="38" spans="1:13">
      <c r="A38" s="912"/>
      <c r="B38" s="916"/>
      <c r="C38" s="35"/>
      <c r="D38" s="51"/>
      <c r="E38" s="52"/>
      <c r="F38" s="35"/>
      <c r="G38" s="52"/>
      <c r="H38" s="52"/>
      <c r="I38" s="53"/>
      <c r="J38" s="52"/>
      <c r="K38" s="52"/>
      <c r="M38" s="65"/>
    </row>
    <row r="39" spans="1:13">
      <c r="A39" s="912"/>
      <c r="B39" s="119" t="s">
        <v>685</v>
      </c>
      <c r="C39" s="54"/>
      <c r="D39" s="54"/>
      <c r="E39" s="54"/>
      <c r="F39" s="54"/>
      <c r="G39" s="54"/>
      <c r="H39" s="54"/>
      <c r="I39" s="54"/>
      <c r="J39" s="54"/>
      <c r="K39" s="54"/>
      <c r="L39" s="54"/>
      <c r="M39" s="55"/>
    </row>
    <row r="40" spans="1:13">
      <c r="A40" s="912"/>
      <c r="B40" s="119"/>
      <c r="C40" s="6"/>
      <c r="D40" s="7">
        <v>2019</v>
      </c>
      <c r="E40" s="7"/>
      <c r="F40" s="8">
        <v>2020</v>
      </c>
      <c r="G40" s="8"/>
      <c r="H40" s="8">
        <v>2021</v>
      </c>
      <c r="I40" s="7"/>
      <c r="J40" s="7">
        <v>2022</v>
      </c>
      <c r="L40" s="7">
        <v>2023</v>
      </c>
      <c r="M40" s="55"/>
    </row>
    <row r="41" spans="1:13" ht="16.5">
      <c r="A41" s="912"/>
      <c r="B41" s="119"/>
      <c r="C41" s="6"/>
      <c r="D41" s="132">
        <v>50</v>
      </c>
      <c r="E41" s="10"/>
      <c r="F41" s="132">
        <v>52</v>
      </c>
      <c r="G41" s="10"/>
      <c r="H41" s="132">
        <v>54.25</v>
      </c>
      <c r="I41" s="10"/>
      <c r="J41" s="132">
        <v>56.5</v>
      </c>
      <c r="L41" s="132">
        <v>58.75</v>
      </c>
      <c r="M41" s="118"/>
    </row>
    <row r="42" spans="1:13">
      <c r="A42" s="912"/>
      <c r="B42" s="119"/>
      <c r="C42" s="6"/>
      <c r="D42" s="7">
        <v>2024</v>
      </c>
      <c r="E42" s="7"/>
      <c r="F42" s="8">
        <v>2025</v>
      </c>
      <c r="G42" s="8"/>
      <c r="H42" s="8">
        <v>2026</v>
      </c>
      <c r="I42" s="7"/>
      <c r="J42" s="7">
        <v>2027</v>
      </c>
      <c r="L42" s="7">
        <v>2028</v>
      </c>
      <c r="M42" s="27"/>
    </row>
    <row r="43" spans="1:13" ht="16.5">
      <c r="A43" s="912"/>
      <c r="B43" s="119"/>
      <c r="C43" s="6"/>
      <c r="D43" s="132">
        <v>61</v>
      </c>
      <c r="E43" s="132"/>
      <c r="F43" s="132">
        <v>63.25</v>
      </c>
      <c r="G43" s="132"/>
      <c r="H43" s="132">
        <v>65.5</v>
      </c>
      <c r="I43" s="132"/>
      <c r="J43" s="132">
        <v>67.75</v>
      </c>
      <c r="L43" s="132">
        <v>70</v>
      </c>
      <c r="M43" s="118"/>
    </row>
    <row r="44" spans="1:13">
      <c r="A44" s="912"/>
      <c r="B44" s="119"/>
      <c r="C44" s="6"/>
      <c r="E44" s="7"/>
      <c r="F44" s="7"/>
      <c r="G44" s="7"/>
      <c r="H44" s="8"/>
      <c r="I44" s="8"/>
      <c r="J44" s="8"/>
      <c r="K44" s="7"/>
      <c r="L44" s="7"/>
      <c r="M44" s="27"/>
    </row>
    <row r="45" spans="1:13">
      <c r="A45" s="912"/>
      <c r="B45" s="119"/>
      <c r="C45" s="6"/>
      <c r="E45" s="10"/>
      <c r="F45" s="121"/>
      <c r="G45" s="10"/>
      <c r="H45" s="121"/>
      <c r="I45" s="10"/>
      <c r="J45" s="121"/>
      <c r="K45" s="10"/>
      <c r="L45" s="121"/>
      <c r="M45" s="118"/>
    </row>
    <row r="46" spans="1:13">
      <c r="A46" s="912"/>
      <c r="B46" s="119"/>
      <c r="C46" s="6"/>
      <c r="D46" s="11"/>
      <c r="E46" s="117"/>
      <c r="F46" s="11" t="s">
        <v>686</v>
      </c>
      <c r="G46" s="117"/>
      <c r="H46" s="11"/>
      <c r="I46" s="117"/>
      <c r="J46" s="11"/>
      <c r="K46" s="117"/>
      <c r="L46" s="11"/>
      <c r="M46" s="118"/>
    </row>
    <row r="47" spans="1:13">
      <c r="A47" s="912"/>
      <c r="B47" s="119"/>
      <c r="C47" s="6"/>
      <c r="D47" s="121"/>
      <c r="E47" s="10"/>
      <c r="F47" s="917">
        <v>70</v>
      </c>
      <c r="G47" s="918"/>
      <c r="H47" s="919"/>
      <c r="I47" s="919"/>
      <c r="J47" s="11"/>
      <c r="K47" s="117"/>
      <c r="L47" s="11"/>
      <c r="M47" s="118"/>
    </row>
    <row r="48" spans="1:13" ht="18" customHeight="1">
      <c r="A48" s="912"/>
      <c r="B48" s="914" t="s">
        <v>687</v>
      </c>
      <c r="C48" s="56"/>
      <c r="D48" s="56"/>
      <c r="E48" s="56"/>
      <c r="F48" s="56"/>
      <c r="G48" s="56"/>
      <c r="H48" s="56"/>
      <c r="I48" s="56"/>
      <c r="J48" s="56"/>
      <c r="K48" s="56"/>
      <c r="M48" s="65"/>
    </row>
    <row r="49" spans="1:13">
      <c r="A49" s="912"/>
      <c r="B49" s="915"/>
      <c r="D49" s="57" t="s">
        <v>688</v>
      </c>
      <c r="E49" s="58" t="s">
        <v>548</v>
      </c>
      <c r="F49" s="920" t="s">
        <v>689</v>
      </c>
      <c r="G49" s="921" t="s">
        <v>963</v>
      </c>
      <c r="H49" s="7"/>
      <c r="I49" s="77" t="s">
        <v>668</v>
      </c>
      <c r="J49" s="59"/>
      <c r="K49" s="59"/>
      <c r="M49" s="65"/>
    </row>
    <row r="50" spans="1:13">
      <c r="A50" s="912"/>
      <c r="B50" s="915"/>
      <c r="D50" s="60" t="s">
        <v>667</v>
      </c>
      <c r="E50" s="32"/>
      <c r="F50" s="920"/>
      <c r="G50" s="922"/>
      <c r="H50" s="38"/>
      <c r="I50" s="923"/>
      <c r="J50" s="923"/>
      <c r="K50" s="61"/>
      <c r="M50" s="65"/>
    </row>
    <row r="51" spans="1:13">
      <c r="A51" s="912"/>
      <c r="B51" s="916"/>
      <c r="C51" s="62"/>
      <c r="D51" s="62"/>
      <c r="E51" s="62"/>
      <c r="F51" s="62"/>
      <c r="G51" s="62"/>
      <c r="H51" s="62"/>
      <c r="I51" s="62"/>
      <c r="J51" s="62"/>
      <c r="K51" s="62"/>
      <c r="M51" s="65"/>
    </row>
    <row r="52" spans="1:13" ht="129.75" customHeight="1">
      <c r="A52" s="912"/>
      <c r="B52" s="69" t="s">
        <v>690</v>
      </c>
      <c r="C52" s="893" t="s">
        <v>964</v>
      </c>
      <c r="D52" s="894"/>
      <c r="E52" s="894"/>
      <c r="F52" s="894"/>
      <c r="G52" s="894"/>
      <c r="H52" s="894"/>
      <c r="I52" s="894"/>
      <c r="J52" s="894"/>
      <c r="K52" s="894"/>
      <c r="L52" s="894"/>
      <c r="M52" s="895"/>
    </row>
    <row r="53" spans="1:13" ht="15.75" customHeight="1">
      <c r="A53" s="912"/>
      <c r="B53" s="69" t="s">
        <v>692</v>
      </c>
      <c r="C53" s="893" t="s">
        <v>965</v>
      </c>
      <c r="D53" s="894"/>
      <c r="E53" s="894"/>
      <c r="F53" s="894"/>
      <c r="G53" s="894"/>
      <c r="H53" s="894"/>
      <c r="I53" s="894"/>
      <c r="J53" s="894"/>
      <c r="K53" s="894"/>
      <c r="L53" s="894"/>
      <c r="M53" s="895"/>
    </row>
    <row r="54" spans="1:13">
      <c r="A54" s="912"/>
      <c r="B54" s="69" t="s">
        <v>694</v>
      </c>
      <c r="C54" s="143">
        <v>0</v>
      </c>
      <c r="D54" s="13"/>
      <c r="E54" s="13"/>
      <c r="F54" s="13"/>
      <c r="G54" s="13"/>
      <c r="H54" s="13"/>
      <c r="I54" s="13"/>
      <c r="J54" s="13"/>
      <c r="K54" s="13"/>
      <c r="L54" s="13"/>
      <c r="M54" s="14"/>
    </row>
    <row r="55" spans="1:13">
      <c r="A55" s="913"/>
      <c r="B55" s="69" t="s">
        <v>695</v>
      </c>
      <c r="C55" s="143">
        <v>2019</v>
      </c>
      <c r="D55" s="13"/>
      <c r="E55" s="13"/>
      <c r="F55" s="13"/>
      <c r="G55" s="13"/>
      <c r="H55" s="13"/>
      <c r="I55" s="13"/>
      <c r="J55" s="13"/>
      <c r="K55" s="13"/>
      <c r="L55" s="13"/>
      <c r="M55" s="14"/>
    </row>
    <row r="56" spans="1:13" ht="15.75" customHeight="1">
      <c r="A56" s="905" t="s">
        <v>70</v>
      </c>
      <c r="B56" s="70" t="s">
        <v>696</v>
      </c>
      <c r="C56" s="908" t="s">
        <v>697</v>
      </c>
      <c r="D56" s="908"/>
      <c r="E56" s="908"/>
      <c r="F56" s="908"/>
      <c r="G56" s="908"/>
      <c r="H56" s="908"/>
      <c r="I56" s="908"/>
      <c r="J56" s="908"/>
      <c r="K56" s="908"/>
      <c r="L56" s="908"/>
      <c r="M56" s="909"/>
    </row>
    <row r="57" spans="1:13">
      <c r="A57" s="906"/>
      <c r="B57" s="70" t="s">
        <v>698</v>
      </c>
      <c r="C57" s="908" t="s">
        <v>274</v>
      </c>
      <c r="D57" s="908"/>
      <c r="E57" s="908"/>
      <c r="F57" s="908"/>
      <c r="G57" s="908"/>
      <c r="H57" s="908"/>
      <c r="I57" s="908"/>
      <c r="J57" s="908"/>
      <c r="K57" s="908"/>
      <c r="L57" s="908"/>
      <c r="M57" s="909"/>
    </row>
    <row r="58" spans="1:13">
      <c r="A58" s="906"/>
      <c r="B58" s="70" t="s">
        <v>699</v>
      </c>
      <c r="C58" s="896" t="s">
        <v>118</v>
      </c>
      <c r="D58" s="897"/>
      <c r="E58" s="897"/>
      <c r="F58" s="897"/>
      <c r="G58" s="897"/>
      <c r="H58" s="897"/>
      <c r="I58" s="897"/>
      <c r="J58" s="897"/>
      <c r="K58" s="897"/>
      <c r="L58" s="897"/>
      <c r="M58" s="897"/>
    </row>
    <row r="59" spans="1:13" ht="15.75" customHeight="1">
      <c r="A59" s="906"/>
      <c r="B59" s="71" t="s">
        <v>700</v>
      </c>
      <c r="C59" s="908" t="s">
        <v>273</v>
      </c>
      <c r="D59" s="908"/>
      <c r="E59" s="908"/>
      <c r="F59" s="908"/>
      <c r="G59" s="908"/>
      <c r="H59" s="908"/>
      <c r="I59" s="908"/>
      <c r="J59" s="908"/>
      <c r="K59" s="908"/>
      <c r="L59" s="908"/>
      <c r="M59" s="909"/>
    </row>
    <row r="60" spans="1:13" ht="15.75" customHeight="1">
      <c r="A60" s="906"/>
      <c r="B60" s="70" t="s">
        <v>701</v>
      </c>
      <c r="C60" s="910" t="s">
        <v>276</v>
      </c>
      <c r="D60" s="908"/>
      <c r="E60" s="908"/>
      <c r="F60" s="908"/>
      <c r="G60" s="908"/>
      <c r="H60" s="908"/>
      <c r="I60" s="908"/>
      <c r="J60" s="908"/>
      <c r="K60" s="908"/>
      <c r="L60" s="908"/>
      <c r="M60" s="909"/>
    </row>
    <row r="61" spans="1:13" ht="16.5" thickBot="1">
      <c r="A61" s="907"/>
      <c r="B61" s="70" t="s">
        <v>702</v>
      </c>
      <c r="C61" s="908" t="s">
        <v>703</v>
      </c>
      <c r="D61" s="908"/>
      <c r="E61" s="908"/>
      <c r="F61" s="908"/>
      <c r="G61" s="908"/>
      <c r="H61" s="908"/>
      <c r="I61" s="908"/>
      <c r="J61" s="908"/>
      <c r="K61" s="908"/>
      <c r="L61" s="908"/>
      <c r="M61" s="909"/>
    </row>
    <row r="62" spans="1:13" ht="15.75" customHeight="1">
      <c r="A62" s="905" t="s">
        <v>704</v>
      </c>
      <c r="B62" s="72" t="s">
        <v>705</v>
      </c>
      <c r="C62" s="908" t="s">
        <v>706</v>
      </c>
      <c r="D62" s="908"/>
      <c r="E62" s="908"/>
      <c r="F62" s="908"/>
      <c r="G62" s="908"/>
      <c r="H62" s="908"/>
      <c r="I62" s="908"/>
      <c r="J62" s="908"/>
      <c r="K62" s="908"/>
      <c r="L62" s="908"/>
      <c r="M62" s="909"/>
    </row>
    <row r="63" spans="1:13" ht="30" customHeight="1">
      <c r="A63" s="906"/>
      <c r="B63" s="72" t="s">
        <v>707</v>
      </c>
      <c r="C63" s="908" t="s">
        <v>708</v>
      </c>
      <c r="D63" s="908"/>
      <c r="E63" s="908"/>
      <c r="F63" s="908"/>
      <c r="G63" s="908"/>
      <c r="H63" s="908"/>
      <c r="I63" s="908"/>
      <c r="J63" s="908"/>
      <c r="K63" s="908"/>
      <c r="L63" s="908"/>
      <c r="M63" s="909"/>
    </row>
    <row r="64" spans="1:13" ht="30" customHeight="1" thickBot="1">
      <c r="A64" s="906"/>
      <c r="B64" s="73" t="s">
        <v>237</v>
      </c>
      <c r="C64" s="908" t="s">
        <v>118</v>
      </c>
      <c r="D64" s="908"/>
      <c r="E64" s="908"/>
      <c r="F64" s="908"/>
      <c r="G64" s="908"/>
      <c r="H64" s="908"/>
      <c r="I64" s="908"/>
      <c r="J64" s="908"/>
      <c r="K64" s="908"/>
      <c r="L64" s="908"/>
      <c r="M64" s="909"/>
    </row>
    <row r="65" spans="1:13" ht="16.5" thickBot="1">
      <c r="A65" s="87" t="s">
        <v>74</v>
      </c>
      <c r="B65" s="74"/>
      <c r="C65" s="902" t="s">
        <v>709</v>
      </c>
      <c r="D65" s="903"/>
      <c r="E65" s="903"/>
      <c r="F65" s="903"/>
      <c r="G65" s="903"/>
      <c r="H65" s="903"/>
      <c r="I65" s="903"/>
      <c r="J65" s="903"/>
      <c r="K65" s="903"/>
      <c r="L65" s="903"/>
      <c r="M65" s="904"/>
    </row>
  </sheetData>
  <mergeCells count="71">
    <mergeCell ref="L9:M9"/>
    <mergeCell ref="C10:D10"/>
    <mergeCell ref="F10:G10"/>
    <mergeCell ref="I10:J10"/>
    <mergeCell ref="L10:M10"/>
    <mergeCell ref="C9:D9"/>
    <mergeCell ref="F9:G9"/>
    <mergeCell ref="I9:J9"/>
    <mergeCell ref="C15:D15"/>
    <mergeCell ref="F15:G15"/>
    <mergeCell ref="I15:J15"/>
    <mergeCell ref="C13:D13"/>
    <mergeCell ref="F13:G13"/>
    <mergeCell ref="I13:J13"/>
    <mergeCell ref="C14:D14"/>
    <mergeCell ref="F14:G14"/>
    <mergeCell ref="I14:J14"/>
    <mergeCell ref="C12:D12"/>
    <mergeCell ref="F12:G12"/>
    <mergeCell ref="I12:J12"/>
    <mergeCell ref="L12:M12"/>
    <mergeCell ref="I11:J11"/>
    <mergeCell ref="C11:D11"/>
    <mergeCell ref="F11:G11"/>
    <mergeCell ref="L14:M14"/>
    <mergeCell ref="L15:M15"/>
    <mergeCell ref="L11:M11"/>
    <mergeCell ref="L13:M13"/>
    <mergeCell ref="C65:M65"/>
    <mergeCell ref="C53:M53"/>
    <mergeCell ref="C18:D18"/>
    <mergeCell ref="F18:G18"/>
    <mergeCell ref="I18:J18"/>
    <mergeCell ref="L18:M18"/>
    <mergeCell ref="C16:D16"/>
    <mergeCell ref="F16:G16"/>
    <mergeCell ref="I16:J16"/>
    <mergeCell ref="L16:M16"/>
    <mergeCell ref="C17:D17"/>
    <mergeCell ref="I17:J17"/>
    <mergeCell ref="L17:M17"/>
    <mergeCell ref="A56:A61"/>
    <mergeCell ref="C56:M56"/>
    <mergeCell ref="C57:M57"/>
    <mergeCell ref="C58:M58"/>
    <mergeCell ref="C59:M59"/>
    <mergeCell ref="C60:M60"/>
    <mergeCell ref="C61:M61"/>
    <mergeCell ref="A20:A55"/>
    <mergeCell ref="C21:M21"/>
    <mergeCell ref="B22:B28"/>
    <mergeCell ref="B29:B32"/>
    <mergeCell ref="J34:L34"/>
    <mergeCell ref="B36:B38"/>
    <mergeCell ref="F47:G47"/>
    <mergeCell ref="F4:G4"/>
    <mergeCell ref="A62:A64"/>
    <mergeCell ref="C62:M62"/>
    <mergeCell ref="C63:M63"/>
    <mergeCell ref="C64:M64"/>
    <mergeCell ref="H47:I47"/>
    <mergeCell ref="B48:B51"/>
    <mergeCell ref="F49:F50"/>
    <mergeCell ref="G49:G50"/>
    <mergeCell ref="I50:J50"/>
    <mergeCell ref="C52:M52"/>
    <mergeCell ref="C19:M19"/>
    <mergeCell ref="A2:A19"/>
    <mergeCell ref="C2:M2"/>
    <mergeCell ref="C3:M3"/>
    <mergeCell ref="B8:B10"/>
  </mergeCells>
  <dataValidations count="4">
    <dataValidation allowBlank="1" showInputMessage="1" showErrorMessage="1" prompt="Incluir una ficha por cada indicador, ya sea de producto o de resultado" sqref="B1" xr:uid="{00000000-0002-0000-2000-000000000000}"/>
    <dataValidation allowBlank="1" showInputMessage="1" showErrorMessage="1" prompt="Selecciones de la lista desplegable" sqref="B20" xr:uid="{00000000-0002-0000-2000-000001000000}"/>
    <dataValidation allowBlank="1" showInputMessage="1" showErrorMessage="1" prompt="Seleccione de la lista desplegable" sqref="H7 B7 B4" xr:uid="{00000000-0002-0000-20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000-000003000000}"/>
  </dataValidations>
  <hyperlinks>
    <hyperlink ref="C60" r:id="rId1" xr:uid="{00000000-0004-0000-2000-000000000000}"/>
  </hyperlinks>
  <pageMargins left="0.7" right="0.7" top="0.75" bottom="0.75" header="0.3" footer="0.3"/>
  <pageSetup paperSize="9" orientation="portrait"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69"/>
  <sheetViews>
    <sheetView topLeftCell="A63" zoomScale="70" zoomScaleNormal="70" zoomScalePageLayoutView="70" workbookViewId="0">
      <selection activeCell="C22" sqref="C22:D2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966</v>
      </c>
      <c r="C1" s="89"/>
      <c r="D1" s="89"/>
      <c r="E1" s="89"/>
      <c r="F1" s="89"/>
      <c r="G1" s="89"/>
      <c r="H1" s="89"/>
      <c r="I1" s="89"/>
      <c r="J1" s="89"/>
      <c r="K1" s="89"/>
      <c r="L1" s="89"/>
      <c r="M1" s="90"/>
    </row>
    <row r="2" spans="1:13" ht="33.75" customHeight="1">
      <c r="A2" s="944" t="s">
        <v>614</v>
      </c>
      <c r="B2" s="68" t="s">
        <v>615</v>
      </c>
      <c r="C2" s="893" t="str">
        <f>'Plan de acción Actual'!AB51</f>
        <v>Número de Entidades Distritales con avance de 100% en implementación de criterios de infraestructura y disposición de espacios en sus puntos de atención definidos para intervención</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Actual'!$E$51,"'")</f>
        <v>Aporta al indicador de resultado 'Porcentaje de ciudadanos que consideran que las entidades públicas garantizan la idoneidad de los espacios públicos de atención,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ht="15.6" customHeight="1">
      <c r="A8" s="945"/>
      <c r="B8" s="914" t="s">
        <v>622</v>
      </c>
      <c r="C8" s="96"/>
      <c r="D8" s="82"/>
      <c r="E8" s="82"/>
      <c r="F8" s="82"/>
      <c r="G8" s="82"/>
      <c r="H8" s="82"/>
      <c r="I8" s="82"/>
      <c r="J8" s="82"/>
      <c r="K8" s="82"/>
      <c r="L8" s="83"/>
      <c r="M8" s="84"/>
    </row>
    <row r="9" spans="1:13">
      <c r="A9" s="945"/>
      <c r="B9" s="915"/>
      <c r="C9" s="1058" t="s">
        <v>272</v>
      </c>
      <c r="D9" s="1058"/>
      <c r="E9" s="23"/>
      <c r="F9" s="890" t="s">
        <v>623</v>
      </c>
      <c r="G9" s="890"/>
      <c r="H9" s="23"/>
      <c r="I9" s="890" t="s">
        <v>624</v>
      </c>
      <c r="J9" s="890"/>
      <c r="K9" s="23"/>
      <c r="L9" s="890" t="s">
        <v>625</v>
      </c>
      <c r="M9" s="890"/>
    </row>
    <row r="10" spans="1:13">
      <c r="A10" s="945"/>
      <c r="B10" s="915"/>
      <c r="C10" s="889" t="s">
        <v>626</v>
      </c>
      <c r="D10" s="889"/>
      <c r="E10" s="23"/>
      <c r="F10" s="889" t="s">
        <v>626</v>
      </c>
      <c r="G10" s="889"/>
      <c r="H10" s="23"/>
      <c r="I10" s="889" t="s">
        <v>626</v>
      </c>
      <c r="J10" s="889"/>
      <c r="K10" s="23"/>
      <c r="L10" s="889" t="s">
        <v>626</v>
      </c>
      <c r="M10" s="889"/>
    </row>
    <row r="11" spans="1:13">
      <c r="A11" s="945"/>
      <c r="B11" s="915"/>
      <c r="C11" s="890" t="s">
        <v>632</v>
      </c>
      <c r="D11" s="890"/>
      <c r="E11" s="23"/>
      <c r="F11" s="890" t="s">
        <v>628</v>
      </c>
      <c r="G11" s="890"/>
      <c r="H11" s="23"/>
      <c r="I11" s="890" t="s">
        <v>867</v>
      </c>
      <c r="J11" s="890"/>
      <c r="K11" s="23"/>
      <c r="L11" s="890" t="s">
        <v>633</v>
      </c>
      <c r="M11" s="890"/>
    </row>
    <row r="12" spans="1:13">
      <c r="A12" s="945"/>
      <c r="B12" s="915"/>
      <c r="C12" s="889" t="s">
        <v>626</v>
      </c>
      <c r="D12" s="889"/>
      <c r="E12" s="23"/>
      <c r="F12" s="889" t="s">
        <v>626</v>
      </c>
      <c r="G12" s="889"/>
      <c r="H12" s="23"/>
      <c r="I12" s="889" t="s">
        <v>626</v>
      </c>
      <c r="J12" s="889"/>
      <c r="K12" s="23"/>
      <c r="L12" s="889" t="s">
        <v>626</v>
      </c>
      <c r="M12" s="889"/>
    </row>
    <row r="13" spans="1:13">
      <c r="A13" s="945"/>
      <c r="B13" s="915"/>
      <c r="C13" s="890" t="s">
        <v>960</v>
      </c>
      <c r="D13" s="890"/>
      <c r="E13" s="23"/>
      <c r="F13" s="890" t="s">
        <v>961</v>
      </c>
      <c r="G13" s="890"/>
      <c r="H13" s="23"/>
      <c r="I13" s="890" t="s">
        <v>631</v>
      </c>
      <c r="J13" s="890"/>
      <c r="K13" s="23"/>
      <c r="L13" s="890" t="s">
        <v>641</v>
      </c>
      <c r="M13" s="890"/>
    </row>
    <row r="14" spans="1:13">
      <c r="A14" s="945"/>
      <c r="B14" s="915"/>
      <c r="C14" s="889" t="s">
        <v>626</v>
      </c>
      <c r="D14" s="889"/>
      <c r="E14" s="23"/>
      <c r="F14" s="889" t="s">
        <v>626</v>
      </c>
      <c r="G14" s="889"/>
      <c r="H14" s="23"/>
      <c r="I14" s="889" t="s">
        <v>626</v>
      </c>
      <c r="J14" s="889"/>
      <c r="K14" s="23"/>
      <c r="L14" s="889" t="s">
        <v>626</v>
      </c>
      <c r="M14" s="889"/>
    </row>
    <row r="15" spans="1:13">
      <c r="A15" s="945"/>
      <c r="B15" s="915"/>
      <c r="C15" s="890" t="s">
        <v>646</v>
      </c>
      <c r="D15" s="890"/>
      <c r="E15" s="23"/>
      <c r="F15" s="890" t="s">
        <v>647</v>
      </c>
      <c r="G15" s="890"/>
      <c r="H15" s="23"/>
      <c r="I15" s="890" t="s">
        <v>649</v>
      </c>
      <c r="J15" s="890"/>
      <c r="K15" s="23"/>
      <c r="L15" s="890" t="s">
        <v>650</v>
      </c>
      <c r="M15" s="890"/>
    </row>
    <row r="16" spans="1:13">
      <c r="A16" s="945"/>
      <c r="B16" s="915"/>
      <c r="C16" s="889" t="s">
        <v>626</v>
      </c>
      <c r="D16" s="889"/>
      <c r="E16" s="23"/>
      <c r="F16" s="889" t="s">
        <v>626</v>
      </c>
      <c r="G16" s="889"/>
      <c r="H16" s="23"/>
      <c r="I16" s="889" t="s">
        <v>626</v>
      </c>
      <c r="J16" s="889"/>
      <c r="K16" s="23"/>
      <c r="L16" s="889" t="s">
        <v>626</v>
      </c>
      <c r="M16" s="889"/>
    </row>
    <row r="17" spans="1:13">
      <c r="A17" s="945"/>
      <c r="B17" s="915"/>
      <c r="C17" s="1058" t="s">
        <v>648</v>
      </c>
      <c r="D17" s="1058"/>
      <c r="E17" s="23"/>
      <c r="F17" s="890"/>
      <c r="G17" s="890"/>
      <c r="H17" s="23"/>
      <c r="I17" s="890"/>
      <c r="J17" s="890"/>
      <c r="K17" s="23"/>
      <c r="L17" s="890"/>
      <c r="M17" s="890"/>
    </row>
    <row r="18" spans="1:13">
      <c r="A18" s="945"/>
      <c r="B18" s="916"/>
      <c r="C18" s="889" t="s">
        <v>626</v>
      </c>
      <c r="D18" s="889"/>
      <c r="E18" s="23"/>
      <c r="F18" s="889" t="s">
        <v>626</v>
      </c>
      <c r="G18" s="889"/>
      <c r="H18" s="23"/>
      <c r="I18" s="889" t="s">
        <v>626</v>
      </c>
      <c r="J18" s="889"/>
      <c r="K18" s="23"/>
      <c r="L18" s="889" t="s">
        <v>626</v>
      </c>
      <c r="M18" s="889"/>
    </row>
    <row r="19" spans="1:13" ht="267.95" customHeight="1">
      <c r="A19" s="945"/>
      <c r="B19" s="261" t="s">
        <v>651</v>
      </c>
      <c r="C19" s="1190" t="s">
        <v>967</v>
      </c>
      <c r="D19" s="1191"/>
      <c r="E19" s="1191"/>
      <c r="F19" s="1191"/>
      <c r="G19" s="1191"/>
      <c r="H19" s="1191"/>
      <c r="I19" s="1191"/>
      <c r="J19" s="1191"/>
      <c r="K19" s="1191"/>
      <c r="L19" s="1191"/>
      <c r="M19" s="1192"/>
    </row>
    <row r="20" spans="1:13" ht="59.25" customHeight="1">
      <c r="A20" s="945"/>
      <c r="B20" s="69" t="s">
        <v>713</v>
      </c>
      <c r="C20" s="893" t="s">
        <v>968</v>
      </c>
      <c r="D20" s="894"/>
      <c r="E20" s="894"/>
      <c r="F20" s="894"/>
      <c r="G20" s="894"/>
      <c r="H20" s="894"/>
      <c r="I20" s="894"/>
      <c r="J20" s="894"/>
      <c r="K20" s="894"/>
      <c r="L20" s="894"/>
      <c r="M20" s="895"/>
    </row>
    <row r="21" spans="1:13" ht="56.25" customHeight="1">
      <c r="A21" s="945"/>
      <c r="B21" s="69" t="s">
        <v>715</v>
      </c>
      <c r="C21" s="893" t="s">
        <v>969</v>
      </c>
      <c r="D21" s="894"/>
      <c r="E21" s="894"/>
      <c r="F21" s="894"/>
      <c r="G21" s="894"/>
      <c r="H21" s="894"/>
      <c r="I21" s="894"/>
      <c r="J21" s="894"/>
      <c r="K21" s="894"/>
      <c r="L21" s="894"/>
      <c r="M21" s="895"/>
    </row>
    <row r="22" spans="1:13" ht="132.75" customHeight="1">
      <c r="A22" s="946"/>
      <c r="B22" s="244" t="s">
        <v>716</v>
      </c>
      <c r="C22" s="932" t="str">
        <f>'Plan de acción Actual'!AD51</f>
        <v>9. Industria, Innovación e Infraestructuras
11. Ciudades y comunicades sostenibles</v>
      </c>
      <c r="D22" s="929"/>
      <c r="E22" s="248" t="s">
        <v>232</v>
      </c>
      <c r="F22" s="927" t="str">
        <f>'Plan de acción Actual'!AE51</f>
        <v>9.1 Desarrollar infraestructuras fiables, sostenibles, resilientes y de calidad, incluidas infraestructuras regionales y transfronterizas, para apoyar el desarrollo económico y el bienestar humano, haciendo especial hincapié en el acceso asequible y equitativo para todos
11.7 De aquí a 2030, proporcionar acceso universal a zonas verdes y espacios públicos seguros, inclusivos y accesibles, en particular para las mujeres y los niños, las personas de edad y las personas con discapacidad</v>
      </c>
      <c r="G22" s="928"/>
      <c r="H22" s="928"/>
      <c r="I22" s="928"/>
      <c r="J22" s="928"/>
      <c r="K22" s="37"/>
      <c r="L22" s="37"/>
      <c r="M22" s="247"/>
    </row>
    <row r="23" spans="1:13" ht="35.25" customHeight="1">
      <c r="A23" s="930" t="s">
        <v>57</v>
      </c>
      <c r="B23" s="69" t="s">
        <v>221</v>
      </c>
      <c r="C23" s="124" t="str">
        <f>'Plan de acción Actual'!AF51</f>
        <v>Poblacional;
Diferencial</v>
      </c>
      <c r="D23" s="80"/>
      <c r="E23" s="80"/>
      <c r="F23" s="80"/>
      <c r="G23" s="80"/>
      <c r="H23" s="80"/>
      <c r="I23" s="80"/>
      <c r="J23" s="80"/>
      <c r="K23" s="80"/>
      <c r="M23" s="65"/>
    </row>
    <row r="24" spans="1:13" ht="48.95" customHeight="1">
      <c r="A24" s="931"/>
      <c r="B24" s="69" t="s">
        <v>717</v>
      </c>
      <c r="C24" s="948" t="str">
        <f>'Plan de acción Actual'!AC51</f>
        <v>Sumatoria de Entidades Distritales con avance de 100% en implementación de criterios de infraestructura y disposición de espacios en sus puntos de atención definidos para intervención</v>
      </c>
      <c r="D24" s="949"/>
      <c r="E24" s="949"/>
      <c r="F24" s="949"/>
      <c r="G24" s="949"/>
      <c r="H24" s="949"/>
      <c r="I24" s="949"/>
      <c r="J24" s="949"/>
      <c r="K24" s="949"/>
      <c r="L24" s="949"/>
      <c r="M24" s="950"/>
    </row>
    <row r="25" spans="1:13" ht="8.25" customHeight="1">
      <c r="A25" s="931"/>
      <c r="B25" s="914" t="s">
        <v>653</v>
      </c>
      <c r="C25" s="66"/>
      <c r="D25" s="24"/>
      <c r="E25" s="24"/>
      <c r="F25" s="24"/>
      <c r="G25" s="24"/>
      <c r="H25" s="24"/>
      <c r="I25" s="24"/>
      <c r="J25" s="24"/>
      <c r="K25" s="24"/>
      <c r="L25" s="24"/>
      <c r="M25" s="25"/>
    </row>
    <row r="26" spans="1:13" ht="9" customHeight="1">
      <c r="A26" s="931"/>
      <c r="B26" s="915"/>
      <c r="C26" s="64"/>
      <c r="D26" s="26"/>
      <c r="E26" s="5"/>
      <c r="F26" s="26"/>
      <c r="G26" s="5"/>
      <c r="H26" s="26"/>
      <c r="I26" s="5"/>
      <c r="J26" s="26"/>
      <c r="K26" s="5"/>
      <c r="L26" s="5"/>
      <c r="M26" s="27"/>
    </row>
    <row r="27" spans="1:13">
      <c r="A27" s="931"/>
      <c r="B27" s="915"/>
      <c r="C27" s="29" t="s">
        <v>654</v>
      </c>
      <c r="D27" s="28"/>
      <c r="E27" s="29" t="s">
        <v>655</v>
      </c>
      <c r="F27" s="28"/>
      <c r="G27" s="29" t="s">
        <v>656</v>
      </c>
      <c r="H27" s="28"/>
      <c r="I27" s="29" t="s">
        <v>657</v>
      </c>
      <c r="J27" s="28"/>
      <c r="K27" s="29"/>
      <c r="L27" s="30"/>
      <c r="M27" s="31"/>
    </row>
    <row r="28" spans="1:13">
      <c r="A28" s="931"/>
      <c r="B28" s="915"/>
      <c r="C28" s="29" t="s">
        <v>659</v>
      </c>
      <c r="D28" s="32"/>
      <c r="E28" s="29" t="s">
        <v>660</v>
      </c>
      <c r="F28" s="33"/>
      <c r="G28" s="29" t="s">
        <v>661</v>
      </c>
      <c r="H28" s="33"/>
      <c r="I28" s="29"/>
      <c r="J28" s="33"/>
      <c r="K28" s="29"/>
      <c r="L28" s="30"/>
      <c r="M28" s="31"/>
    </row>
    <row r="29" spans="1:13">
      <c r="A29" s="931"/>
      <c r="B29" s="915"/>
      <c r="C29" s="252" t="s">
        <v>664</v>
      </c>
      <c r="D29" s="32"/>
      <c r="E29" s="251" t="s">
        <v>665</v>
      </c>
      <c r="F29" s="32"/>
      <c r="G29" s="29"/>
      <c r="H29" s="44"/>
      <c r="I29" s="29"/>
      <c r="J29" s="44"/>
      <c r="K29" s="29"/>
      <c r="L29" s="242"/>
      <c r="M29" s="243"/>
    </row>
    <row r="30" spans="1:13">
      <c r="A30" s="931"/>
      <c r="B30" s="915"/>
      <c r="C30" s="29" t="s">
        <v>666</v>
      </c>
      <c r="D30" s="33" t="s">
        <v>667</v>
      </c>
      <c r="E30" s="29" t="s">
        <v>668</v>
      </c>
      <c r="F30" s="9" t="s">
        <v>732</v>
      </c>
      <c r="G30" s="9"/>
      <c r="H30" s="9"/>
      <c r="I30" s="9"/>
      <c r="J30" s="9"/>
      <c r="K30" s="9"/>
      <c r="L30" s="9"/>
      <c r="M30" s="34"/>
    </row>
    <row r="31" spans="1:13" ht="9.75" customHeight="1">
      <c r="A31" s="931"/>
      <c r="B31" s="916"/>
      <c r="C31" s="35"/>
      <c r="D31" s="35"/>
      <c r="E31" s="35"/>
      <c r="F31" s="35"/>
      <c r="G31" s="35"/>
      <c r="H31" s="35"/>
      <c r="I31" s="35"/>
      <c r="J31" s="35"/>
      <c r="K31" s="35"/>
      <c r="L31" s="35"/>
      <c r="M31" s="36"/>
    </row>
    <row r="32" spans="1:13">
      <c r="A32" s="931"/>
      <c r="B32" s="914" t="s">
        <v>670</v>
      </c>
      <c r="C32" s="37"/>
      <c r="D32" s="37"/>
      <c r="E32" s="37"/>
      <c r="F32" s="37"/>
      <c r="G32" s="37"/>
      <c r="H32" s="37"/>
      <c r="I32" s="37"/>
      <c r="J32" s="37"/>
      <c r="K32" s="37"/>
      <c r="M32" s="65"/>
    </row>
    <row r="33" spans="1:13">
      <c r="A33" s="931"/>
      <c r="B33" s="915"/>
      <c r="C33" s="29" t="s">
        <v>671</v>
      </c>
      <c r="D33" s="33"/>
      <c r="E33" s="38"/>
      <c r="F33" s="29" t="s">
        <v>672</v>
      </c>
      <c r="G33" s="32"/>
      <c r="H33" s="38"/>
      <c r="I33" s="29" t="s">
        <v>673</v>
      </c>
      <c r="J33" s="32" t="s">
        <v>667</v>
      </c>
      <c r="K33" s="38"/>
      <c r="M33" s="65"/>
    </row>
    <row r="34" spans="1:13">
      <c r="A34" s="931"/>
      <c r="B34" s="915"/>
      <c r="C34" s="29" t="s">
        <v>674</v>
      </c>
      <c r="D34" s="39"/>
      <c r="E34" s="40"/>
      <c r="F34" s="29" t="s">
        <v>675</v>
      </c>
      <c r="G34" s="33"/>
      <c r="H34" s="41"/>
      <c r="I34" s="42"/>
      <c r="J34" s="41"/>
      <c r="K34" s="43"/>
      <c r="M34" s="65"/>
    </row>
    <row r="35" spans="1:13">
      <c r="A35" s="931"/>
      <c r="B35" s="915"/>
      <c r="C35" s="44"/>
      <c r="D35" s="44"/>
      <c r="E35" s="44"/>
      <c r="F35" s="44"/>
      <c r="G35" s="44"/>
      <c r="H35" s="44"/>
      <c r="I35" s="44"/>
      <c r="J35" s="44"/>
      <c r="K35" s="44"/>
      <c r="M35" s="65"/>
    </row>
    <row r="36" spans="1:13">
      <c r="A36" s="931"/>
      <c r="B36" s="119" t="s">
        <v>676</v>
      </c>
      <c r="C36" s="38"/>
      <c r="D36" s="38"/>
      <c r="E36" s="38"/>
      <c r="F36" s="38"/>
      <c r="G36" s="38"/>
      <c r="H36" s="38"/>
      <c r="I36" s="38"/>
      <c r="J36" s="38"/>
      <c r="K36" s="38"/>
      <c r="L36" s="38"/>
      <c r="M36" s="45"/>
    </row>
    <row r="37" spans="1:13" ht="18.95" customHeight="1">
      <c r="A37" s="931"/>
      <c r="B37" s="119"/>
      <c r="C37" s="67" t="s">
        <v>677</v>
      </c>
      <c r="D37" s="126" t="s">
        <v>315</v>
      </c>
      <c r="E37" s="38"/>
      <c r="F37" s="46" t="s">
        <v>678</v>
      </c>
      <c r="G37" s="48"/>
      <c r="H37" s="38"/>
      <c r="I37" s="46" t="s">
        <v>679</v>
      </c>
      <c r="J37" s="927"/>
      <c r="K37" s="928"/>
      <c r="L37" s="929"/>
      <c r="M37" s="45"/>
    </row>
    <row r="38" spans="1:13">
      <c r="A38" s="931"/>
      <c r="B38" s="120"/>
      <c r="C38" s="35"/>
      <c r="D38" s="35"/>
      <c r="E38" s="35"/>
      <c r="F38" s="35"/>
      <c r="G38" s="35"/>
      <c r="H38" s="35"/>
      <c r="I38" s="35"/>
      <c r="J38" s="35"/>
      <c r="K38" s="35"/>
      <c r="L38" s="35"/>
      <c r="M38" s="36"/>
    </row>
    <row r="39" spans="1:13">
      <c r="A39" s="931"/>
      <c r="B39" s="914" t="s">
        <v>681</v>
      </c>
      <c r="C39" s="47"/>
      <c r="D39" s="47"/>
      <c r="E39" s="47"/>
      <c r="F39" s="47"/>
      <c r="G39" s="47"/>
      <c r="H39" s="47"/>
      <c r="I39" s="47"/>
      <c r="J39" s="47"/>
      <c r="K39" s="47"/>
      <c r="M39" s="65"/>
    </row>
    <row r="40" spans="1:13">
      <c r="A40" s="931"/>
      <c r="B40" s="915"/>
      <c r="C40" s="38" t="s">
        <v>682</v>
      </c>
      <c r="D40" s="48">
        <v>2020</v>
      </c>
      <c r="E40" s="49"/>
      <c r="F40" s="38" t="s">
        <v>683</v>
      </c>
      <c r="G40" s="50" t="s">
        <v>684</v>
      </c>
      <c r="H40" s="49"/>
      <c r="I40" s="46"/>
      <c r="J40" s="49"/>
      <c r="K40" s="49"/>
      <c r="M40" s="65"/>
    </row>
    <row r="41" spans="1:13">
      <c r="A41" s="931"/>
      <c r="B41" s="916"/>
      <c r="C41" s="35"/>
      <c r="D41" s="51"/>
      <c r="E41" s="52"/>
      <c r="F41" s="35"/>
      <c r="G41" s="52"/>
      <c r="H41" s="52"/>
      <c r="I41" s="53"/>
      <c r="J41" s="52"/>
      <c r="K41" s="52"/>
      <c r="M41" s="65"/>
    </row>
    <row r="42" spans="1:13">
      <c r="A42" s="931"/>
      <c r="B42" s="914" t="s">
        <v>685</v>
      </c>
      <c r="C42" s="54"/>
      <c r="D42" s="54"/>
      <c r="E42" s="54"/>
      <c r="F42" s="54"/>
      <c r="G42" s="54"/>
      <c r="H42" s="54"/>
      <c r="I42" s="54"/>
      <c r="J42" s="54"/>
      <c r="K42" s="54"/>
      <c r="L42" s="54"/>
      <c r="M42" s="55"/>
    </row>
    <row r="43" spans="1:13">
      <c r="A43" s="931"/>
      <c r="B43" s="915"/>
      <c r="C43" s="6"/>
      <c r="D43" s="7" t="s">
        <v>739</v>
      </c>
      <c r="E43" s="7"/>
      <c r="F43" s="7" t="s">
        <v>740</v>
      </c>
      <c r="G43" s="7"/>
      <c r="H43" s="8" t="s">
        <v>741</v>
      </c>
      <c r="I43" s="8"/>
      <c r="J43" s="8" t="s">
        <v>742</v>
      </c>
      <c r="K43" s="7"/>
      <c r="L43" s="7" t="s">
        <v>743</v>
      </c>
      <c r="M43" s="55"/>
    </row>
    <row r="44" spans="1:13">
      <c r="A44" s="931"/>
      <c r="B44" s="915"/>
      <c r="C44" s="6"/>
      <c r="D44" s="102"/>
      <c r="E44" s="10"/>
      <c r="F44" s="102">
        <v>9</v>
      </c>
      <c r="G44" s="10"/>
      <c r="H44" s="102">
        <v>11</v>
      </c>
      <c r="I44" s="10"/>
      <c r="J44" s="102">
        <v>12</v>
      </c>
      <c r="K44" s="10"/>
      <c r="L44" s="102">
        <v>13</v>
      </c>
      <c r="M44" s="118"/>
    </row>
    <row r="45" spans="1:13">
      <c r="A45" s="931"/>
      <c r="B45" s="915"/>
      <c r="C45" s="6"/>
      <c r="D45" s="7" t="s">
        <v>744</v>
      </c>
      <c r="E45" s="7"/>
      <c r="F45" s="7" t="s">
        <v>745</v>
      </c>
      <c r="G45" s="7"/>
      <c r="H45" s="8" t="s">
        <v>746</v>
      </c>
      <c r="I45" s="8"/>
      <c r="J45" s="8" t="s">
        <v>747</v>
      </c>
      <c r="K45" s="7"/>
      <c r="L45" s="7" t="s">
        <v>748</v>
      </c>
      <c r="M45" s="27"/>
    </row>
    <row r="46" spans="1:13">
      <c r="A46" s="931"/>
      <c r="B46" s="915"/>
      <c r="C46" s="6"/>
      <c r="D46" s="102">
        <v>13</v>
      </c>
      <c r="E46" s="10"/>
      <c r="F46" s="102">
        <v>13</v>
      </c>
      <c r="G46" s="10"/>
      <c r="H46" s="102">
        <v>14</v>
      </c>
      <c r="I46" s="10"/>
      <c r="J46" s="102">
        <v>14</v>
      </c>
      <c r="K46" s="10"/>
      <c r="L46" s="102">
        <v>14</v>
      </c>
      <c r="M46" s="118"/>
    </row>
    <row r="47" spans="1:13">
      <c r="A47" s="931"/>
      <c r="B47" s="915"/>
      <c r="C47" s="6"/>
      <c r="D47" s="7" t="s">
        <v>733</v>
      </c>
      <c r="E47" s="7"/>
      <c r="F47" s="7" t="s">
        <v>724</v>
      </c>
      <c r="G47" s="7"/>
      <c r="H47" s="8" t="s">
        <v>725</v>
      </c>
      <c r="I47" s="8"/>
      <c r="J47" s="8" t="s">
        <v>726</v>
      </c>
      <c r="K47" s="7"/>
      <c r="L47" s="7" t="s">
        <v>727</v>
      </c>
      <c r="M47" s="27"/>
    </row>
    <row r="48" spans="1:13">
      <c r="A48" s="931"/>
      <c r="B48" s="915"/>
      <c r="C48" s="6"/>
      <c r="D48" s="102"/>
      <c r="E48" s="10"/>
      <c r="F48" s="121"/>
      <c r="G48" s="10"/>
      <c r="H48" s="121"/>
      <c r="I48" s="10"/>
      <c r="J48" s="121"/>
      <c r="K48" s="10"/>
      <c r="L48" s="121"/>
      <c r="M48" s="118"/>
    </row>
    <row r="49" spans="1:13">
      <c r="A49" s="931"/>
      <c r="B49" s="915"/>
      <c r="C49" s="6"/>
      <c r="D49" s="11" t="s">
        <v>727</v>
      </c>
      <c r="E49" s="117"/>
      <c r="F49" s="11" t="s">
        <v>686</v>
      </c>
      <c r="G49" s="117"/>
      <c r="H49" s="11"/>
      <c r="I49" s="117"/>
      <c r="J49" s="11"/>
      <c r="K49" s="117"/>
      <c r="L49" s="11"/>
      <c r="M49" s="118"/>
    </row>
    <row r="50" spans="1:13">
      <c r="A50" s="931"/>
      <c r="B50" s="915"/>
      <c r="C50" s="6"/>
      <c r="D50" s="121"/>
      <c r="E50" s="10"/>
      <c r="F50" s="917">
        <v>14</v>
      </c>
      <c r="G50" s="918"/>
      <c r="H50" s="919"/>
      <c r="I50" s="919"/>
      <c r="J50" s="11"/>
      <c r="K50" s="117"/>
      <c r="L50" s="11"/>
      <c r="M50" s="118"/>
    </row>
    <row r="51" spans="1:13">
      <c r="A51" s="931"/>
      <c r="B51" s="915"/>
      <c r="C51" s="6"/>
      <c r="D51" s="11"/>
      <c r="E51" s="117"/>
      <c r="F51" s="11"/>
      <c r="G51" s="117"/>
      <c r="H51" s="11"/>
      <c r="I51" s="117"/>
      <c r="J51" s="11"/>
      <c r="K51" s="117"/>
      <c r="L51" s="11"/>
      <c r="M51" s="118"/>
    </row>
    <row r="52" spans="1:13" ht="18" customHeight="1">
      <c r="A52" s="931"/>
      <c r="B52" s="914" t="s">
        <v>687</v>
      </c>
      <c r="C52" s="56"/>
      <c r="D52" s="56"/>
      <c r="E52" s="56"/>
      <c r="F52" s="56"/>
      <c r="G52" s="56"/>
      <c r="H52" s="56"/>
      <c r="I52" s="56"/>
      <c r="J52" s="56"/>
      <c r="K52" s="56"/>
      <c r="M52" s="65"/>
    </row>
    <row r="53" spans="1:13">
      <c r="A53" s="931"/>
      <c r="B53" s="915"/>
      <c r="D53" s="57" t="s">
        <v>688</v>
      </c>
      <c r="E53" s="58" t="s">
        <v>548</v>
      </c>
      <c r="F53" s="920" t="s">
        <v>689</v>
      </c>
      <c r="G53" s="921"/>
      <c r="H53" s="7"/>
      <c r="I53" s="77" t="s">
        <v>668</v>
      </c>
      <c r="J53" s="59"/>
      <c r="K53" s="59"/>
      <c r="M53" s="65"/>
    </row>
    <row r="54" spans="1:13">
      <c r="A54" s="931"/>
      <c r="B54" s="915"/>
      <c r="D54" s="60"/>
      <c r="E54" s="32" t="s">
        <v>667</v>
      </c>
      <c r="F54" s="920"/>
      <c r="G54" s="922"/>
      <c r="H54" s="38"/>
      <c r="I54" s="923"/>
      <c r="J54" s="923"/>
      <c r="K54" s="61"/>
      <c r="M54" s="65"/>
    </row>
    <row r="55" spans="1:13">
      <c r="A55" s="931"/>
      <c r="B55" s="916"/>
      <c r="C55" s="62"/>
      <c r="D55" s="62"/>
      <c r="E55" s="62"/>
      <c r="F55" s="62"/>
      <c r="G55" s="62"/>
      <c r="H55" s="62"/>
      <c r="I55" s="62"/>
      <c r="J55" s="62"/>
      <c r="K55" s="62"/>
      <c r="M55" s="65"/>
    </row>
    <row r="56" spans="1:13" ht="28.5" customHeight="1">
      <c r="A56" s="931"/>
      <c r="B56" s="69" t="s">
        <v>690</v>
      </c>
      <c r="C56" s="954"/>
      <c r="D56" s="955"/>
      <c r="E56" s="955"/>
      <c r="F56" s="955"/>
      <c r="G56" s="955"/>
      <c r="H56" s="955"/>
      <c r="I56" s="955"/>
      <c r="J56" s="955"/>
      <c r="K56" s="955"/>
      <c r="L56" s="955"/>
      <c r="M56" s="956"/>
    </row>
    <row r="57" spans="1:13">
      <c r="A57" s="931"/>
      <c r="B57" s="69" t="s">
        <v>692</v>
      </c>
      <c r="C57" s="893" t="s">
        <v>735</v>
      </c>
      <c r="D57" s="894"/>
      <c r="E57" s="894"/>
      <c r="F57" s="894"/>
      <c r="G57" s="894"/>
      <c r="H57" s="894"/>
      <c r="I57" s="894"/>
      <c r="J57" s="894"/>
      <c r="K57" s="894"/>
      <c r="L57" s="894"/>
      <c r="M57" s="895"/>
    </row>
    <row r="58" spans="1:13">
      <c r="A58" s="931"/>
      <c r="B58" s="69" t="s">
        <v>694</v>
      </c>
      <c r="C58" s="143">
        <v>31</v>
      </c>
      <c r="D58" s="143"/>
      <c r="E58" s="143"/>
      <c r="F58" s="143"/>
      <c r="G58" s="143"/>
      <c r="H58" s="143"/>
      <c r="I58" s="143"/>
      <c r="J58" s="143"/>
      <c r="K58" s="143"/>
      <c r="L58" s="143"/>
      <c r="M58" s="228"/>
    </row>
    <row r="59" spans="1:13" ht="30.95" customHeight="1">
      <c r="A59" s="931"/>
      <c r="B59" s="69" t="s">
        <v>695</v>
      </c>
      <c r="C59" s="964">
        <v>2020</v>
      </c>
      <c r="D59" s="965"/>
      <c r="E59" s="965"/>
      <c r="F59" s="965"/>
      <c r="G59" s="965"/>
      <c r="H59" s="965"/>
      <c r="I59" s="965"/>
      <c r="J59" s="965"/>
      <c r="K59" s="965"/>
      <c r="L59" s="965"/>
      <c r="M59" s="966"/>
    </row>
    <row r="60" spans="1:13" ht="15.75" customHeight="1">
      <c r="A60" s="905" t="s">
        <v>70</v>
      </c>
      <c r="B60" s="70" t="s">
        <v>696</v>
      </c>
      <c r="C60" s="908" t="s">
        <v>861</v>
      </c>
      <c r="D60" s="908"/>
      <c r="E60" s="908"/>
      <c r="F60" s="908"/>
      <c r="G60" s="908"/>
      <c r="H60" s="908"/>
      <c r="I60" s="908"/>
      <c r="J60" s="908"/>
      <c r="K60" s="908"/>
      <c r="L60" s="908"/>
      <c r="M60" s="909"/>
    </row>
    <row r="61" spans="1:13" ht="15.75" customHeight="1">
      <c r="A61" s="906"/>
      <c r="B61" s="70" t="s">
        <v>698</v>
      </c>
      <c r="C61" s="908" t="s">
        <v>310</v>
      </c>
      <c r="D61" s="908"/>
      <c r="E61" s="908"/>
      <c r="F61" s="908"/>
      <c r="G61" s="908"/>
      <c r="H61" s="908"/>
      <c r="I61" s="908"/>
      <c r="J61" s="908"/>
      <c r="K61" s="908"/>
      <c r="L61" s="908"/>
      <c r="M61" s="909"/>
    </row>
    <row r="62" spans="1:13" ht="15.75" customHeight="1">
      <c r="A62" s="906"/>
      <c r="B62" s="70" t="s">
        <v>699</v>
      </c>
      <c r="C62" s="908" t="s">
        <v>272</v>
      </c>
      <c r="D62" s="908"/>
      <c r="E62" s="908"/>
      <c r="F62" s="908"/>
      <c r="G62" s="908"/>
      <c r="H62" s="908"/>
      <c r="I62" s="908"/>
      <c r="J62" s="908"/>
      <c r="K62" s="908"/>
      <c r="L62" s="908"/>
      <c r="M62" s="909"/>
    </row>
    <row r="63" spans="1:13" ht="15.75" customHeight="1">
      <c r="A63" s="906"/>
      <c r="B63" s="71" t="s">
        <v>700</v>
      </c>
      <c r="C63" s="908" t="s">
        <v>753</v>
      </c>
      <c r="D63" s="908"/>
      <c r="E63" s="908"/>
      <c r="F63" s="908"/>
      <c r="G63" s="908"/>
      <c r="H63" s="908"/>
      <c r="I63" s="908"/>
      <c r="J63" s="908"/>
      <c r="K63" s="908"/>
      <c r="L63" s="908"/>
      <c r="M63" s="909"/>
    </row>
    <row r="64" spans="1:13" ht="15.75" customHeight="1">
      <c r="A64" s="906"/>
      <c r="B64" s="70" t="s">
        <v>701</v>
      </c>
      <c r="C64" s="910" t="s">
        <v>311</v>
      </c>
      <c r="D64" s="908"/>
      <c r="E64" s="908"/>
      <c r="F64" s="908"/>
      <c r="G64" s="908"/>
      <c r="H64" s="908"/>
      <c r="I64" s="908"/>
      <c r="J64" s="908"/>
      <c r="K64" s="908"/>
      <c r="L64" s="908"/>
      <c r="M64" s="909"/>
    </row>
    <row r="65" spans="1:13" ht="15.95" customHeight="1" thickBot="1">
      <c r="A65" s="907"/>
      <c r="B65" s="70" t="s">
        <v>702</v>
      </c>
      <c r="C65" s="908" t="s">
        <v>275</v>
      </c>
      <c r="D65" s="908"/>
      <c r="E65" s="908"/>
      <c r="F65" s="908"/>
      <c r="G65" s="908"/>
      <c r="H65" s="908"/>
      <c r="I65" s="908"/>
      <c r="J65" s="908"/>
      <c r="K65" s="908"/>
      <c r="L65" s="908"/>
      <c r="M65" s="909"/>
    </row>
    <row r="66" spans="1:13" ht="15.75" customHeight="1">
      <c r="A66" s="905" t="s">
        <v>704</v>
      </c>
      <c r="B66" s="72" t="s">
        <v>705</v>
      </c>
      <c r="C66" s="908" t="s">
        <v>706</v>
      </c>
      <c r="D66" s="908"/>
      <c r="E66" s="908"/>
      <c r="F66" s="908"/>
      <c r="G66" s="908"/>
      <c r="H66" s="908"/>
      <c r="I66" s="908"/>
      <c r="J66" s="908"/>
      <c r="K66" s="908"/>
      <c r="L66" s="908"/>
      <c r="M66" s="909"/>
    </row>
    <row r="67" spans="1:13" ht="30" customHeight="1">
      <c r="A67" s="906"/>
      <c r="B67" s="72" t="s">
        <v>707</v>
      </c>
      <c r="C67" s="908" t="s">
        <v>708</v>
      </c>
      <c r="D67" s="908"/>
      <c r="E67" s="908"/>
      <c r="F67" s="908"/>
      <c r="G67" s="908"/>
      <c r="H67" s="908"/>
      <c r="I67" s="908"/>
      <c r="J67" s="908"/>
      <c r="K67" s="908"/>
      <c r="L67" s="908"/>
      <c r="M67" s="909"/>
    </row>
    <row r="68" spans="1:13" ht="30" customHeight="1" thickBot="1">
      <c r="A68" s="906"/>
      <c r="B68" s="73" t="s">
        <v>237</v>
      </c>
      <c r="C68" s="908" t="s">
        <v>118</v>
      </c>
      <c r="D68" s="908"/>
      <c r="E68" s="908"/>
      <c r="F68" s="908"/>
      <c r="G68" s="908"/>
      <c r="H68" s="908"/>
      <c r="I68" s="908"/>
      <c r="J68" s="908"/>
      <c r="K68" s="908"/>
      <c r="L68" s="908"/>
      <c r="M68" s="909"/>
    </row>
    <row r="69" spans="1:13" ht="16.5" thickBot="1">
      <c r="A69" s="87" t="s">
        <v>74</v>
      </c>
      <c r="B69" s="74"/>
      <c r="C69" s="902" t="s">
        <v>709</v>
      </c>
      <c r="D69" s="903"/>
      <c r="E69" s="903"/>
      <c r="F69" s="903"/>
      <c r="G69" s="903"/>
      <c r="H69" s="903"/>
      <c r="I69" s="903"/>
      <c r="J69" s="903"/>
      <c r="K69" s="903"/>
      <c r="L69" s="903"/>
      <c r="M69" s="904"/>
    </row>
  </sheetData>
  <mergeCells count="78">
    <mergeCell ref="C69:M69"/>
    <mergeCell ref="B52:B55"/>
    <mergeCell ref="F53:F54"/>
    <mergeCell ref="G53:G54"/>
    <mergeCell ref="C9:D9"/>
    <mergeCell ref="I15:J15"/>
    <mergeCell ref="L15:M15"/>
    <mergeCell ref="C21:M21"/>
    <mergeCell ref="C16:D16"/>
    <mergeCell ref="F16:G16"/>
    <mergeCell ref="I16:J16"/>
    <mergeCell ref="L16:M16"/>
    <mergeCell ref="C17:D17"/>
    <mergeCell ref="F17:G17"/>
    <mergeCell ref="C57:M57"/>
    <mergeCell ref="J37:L37"/>
    <mergeCell ref="I54:J54"/>
    <mergeCell ref="A66:A68"/>
    <mergeCell ref="C66:M66"/>
    <mergeCell ref="C67:M67"/>
    <mergeCell ref="C68:M68"/>
    <mergeCell ref="C59:M59"/>
    <mergeCell ref="A60:A65"/>
    <mergeCell ref="C60:M60"/>
    <mergeCell ref="C61:M61"/>
    <mergeCell ref="C62:M62"/>
    <mergeCell ref="C63:M63"/>
    <mergeCell ref="C64:M64"/>
    <mergeCell ref="C65:M65"/>
    <mergeCell ref="A23:A59"/>
    <mergeCell ref="C24:M24"/>
    <mergeCell ref="B25:B31"/>
    <mergeCell ref="L18:M18"/>
    <mergeCell ref="I17:J17"/>
    <mergeCell ref="L17:M17"/>
    <mergeCell ref="B39:B41"/>
    <mergeCell ref="B42:B51"/>
    <mergeCell ref="F50:G50"/>
    <mergeCell ref="H50:I50"/>
    <mergeCell ref="B32:B35"/>
    <mergeCell ref="L9:M9"/>
    <mergeCell ref="C10:D10"/>
    <mergeCell ref="F9:G9"/>
    <mergeCell ref="I11:J11"/>
    <mergeCell ref="C56:M56"/>
    <mergeCell ref="C20:M20"/>
    <mergeCell ref="I13:J13"/>
    <mergeCell ref="L13:M13"/>
    <mergeCell ref="C14:D14"/>
    <mergeCell ref="F14:G14"/>
    <mergeCell ref="I14:J14"/>
    <mergeCell ref="L14:M14"/>
    <mergeCell ref="C13:D13"/>
    <mergeCell ref="F13:G13"/>
    <mergeCell ref="C15:D15"/>
    <mergeCell ref="F15:G15"/>
    <mergeCell ref="C12:D12"/>
    <mergeCell ref="F12:G12"/>
    <mergeCell ref="I12:J12"/>
    <mergeCell ref="L12:M12"/>
    <mergeCell ref="A2:A22"/>
    <mergeCell ref="C2:M2"/>
    <mergeCell ref="C3:M3"/>
    <mergeCell ref="C18:D18"/>
    <mergeCell ref="F18:G18"/>
    <mergeCell ref="I18:J18"/>
    <mergeCell ref="C19:M19"/>
    <mergeCell ref="B8:B18"/>
    <mergeCell ref="F22:J22"/>
    <mergeCell ref="C22:D22"/>
    <mergeCell ref="F4:G4"/>
    <mergeCell ref="I9:J9"/>
    <mergeCell ref="F10:G10"/>
    <mergeCell ref="I10:J10"/>
    <mergeCell ref="L10:M10"/>
    <mergeCell ref="L11:M11"/>
    <mergeCell ref="C11:D11"/>
    <mergeCell ref="F11:G11"/>
  </mergeCells>
  <dataValidations count="7">
    <dataValidation allowBlank="1" showInputMessage="1" showErrorMessage="1" prompt="Incluir una ficha por cada indicador, ya sea de producto o de resultado" sqref="B1" xr:uid="{00000000-0002-0000-2100-000000000000}"/>
    <dataValidation allowBlank="1" showInputMessage="1" showErrorMessage="1" prompt="Selecciones de la lista desplegable" sqref="B23" xr:uid="{00000000-0002-0000-2100-000001000000}"/>
    <dataValidation allowBlank="1" showInputMessage="1" showErrorMessage="1" prompt="Seleccione de la lista desplegable" sqref="H7 B7 B4" xr:uid="{00000000-0002-0000-21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100-000003000000}"/>
    <dataValidation allowBlank="1" showInputMessage="1" showErrorMessage="1" prompt="Identifique el ODS a que le apunta el indicador de producto. Seleccione de la lista desplegable._x000a_" sqref="B22" xr:uid="{00000000-0002-0000-2100-000004000000}"/>
    <dataValidation allowBlank="1" showInputMessage="1" showErrorMessage="1" prompt="Identifique la meta ODS a que le apunta el indicador de producto. Seleccione de la lista desplegable." sqref="E22" xr:uid="{00000000-0002-0000-2100-000005000000}"/>
    <dataValidation type="list" allowBlank="1" showInputMessage="1" showErrorMessage="1" sqref="G53" xr:uid="{00000000-0002-0000-2100-000006000000}"/>
  </dataValidations>
  <hyperlinks>
    <hyperlink ref="C64" r:id="rId1" xr:uid="{00000000-0004-0000-2100-000000000000}"/>
  </hyperlinks>
  <pageMargins left="0.7" right="0.7" top="0.75" bottom="0.75" header="0.3" footer="0.3"/>
  <pageSetup paperSize="9" orientation="portrait"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61"/>
  <sheetViews>
    <sheetView topLeftCell="A54" zoomScale="80" zoomScaleNormal="80" zoomScalePageLayoutView="80" workbookViewId="0">
      <selection activeCell="C14" sqref="C14:D14"/>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970</v>
      </c>
      <c r="C1" s="89"/>
      <c r="D1" s="89"/>
      <c r="E1" s="89"/>
      <c r="F1" s="89"/>
      <c r="G1" s="89"/>
      <c r="H1" s="89"/>
      <c r="I1" s="89"/>
      <c r="J1" s="89"/>
      <c r="K1" s="89"/>
      <c r="L1" s="89"/>
      <c r="M1" s="90"/>
    </row>
    <row r="2" spans="1:13" ht="21.95" customHeight="1">
      <c r="A2" s="944" t="s">
        <v>614</v>
      </c>
      <c r="B2" s="68" t="s">
        <v>615</v>
      </c>
      <c r="C2" s="893" t="str">
        <f>'Plan de acción Actual'!AB52</f>
        <v>Puntos de atención CADE y SuperCADE en operación</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Actual'!$E$51,"'")</f>
        <v>Aporta al indicador de resultado 'Porcentaje de ciudadanos que consideran que las entidades públicas garantizan la idoneidad de los espacios públicos de atención,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30" customHeight="1">
      <c r="A11" s="945"/>
      <c r="B11" s="261" t="s">
        <v>651</v>
      </c>
      <c r="C11" s="1014" t="s">
        <v>971</v>
      </c>
      <c r="D11" s="1015"/>
      <c r="E11" s="1015"/>
      <c r="F11" s="1015"/>
      <c r="G11" s="1015"/>
      <c r="H11" s="1015"/>
      <c r="I11" s="1015"/>
      <c r="J11" s="1015"/>
      <c r="K11" s="1015"/>
      <c r="L11" s="1015"/>
      <c r="M11" s="1016"/>
    </row>
    <row r="12" spans="1:13" ht="48.75" customHeight="1">
      <c r="A12" s="945"/>
      <c r="B12" s="69" t="s">
        <v>713</v>
      </c>
      <c r="C12" s="947" t="s">
        <v>972</v>
      </c>
      <c r="D12" s="908"/>
      <c r="E12" s="908"/>
      <c r="F12" s="908"/>
      <c r="G12" s="908"/>
      <c r="H12" s="908"/>
      <c r="I12" s="908"/>
      <c r="J12" s="908"/>
      <c r="K12" s="908"/>
      <c r="L12" s="908"/>
      <c r="M12" s="909"/>
    </row>
    <row r="13" spans="1:13" ht="58.5" customHeight="1">
      <c r="A13" s="945"/>
      <c r="B13" s="69" t="s">
        <v>715</v>
      </c>
      <c r="C13" s="932" t="s">
        <v>969</v>
      </c>
      <c r="D13" s="928"/>
      <c r="E13" s="928"/>
      <c r="F13" s="928"/>
      <c r="G13" s="928"/>
      <c r="H13" s="928"/>
      <c r="I13" s="928"/>
      <c r="J13" s="928"/>
      <c r="K13" s="928"/>
      <c r="L13" s="928"/>
      <c r="M13" s="933"/>
    </row>
    <row r="14" spans="1:13" ht="83.45" customHeight="1">
      <c r="A14" s="946"/>
      <c r="B14" s="244" t="s">
        <v>716</v>
      </c>
      <c r="C14" s="932" t="str">
        <f>'Plan de acción Actual'!AD52</f>
        <v>9. Industria, Innovación e Infraestructuras
11. Ciudades y comunidades sostenibles</v>
      </c>
      <c r="D14" s="929"/>
      <c r="E14" s="248" t="s">
        <v>232</v>
      </c>
      <c r="F14" s="927" t="str">
        <f>'Plan de acción Actual'!AE52</f>
        <v>9.1 Desarrollar infraestructuras fiables, sostenibles, resilientes y de calidad, incluidas infraestructuras regionales y transfronterizas, para apoyar el desarrollo económico y el bienestar humano, haciendo especial hincapié en el acceso asequible y equitativo para todos
9.3 Aumentar el acceso de las pequeñas industrias y otras empresas, particularmente en los países en desarrollo, a los servicios financieros, incluidos créditos asequibles, y su integración en las cadenas de valor y los mercados
11.7 De aquí a 2030, proporcionar acceso universal a zonas verdes y espacios públicos seguros, inclusivos y accesibles, en particular para las mujeres y los niños, las personas de edad y las personas con discapacidad</v>
      </c>
      <c r="G14" s="928"/>
      <c r="H14" s="928"/>
      <c r="I14" s="928"/>
      <c r="J14" s="928"/>
      <c r="K14" s="38"/>
      <c r="M14" s="65"/>
    </row>
    <row r="15" spans="1:13" ht="24" customHeight="1">
      <c r="A15" s="930" t="s">
        <v>57</v>
      </c>
      <c r="B15" s="69" t="s">
        <v>221</v>
      </c>
      <c r="C15" s="124" t="str">
        <f>'Plan de acción Actual'!AF52</f>
        <v xml:space="preserve">Territorial
</v>
      </c>
      <c r="D15" s="80"/>
      <c r="E15" s="80"/>
      <c r="F15" s="80"/>
      <c r="G15" s="80"/>
      <c r="H15" s="80"/>
      <c r="I15" s="80"/>
      <c r="J15" s="80"/>
      <c r="K15" s="80"/>
      <c r="M15" s="65"/>
    </row>
    <row r="16" spans="1:13" ht="34.5" customHeight="1">
      <c r="A16" s="931"/>
      <c r="B16" s="69" t="s">
        <v>717</v>
      </c>
      <c r="C16" s="932" t="str">
        <f>'Plan de acción Actual'!AC52</f>
        <v>Sumatoria de puntos de atención CADE y SuperCADE en operación</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478</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t="s">
        <v>667</v>
      </c>
      <c r="H25" s="38"/>
      <c r="I25" s="29" t="s">
        <v>673</v>
      </c>
      <c r="J25" s="32"/>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25</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27</v>
      </c>
      <c r="E36" s="10"/>
      <c r="F36" s="103">
        <v>27</v>
      </c>
      <c r="G36" s="10"/>
      <c r="H36" s="103">
        <v>27</v>
      </c>
      <c r="I36" s="10"/>
      <c r="J36" s="103">
        <v>27</v>
      </c>
      <c r="L36" s="103">
        <v>32</v>
      </c>
      <c r="M36" s="118"/>
    </row>
    <row r="37" spans="1:13">
      <c r="A37" s="931"/>
      <c r="B37" s="915"/>
      <c r="C37" s="6"/>
      <c r="D37" s="7">
        <v>2024</v>
      </c>
      <c r="E37" s="7"/>
      <c r="F37" s="8">
        <v>2025</v>
      </c>
      <c r="G37" s="8"/>
      <c r="H37" s="8">
        <v>2026</v>
      </c>
      <c r="I37" s="7"/>
      <c r="J37" s="7">
        <v>2027</v>
      </c>
      <c r="L37" s="7">
        <v>2028</v>
      </c>
      <c r="M37" s="27"/>
    </row>
    <row r="38" spans="1:13">
      <c r="A38" s="931"/>
      <c r="B38" s="915"/>
      <c r="C38" s="6"/>
      <c r="D38" s="103">
        <v>32</v>
      </c>
      <c r="E38" s="10"/>
      <c r="F38" s="103">
        <v>32</v>
      </c>
      <c r="G38" s="10"/>
      <c r="H38" s="103">
        <v>32</v>
      </c>
      <c r="I38" s="10"/>
      <c r="J38" s="103">
        <v>32</v>
      </c>
      <c r="L38" s="103">
        <v>32</v>
      </c>
      <c r="M38" s="118"/>
    </row>
    <row r="39" spans="1:13">
      <c r="A39" s="931"/>
      <c r="B39" s="915"/>
      <c r="C39" s="6"/>
      <c r="E39" s="7"/>
      <c r="F39" s="7" t="s">
        <v>724</v>
      </c>
      <c r="G39" s="7"/>
      <c r="H39" s="8" t="s">
        <v>725</v>
      </c>
      <c r="I39" s="8"/>
      <c r="J39" s="8" t="s">
        <v>726</v>
      </c>
      <c r="K39" s="7"/>
      <c r="L39" s="7" t="s">
        <v>727</v>
      </c>
      <c r="M39" s="27"/>
    </row>
    <row r="40" spans="1:13">
      <c r="A40" s="931"/>
      <c r="B40" s="915"/>
      <c r="C40" s="6"/>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32</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t="s">
        <v>963</v>
      </c>
      <c r="H45" s="7"/>
      <c r="I45" s="77" t="s">
        <v>668</v>
      </c>
      <c r="J45" s="59"/>
      <c r="K45" s="59"/>
      <c r="M45" s="65"/>
    </row>
    <row r="46" spans="1:13">
      <c r="A46" s="931"/>
      <c r="B46" s="915"/>
      <c r="D46" s="60" t="s">
        <v>667</v>
      </c>
      <c r="E46" s="32"/>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973</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861</v>
      </c>
      <c r="D52" s="908"/>
      <c r="E52" s="908"/>
      <c r="F52" s="908"/>
      <c r="G52" s="908"/>
      <c r="H52" s="908"/>
      <c r="I52" s="908"/>
      <c r="J52" s="908"/>
      <c r="K52" s="908"/>
      <c r="L52" s="908"/>
      <c r="M52" s="909"/>
    </row>
    <row r="53" spans="1:13" ht="15.75" customHeight="1">
      <c r="A53" s="906"/>
      <c r="B53" s="70" t="s">
        <v>698</v>
      </c>
      <c r="C53" s="908" t="s">
        <v>310</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753</v>
      </c>
      <c r="D55" s="908"/>
      <c r="E55" s="908"/>
      <c r="F55" s="908"/>
      <c r="G55" s="908"/>
      <c r="H55" s="908"/>
      <c r="I55" s="908"/>
      <c r="J55" s="908"/>
      <c r="K55" s="908"/>
      <c r="L55" s="908"/>
      <c r="M55" s="909"/>
    </row>
    <row r="56" spans="1:13" ht="15.75" customHeight="1">
      <c r="A56" s="906"/>
      <c r="B56" s="70" t="s">
        <v>701</v>
      </c>
      <c r="C56" s="910" t="s">
        <v>311</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4">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58:A60"/>
    <mergeCell ref="C58:M58"/>
    <mergeCell ref="C59:M59"/>
    <mergeCell ref="C60:M60"/>
    <mergeCell ref="H42:I42"/>
    <mergeCell ref="B44:B47"/>
    <mergeCell ref="F45:F46"/>
    <mergeCell ref="G45:G46"/>
    <mergeCell ref="I46:J46"/>
    <mergeCell ref="C48:M48"/>
    <mergeCell ref="B34:B43"/>
    <mergeCell ref="F42:G42"/>
    <mergeCell ref="A2:A14"/>
    <mergeCell ref="C2:M2"/>
    <mergeCell ref="C3:M3"/>
    <mergeCell ref="B8:B10"/>
    <mergeCell ref="C9:D9"/>
    <mergeCell ref="F9:G9"/>
    <mergeCell ref="I9:J9"/>
    <mergeCell ref="C10:D10"/>
    <mergeCell ref="F10:G10"/>
    <mergeCell ref="I10:J10"/>
    <mergeCell ref="F4:G4"/>
    <mergeCell ref="C11:M11"/>
    <mergeCell ref="F14:J14"/>
    <mergeCell ref="C14:D14"/>
    <mergeCell ref="C12:M12"/>
    <mergeCell ref="C13:M13"/>
  </mergeCells>
  <dataValidations count="6">
    <dataValidation allowBlank="1" showInputMessage="1" showErrorMessage="1" prompt="Incluir una ficha por cada indicador, ya sea de producto o de resultado" sqref="B1" xr:uid="{00000000-0002-0000-2200-000000000000}"/>
    <dataValidation allowBlank="1" showInputMessage="1" showErrorMessage="1" prompt="Selecciones de la lista desplegable" sqref="B15" xr:uid="{00000000-0002-0000-2200-000001000000}"/>
    <dataValidation allowBlank="1" showInputMessage="1" showErrorMessage="1" prompt="Seleccione de la lista desplegable" sqref="H7 B7 B4" xr:uid="{00000000-0002-0000-22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3000000}"/>
    <dataValidation allowBlank="1" showInputMessage="1" showErrorMessage="1" prompt="Identifique el ODS a que le apunta el indicador de producto. Seleccione de la lista desplegable._x000a_" sqref="B14" xr:uid="{00000000-0002-0000-2200-000004000000}"/>
    <dataValidation allowBlank="1" showInputMessage="1" showErrorMessage="1" prompt="Identifique la meta ODS a que le apunta el indicador de producto. Seleccione de la lista desplegable." sqref="E14" xr:uid="{00000000-0002-0000-2200-000005000000}"/>
  </dataValidations>
  <hyperlinks>
    <hyperlink ref="C56" r:id="rId1" xr:uid="{00000000-0004-0000-2200-000000000000}"/>
  </hyperlinks>
  <pageMargins left="0.7" right="0.7" top="0.75" bottom="0.75" header="0.3" footer="0.3"/>
  <pageSetup paperSize="9" orientation="portrait"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DCC7-34AA-42F5-889D-C17A834A398B}">
  <dimension ref="A1:M59"/>
  <sheetViews>
    <sheetView topLeftCell="A47" zoomScale="80" zoomScaleNormal="80" zoomScalePageLayoutView="80" workbookViewId="0">
      <selection activeCell="C57" sqref="C57:M58"/>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974</v>
      </c>
      <c r="C1" s="89"/>
      <c r="D1" s="89"/>
      <c r="E1" s="89"/>
      <c r="F1" s="89"/>
      <c r="G1" s="89"/>
      <c r="H1" s="89"/>
      <c r="I1" s="89"/>
      <c r="J1" s="89"/>
      <c r="K1" s="89"/>
      <c r="L1" s="89"/>
      <c r="M1" s="90"/>
    </row>
    <row r="2" spans="1:13" ht="21.95" customHeight="1">
      <c r="A2" s="944" t="s">
        <v>614</v>
      </c>
      <c r="B2" s="483" t="s">
        <v>615</v>
      </c>
      <c r="C2" s="1129" t="s">
        <v>484</v>
      </c>
      <c r="D2" s="1130"/>
      <c r="E2" s="1130"/>
      <c r="F2" s="1130"/>
      <c r="G2" s="1130"/>
      <c r="H2" s="1130"/>
      <c r="I2" s="1130"/>
      <c r="J2" s="1130"/>
      <c r="K2" s="1130"/>
      <c r="L2" s="1130"/>
      <c r="M2" s="1131"/>
    </row>
    <row r="3" spans="1:13" ht="39.950000000000003" customHeight="1">
      <c r="A3" s="945"/>
      <c r="B3" s="370" t="s">
        <v>711</v>
      </c>
      <c r="C3" s="947" t="s">
        <v>975</v>
      </c>
      <c r="D3" s="908"/>
      <c r="E3" s="908"/>
      <c r="F3" s="908"/>
      <c r="G3" s="908"/>
      <c r="H3" s="908"/>
      <c r="I3" s="908"/>
      <c r="J3" s="908"/>
      <c r="K3" s="908"/>
      <c r="L3" s="908"/>
      <c r="M3" s="909"/>
    </row>
    <row r="4" spans="1:13">
      <c r="A4" s="945"/>
      <c r="B4" s="261" t="s">
        <v>223</v>
      </c>
      <c r="C4" s="295" t="s">
        <v>548</v>
      </c>
      <c r="D4" s="281"/>
      <c r="E4" s="281"/>
      <c r="F4" s="900" t="s">
        <v>618</v>
      </c>
      <c r="G4" s="901"/>
      <c r="H4" s="241"/>
      <c r="I4" s="281"/>
      <c r="J4" s="281"/>
      <c r="K4" s="281"/>
      <c r="L4" s="281"/>
      <c r="M4" s="282"/>
    </row>
    <row r="5" spans="1:13">
      <c r="A5" s="945"/>
      <c r="B5" s="484" t="s">
        <v>619</v>
      </c>
      <c r="C5" s="288"/>
      <c r="D5" s="281"/>
      <c r="E5" s="281"/>
      <c r="F5" s="281"/>
      <c r="G5" s="281"/>
      <c r="H5" s="281"/>
      <c r="I5" s="281"/>
      <c r="J5" s="281"/>
      <c r="K5" s="281"/>
      <c r="L5" s="281"/>
      <c r="M5" s="282"/>
    </row>
    <row r="6" spans="1:13">
      <c r="A6" s="945"/>
      <c r="B6" s="261" t="s">
        <v>620</v>
      </c>
      <c r="C6" s="288"/>
      <c r="D6" s="281"/>
      <c r="E6" s="281"/>
      <c r="F6" s="281"/>
      <c r="G6" s="281"/>
      <c r="H6" s="281"/>
      <c r="I6" s="281"/>
      <c r="J6" s="281"/>
      <c r="K6" s="281"/>
      <c r="L6" s="281"/>
      <c r="M6" s="282"/>
    </row>
    <row r="7" spans="1:13">
      <c r="A7" s="945"/>
      <c r="B7" s="370" t="s">
        <v>621</v>
      </c>
      <c r="C7" s="300" t="s">
        <v>116</v>
      </c>
      <c r="D7" s="340"/>
      <c r="E7" s="340"/>
      <c r="F7" s="340"/>
      <c r="G7" s="455"/>
      <c r="H7" s="21" t="s">
        <v>237</v>
      </c>
      <c r="I7" s="125" t="s">
        <v>272</v>
      </c>
      <c r="J7" s="340"/>
      <c r="K7" s="340"/>
      <c r="L7" s="340"/>
      <c r="M7" s="344"/>
    </row>
    <row r="8" spans="1:13">
      <c r="A8" s="945"/>
      <c r="B8" s="1193" t="s">
        <v>622</v>
      </c>
      <c r="C8" s="456"/>
      <c r="D8" s="457"/>
      <c r="E8" s="457"/>
      <c r="F8" s="457"/>
      <c r="G8" s="457"/>
      <c r="H8" s="457"/>
      <c r="I8" s="457"/>
      <c r="J8" s="457"/>
      <c r="K8" s="457"/>
      <c r="L8" s="458"/>
      <c r="M8" s="459"/>
    </row>
    <row r="9" spans="1:13">
      <c r="A9" s="945"/>
      <c r="B9" s="1194"/>
      <c r="C9" s="1057" t="s">
        <v>272</v>
      </c>
      <c r="D9" s="1058"/>
      <c r="E9" s="43"/>
      <c r="F9" s="1058"/>
      <c r="G9" s="1058"/>
      <c r="H9" s="43"/>
      <c r="I9" s="1058"/>
      <c r="J9" s="1058"/>
      <c r="K9" s="43"/>
      <c r="L9" s="41"/>
      <c r="M9" s="406"/>
    </row>
    <row r="10" spans="1:13">
      <c r="A10" s="945"/>
      <c r="B10" s="1195"/>
      <c r="C10" s="1057" t="s">
        <v>626</v>
      </c>
      <c r="D10" s="1058"/>
      <c r="E10" s="291"/>
      <c r="F10" s="1058" t="s">
        <v>626</v>
      </c>
      <c r="G10" s="1058"/>
      <c r="H10" s="291"/>
      <c r="I10" s="1058" t="s">
        <v>626</v>
      </c>
      <c r="J10" s="1058"/>
      <c r="K10" s="291"/>
      <c r="L10" s="41"/>
      <c r="M10" s="406"/>
    </row>
    <row r="11" spans="1:13" ht="44.45" customHeight="1">
      <c r="A11" s="945"/>
      <c r="B11" s="261" t="s">
        <v>651</v>
      </c>
      <c r="C11" s="1196" t="s">
        <v>976</v>
      </c>
      <c r="D11" s="1197"/>
      <c r="E11" s="1197"/>
      <c r="F11" s="1197"/>
      <c r="G11" s="1197"/>
      <c r="H11" s="1197"/>
      <c r="I11" s="1197"/>
      <c r="J11" s="1197"/>
      <c r="K11" s="1197"/>
      <c r="L11" s="1197"/>
      <c r="M11" s="1198"/>
    </row>
    <row r="12" spans="1:13" ht="64.5" customHeight="1">
      <c r="A12" s="945"/>
      <c r="B12" s="370" t="s">
        <v>713</v>
      </c>
      <c r="C12" s="947" t="s">
        <v>977</v>
      </c>
      <c r="D12" s="908"/>
      <c r="E12" s="908"/>
      <c r="F12" s="908"/>
      <c r="G12" s="908"/>
      <c r="H12" s="908"/>
      <c r="I12" s="908"/>
      <c r="J12" s="908"/>
      <c r="K12" s="908"/>
      <c r="L12" s="908"/>
      <c r="M12" s="909"/>
    </row>
    <row r="13" spans="1:13" ht="57.75" customHeight="1">
      <c r="A13" s="945"/>
      <c r="B13" s="370" t="s">
        <v>715</v>
      </c>
      <c r="C13" s="932" t="s">
        <v>978</v>
      </c>
      <c r="D13" s="928"/>
      <c r="E13" s="928"/>
      <c r="F13" s="928"/>
      <c r="G13" s="928"/>
      <c r="H13" s="928"/>
      <c r="I13" s="928"/>
      <c r="J13" s="928"/>
      <c r="K13" s="928"/>
      <c r="L13" s="928"/>
      <c r="M13" s="933"/>
    </row>
    <row r="14" spans="1:13" ht="78" customHeight="1">
      <c r="A14" s="946"/>
      <c r="B14" s="258" t="s">
        <v>716</v>
      </c>
      <c r="C14" s="932" t="s">
        <v>486</v>
      </c>
      <c r="D14" s="929"/>
      <c r="E14" s="248" t="s">
        <v>232</v>
      </c>
      <c r="F14" s="973" t="s">
        <v>487</v>
      </c>
      <c r="G14" s="974"/>
      <c r="H14" s="974"/>
      <c r="I14" s="974"/>
      <c r="J14" s="974"/>
      <c r="K14" s="974"/>
      <c r="L14" s="974"/>
      <c r="M14" s="975"/>
    </row>
    <row r="15" spans="1:13">
      <c r="A15" s="930" t="s">
        <v>57</v>
      </c>
      <c r="B15" s="370" t="s">
        <v>221</v>
      </c>
      <c r="C15" s="300" t="s">
        <v>488</v>
      </c>
      <c r="D15" s="80"/>
      <c r="E15" s="80"/>
      <c r="F15" s="80"/>
      <c r="G15" s="80"/>
      <c r="H15" s="80"/>
      <c r="I15" s="80"/>
      <c r="J15" s="80"/>
      <c r="K15" s="80"/>
      <c r="L15" s="41"/>
      <c r="M15" s="406"/>
    </row>
    <row r="16" spans="1:13" ht="48.95" customHeight="1">
      <c r="A16" s="931"/>
      <c r="B16" s="370" t="s">
        <v>717</v>
      </c>
      <c r="C16" s="932" t="s">
        <v>485</v>
      </c>
      <c r="D16" s="928"/>
      <c r="E16" s="928"/>
      <c r="F16" s="928"/>
      <c r="G16" s="928"/>
      <c r="H16" s="928"/>
      <c r="I16" s="928"/>
      <c r="J16" s="928"/>
      <c r="K16" s="928"/>
      <c r="L16" s="928"/>
      <c r="M16" s="933"/>
    </row>
    <row r="17" spans="1:13" ht="8.25" customHeight="1">
      <c r="A17" s="931"/>
      <c r="B17" s="1193" t="s">
        <v>653</v>
      </c>
      <c r="C17" s="349"/>
      <c r="D17" s="24"/>
      <c r="E17" s="24"/>
      <c r="F17" s="24"/>
      <c r="G17" s="24"/>
      <c r="H17" s="24"/>
      <c r="I17" s="24"/>
      <c r="J17" s="24"/>
      <c r="K17" s="24"/>
      <c r="L17" s="24"/>
      <c r="M17" s="25"/>
    </row>
    <row r="18" spans="1:13" ht="9" customHeight="1">
      <c r="A18" s="931"/>
      <c r="B18" s="1194"/>
      <c r="C18" s="304"/>
      <c r="D18" s="26"/>
      <c r="E18" s="5"/>
      <c r="F18" s="26"/>
      <c r="G18" s="5"/>
      <c r="H18" s="26"/>
      <c r="I18" s="5"/>
      <c r="J18" s="26"/>
      <c r="K18" s="5"/>
      <c r="L18" s="5"/>
      <c r="M18" s="27"/>
    </row>
    <row r="19" spans="1:13">
      <c r="A19" s="931"/>
      <c r="B19" s="1194"/>
      <c r="C19" s="252" t="s">
        <v>654</v>
      </c>
      <c r="D19" s="28"/>
      <c r="E19" s="251" t="s">
        <v>655</v>
      </c>
      <c r="F19" s="28"/>
      <c r="G19" s="251" t="s">
        <v>656</v>
      </c>
      <c r="H19" s="28"/>
      <c r="I19" s="251" t="s">
        <v>657</v>
      </c>
      <c r="J19" s="28"/>
      <c r="K19" s="251"/>
      <c r="L19" s="30"/>
      <c r="M19" s="31"/>
    </row>
    <row r="20" spans="1:13">
      <c r="A20" s="931"/>
      <c r="B20" s="1194"/>
      <c r="C20" s="252" t="s">
        <v>659</v>
      </c>
      <c r="D20" s="32"/>
      <c r="E20" s="251" t="s">
        <v>660</v>
      </c>
      <c r="F20" s="33"/>
      <c r="G20" s="251" t="s">
        <v>661</v>
      </c>
      <c r="H20" s="33"/>
      <c r="I20" s="251"/>
      <c r="J20" s="33"/>
      <c r="K20" s="251"/>
      <c r="L20" s="30"/>
      <c r="M20" s="31"/>
    </row>
    <row r="21" spans="1:13">
      <c r="A21" s="931"/>
      <c r="B21" s="1194"/>
      <c r="C21" s="252" t="s">
        <v>664</v>
      </c>
      <c r="D21" s="32"/>
      <c r="E21" s="251" t="s">
        <v>665</v>
      </c>
      <c r="F21" s="32"/>
      <c r="G21" s="251"/>
      <c r="H21" s="44"/>
      <c r="I21" s="251"/>
      <c r="J21" s="44"/>
      <c r="K21" s="251"/>
      <c r="L21" s="242"/>
      <c r="M21" s="243"/>
    </row>
    <row r="22" spans="1:13">
      <c r="A22" s="931"/>
      <c r="B22" s="1194"/>
      <c r="C22" s="252" t="s">
        <v>666</v>
      </c>
      <c r="D22" s="33" t="s">
        <v>667</v>
      </c>
      <c r="E22" s="251" t="s">
        <v>668</v>
      </c>
      <c r="F22" s="350" t="s">
        <v>484</v>
      </c>
      <c r="G22" s="350"/>
      <c r="H22" s="350"/>
      <c r="I22" s="350"/>
      <c r="J22" s="350"/>
      <c r="K22" s="350"/>
      <c r="L22" s="350"/>
      <c r="M22" s="351"/>
    </row>
    <row r="23" spans="1:13" ht="9.75" customHeight="1">
      <c r="A23" s="931"/>
      <c r="B23" s="1195"/>
      <c r="C23" s="290"/>
      <c r="D23" s="35"/>
      <c r="E23" s="35"/>
      <c r="F23" s="35"/>
      <c r="G23" s="35"/>
      <c r="H23" s="35"/>
      <c r="I23" s="35"/>
      <c r="J23" s="35"/>
      <c r="K23" s="35"/>
      <c r="L23" s="35"/>
      <c r="M23" s="36"/>
    </row>
    <row r="24" spans="1:13">
      <c r="A24" s="931"/>
      <c r="B24" s="1193" t="s">
        <v>670</v>
      </c>
      <c r="C24" s="246"/>
      <c r="D24" s="37"/>
      <c r="E24" s="37"/>
      <c r="F24" s="37"/>
      <c r="G24" s="37"/>
      <c r="H24" s="37"/>
      <c r="I24" s="37"/>
      <c r="J24" s="37"/>
      <c r="K24" s="37"/>
      <c r="L24" s="41"/>
      <c r="M24" s="406"/>
    </row>
    <row r="25" spans="1:13">
      <c r="A25" s="931"/>
      <c r="B25" s="1194"/>
      <c r="C25" s="252" t="s">
        <v>671</v>
      </c>
      <c r="D25" s="33"/>
      <c r="E25" s="301"/>
      <c r="F25" s="251" t="s">
        <v>672</v>
      </c>
      <c r="G25" s="32" t="s">
        <v>667</v>
      </c>
      <c r="H25" s="301"/>
      <c r="I25" s="251" t="s">
        <v>673</v>
      </c>
      <c r="J25" s="32"/>
      <c r="K25" s="301"/>
      <c r="L25" s="41"/>
      <c r="M25" s="406"/>
    </row>
    <row r="26" spans="1:13">
      <c r="A26" s="931"/>
      <c r="B26" s="1194"/>
      <c r="C26" s="252" t="s">
        <v>674</v>
      </c>
      <c r="D26" s="39"/>
      <c r="E26" s="40"/>
      <c r="F26" s="251" t="s">
        <v>675</v>
      </c>
      <c r="G26" s="33"/>
      <c r="H26" s="41"/>
      <c r="I26" s="42"/>
      <c r="J26" s="41"/>
      <c r="K26" s="43"/>
      <c r="L26" s="41"/>
      <c r="M26" s="406"/>
    </row>
    <row r="27" spans="1:13">
      <c r="A27" s="931"/>
      <c r="B27" s="1194"/>
      <c r="C27" s="305"/>
      <c r="D27" s="44"/>
      <c r="E27" s="44"/>
      <c r="F27" s="44"/>
      <c r="G27" s="44"/>
      <c r="H27" s="44"/>
      <c r="I27" s="44"/>
      <c r="J27" s="44"/>
      <c r="K27" s="44"/>
      <c r="L27" s="41"/>
      <c r="M27" s="406"/>
    </row>
    <row r="28" spans="1:13">
      <c r="A28" s="931"/>
      <c r="B28" s="486" t="s">
        <v>676</v>
      </c>
      <c r="C28" s="306"/>
      <c r="D28" s="301"/>
      <c r="E28" s="301"/>
      <c r="F28" s="301"/>
      <c r="G28" s="301"/>
      <c r="H28" s="301"/>
      <c r="I28" s="301"/>
      <c r="J28" s="301"/>
      <c r="K28" s="301"/>
      <c r="L28" s="301"/>
      <c r="M28" s="45"/>
    </row>
    <row r="29" spans="1:13" ht="18.95" customHeight="1">
      <c r="A29" s="931"/>
      <c r="B29" s="486"/>
      <c r="C29" s="307" t="s">
        <v>677</v>
      </c>
      <c r="D29" s="99">
        <v>0</v>
      </c>
      <c r="E29" s="301"/>
      <c r="F29" s="309" t="s">
        <v>678</v>
      </c>
      <c r="G29" s="32">
        <v>2018</v>
      </c>
      <c r="H29" s="301"/>
      <c r="I29" s="309" t="s">
        <v>679</v>
      </c>
      <c r="J29" s="927" t="s">
        <v>273</v>
      </c>
      <c r="K29" s="928"/>
      <c r="L29" s="929"/>
      <c r="M29" s="45"/>
    </row>
    <row r="30" spans="1:13">
      <c r="A30" s="931"/>
      <c r="B30" s="261"/>
      <c r="C30" s="290"/>
      <c r="D30" s="35"/>
      <c r="E30" s="35"/>
      <c r="F30" s="35"/>
      <c r="G30" s="35"/>
      <c r="H30" s="35"/>
      <c r="I30" s="35"/>
      <c r="J30" s="35"/>
      <c r="K30" s="35"/>
      <c r="L30" s="35"/>
      <c r="M30" s="36"/>
    </row>
    <row r="31" spans="1:13">
      <c r="A31" s="931"/>
      <c r="B31" s="1193" t="s">
        <v>681</v>
      </c>
      <c r="C31" s="310"/>
      <c r="D31" s="47"/>
      <c r="E31" s="47"/>
      <c r="F31" s="47"/>
      <c r="G31" s="47"/>
      <c r="H31" s="47"/>
      <c r="I31" s="47"/>
      <c r="J31" s="47"/>
      <c r="K31" s="47"/>
      <c r="L31" s="41"/>
      <c r="M31" s="406"/>
    </row>
    <row r="32" spans="1:13">
      <c r="A32" s="931"/>
      <c r="B32" s="1194"/>
      <c r="C32" s="306" t="s">
        <v>682</v>
      </c>
      <c r="D32" s="32">
        <v>2019</v>
      </c>
      <c r="E32" s="49"/>
      <c r="F32" s="301" t="s">
        <v>683</v>
      </c>
      <c r="G32" s="598" t="s">
        <v>865</v>
      </c>
      <c r="H32" s="49"/>
      <c r="I32" s="309"/>
      <c r="J32" s="49"/>
      <c r="K32" s="49"/>
      <c r="L32" s="41"/>
      <c r="M32" s="406"/>
    </row>
    <row r="33" spans="1:13">
      <c r="A33" s="931"/>
      <c r="B33" s="1195"/>
      <c r="C33" s="290"/>
      <c r="D33" s="51"/>
      <c r="E33" s="52"/>
      <c r="F33" s="35"/>
      <c r="G33" s="52"/>
      <c r="H33" s="52"/>
      <c r="I33" s="53"/>
      <c r="J33" s="52"/>
      <c r="K33" s="52"/>
      <c r="L33" s="41"/>
      <c r="M33" s="406"/>
    </row>
    <row r="34" spans="1:13">
      <c r="A34" s="931"/>
      <c r="B34" s="1193" t="s">
        <v>685</v>
      </c>
      <c r="C34" s="313"/>
      <c r="D34" s="54"/>
      <c r="E34" s="54"/>
      <c r="F34" s="54"/>
      <c r="G34" s="54"/>
      <c r="H34" s="54"/>
      <c r="I34" s="54"/>
      <c r="J34" s="54"/>
      <c r="K34" s="54"/>
      <c r="L34" s="54"/>
      <c r="M34" s="55"/>
    </row>
    <row r="35" spans="1:13">
      <c r="A35" s="931"/>
      <c r="B35" s="1194"/>
      <c r="C35" s="314"/>
      <c r="D35" s="7">
        <v>2019</v>
      </c>
      <c r="E35" s="7"/>
      <c r="F35" s="272">
        <v>2020</v>
      </c>
      <c r="G35" s="272"/>
      <c r="H35" s="272">
        <v>2021</v>
      </c>
      <c r="I35" s="7"/>
      <c r="J35" s="7">
        <v>2022</v>
      </c>
      <c r="K35" s="41"/>
      <c r="L35" s="7">
        <v>2023</v>
      </c>
      <c r="M35" s="55"/>
    </row>
    <row r="36" spans="1:13">
      <c r="A36" s="931"/>
      <c r="B36" s="1194"/>
      <c r="C36" s="314"/>
      <c r="D36" s="230">
        <v>2</v>
      </c>
      <c r="E36" s="10"/>
      <c r="F36" s="487">
        <v>4</v>
      </c>
      <c r="G36" s="10"/>
      <c r="H36" s="487">
        <v>4</v>
      </c>
      <c r="I36" s="10"/>
      <c r="J36" s="487">
        <v>4</v>
      </c>
      <c r="K36" s="407"/>
      <c r="L36" s="591">
        <v>4</v>
      </c>
      <c r="M36" s="118"/>
    </row>
    <row r="37" spans="1:13">
      <c r="A37" s="931"/>
      <c r="B37" s="1194"/>
      <c r="C37" s="314"/>
      <c r="D37" s="7">
        <v>2024</v>
      </c>
      <c r="E37" s="7"/>
      <c r="F37" s="272">
        <v>2025</v>
      </c>
      <c r="G37" s="272"/>
      <c r="H37" s="272">
        <v>2026</v>
      </c>
      <c r="I37" s="7"/>
      <c r="J37" s="7">
        <v>2027</v>
      </c>
      <c r="K37" s="41"/>
      <c r="L37" s="7">
        <v>2028</v>
      </c>
      <c r="M37" s="27"/>
    </row>
    <row r="38" spans="1:13">
      <c r="A38" s="931"/>
      <c r="B38" s="1194"/>
      <c r="C38" s="314"/>
      <c r="D38" s="600">
        <v>4</v>
      </c>
      <c r="E38" s="10"/>
      <c r="F38" s="487"/>
      <c r="G38" s="318"/>
      <c r="H38" s="487"/>
      <c r="I38" s="318"/>
      <c r="J38" s="487"/>
      <c r="K38" s="407"/>
      <c r="L38" s="487"/>
      <c r="M38" s="319"/>
    </row>
    <row r="39" spans="1:13">
      <c r="A39" s="931"/>
      <c r="B39" s="1194"/>
      <c r="C39" s="314"/>
      <c r="D39" s="11" t="s">
        <v>686</v>
      </c>
      <c r="E39" s="117"/>
      <c r="F39" s="320"/>
      <c r="G39" s="7"/>
      <c r="H39" s="320"/>
      <c r="I39" s="7"/>
      <c r="J39" s="320"/>
      <c r="K39" s="7"/>
      <c r="L39" s="320"/>
      <c r="M39" s="321"/>
    </row>
    <row r="40" spans="1:13">
      <c r="A40" s="931"/>
      <c r="B40" s="1194"/>
      <c r="C40" s="314"/>
      <c r="D40" s="1075">
        <v>4</v>
      </c>
      <c r="E40" s="1075"/>
      <c r="F40" s="997"/>
      <c r="G40" s="997"/>
      <c r="H40" s="998"/>
      <c r="I40" s="998"/>
      <c r="J40" s="320"/>
      <c r="K40" s="7"/>
      <c r="L40" s="320"/>
      <c r="M40" s="321"/>
    </row>
    <row r="41" spans="1:13">
      <c r="A41" s="931"/>
      <c r="B41" s="1194"/>
      <c r="C41" s="314"/>
      <c r="D41" s="11"/>
      <c r="E41" s="117"/>
      <c r="F41" s="322"/>
      <c r="G41" s="323"/>
      <c r="H41" s="322"/>
      <c r="I41" s="323"/>
      <c r="J41" s="322"/>
      <c r="K41" s="323"/>
      <c r="L41" s="322"/>
      <c r="M41" s="324"/>
    </row>
    <row r="42" spans="1:13" ht="18" customHeight="1">
      <c r="A42" s="931"/>
      <c r="B42" s="1193" t="s">
        <v>687</v>
      </c>
      <c r="C42" s="246"/>
      <c r="D42" s="37"/>
      <c r="E42" s="37"/>
      <c r="F42" s="37"/>
      <c r="G42" s="37"/>
      <c r="H42" s="37"/>
      <c r="I42" s="37"/>
      <c r="J42" s="37"/>
      <c r="K42" s="37"/>
      <c r="L42" s="41"/>
      <c r="M42" s="406"/>
    </row>
    <row r="43" spans="1:13">
      <c r="A43" s="931"/>
      <c r="B43" s="1194"/>
      <c r="C43" s="465"/>
      <c r="D43" s="57" t="s">
        <v>688</v>
      </c>
      <c r="E43" s="58" t="s">
        <v>548</v>
      </c>
      <c r="F43" s="1041" t="s">
        <v>689</v>
      </c>
      <c r="G43" s="921"/>
      <c r="H43" s="7"/>
      <c r="I43" s="327" t="s">
        <v>668</v>
      </c>
      <c r="J43" s="327"/>
      <c r="K43" s="327"/>
      <c r="L43" s="41"/>
      <c r="M43" s="406"/>
    </row>
    <row r="44" spans="1:13">
      <c r="A44" s="931"/>
      <c r="B44" s="1194"/>
      <c r="C44" s="465"/>
      <c r="D44" s="365"/>
      <c r="E44" s="32" t="s">
        <v>667</v>
      </c>
      <c r="F44" s="1041"/>
      <c r="G44" s="922"/>
      <c r="H44" s="301"/>
      <c r="I44" s="999"/>
      <c r="J44" s="999"/>
      <c r="K44" s="40"/>
      <c r="L44" s="41"/>
      <c r="M44" s="406"/>
    </row>
    <row r="45" spans="1:13">
      <c r="A45" s="931"/>
      <c r="B45" s="1195"/>
      <c r="C45" s="366"/>
      <c r="D45" s="347"/>
      <c r="E45" s="347"/>
      <c r="F45" s="347"/>
      <c r="G45" s="347"/>
      <c r="H45" s="347"/>
      <c r="I45" s="347"/>
      <c r="J45" s="347"/>
      <c r="K45" s="347"/>
      <c r="L45" s="41"/>
      <c r="M45" s="406"/>
    </row>
    <row r="46" spans="1:13" ht="28.5" customHeight="1">
      <c r="A46" s="931"/>
      <c r="B46" s="370" t="s">
        <v>690</v>
      </c>
      <c r="C46" s="893" t="s">
        <v>979</v>
      </c>
      <c r="D46" s="894"/>
      <c r="E46" s="894"/>
      <c r="F46" s="894"/>
      <c r="G46" s="894"/>
      <c r="H46" s="894"/>
      <c r="I46" s="894"/>
      <c r="J46" s="894"/>
      <c r="K46" s="894"/>
      <c r="L46" s="894"/>
      <c r="M46" s="895"/>
    </row>
    <row r="47" spans="1:13">
      <c r="A47" s="931"/>
      <c r="B47" s="370" t="s">
        <v>692</v>
      </c>
      <c r="C47" s="893" t="s">
        <v>273</v>
      </c>
      <c r="D47" s="894"/>
      <c r="E47" s="894"/>
      <c r="F47" s="894"/>
      <c r="G47" s="894"/>
      <c r="H47" s="894"/>
      <c r="I47" s="894"/>
      <c r="J47" s="894"/>
      <c r="K47" s="894"/>
      <c r="L47" s="894"/>
      <c r="M47" s="895"/>
    </row>
    <row r="48" spans="1:13">
      <c r="A48" s="931"/>
      <c r="B48" s="370" t="s">
        <v>694</v>
      </c>
      <c r="C48" s="280">
        <v>0</v>
      </c>
      <c r="D48" s="143"/>
      <c r="E48" s="143"/>
      <c r="F48" s="143"/>
      <c r="G48" s="143"/>
      <c r="H48" s="143"/>
      <c r="I48" s="143"/>
      <c r="J48" s="143"/>
      <c r="K48" s="143"/>
      <c r="L48" s="143"/>
      <c r="M48" s="228"/>
    </row>
    <row r="49" spans="1:13" ht="30.95" customHeight="1" thickBot="1">
      <c r="A49" s="931"/>
      <c r="B49" s="485" t="s">
        <v>695</v>
      </c>
      <c r="C49" s="986">
        <v>2019</v>
      </c>
      <c r="D49" s="987"/>
      <c r="E49" s="987"/>
      <c r="F49" s="987"/>
      <c r="G49" s="987"/>
      <c r="H49" s="987"/>
      <c r="I49" s="987"/>
      <c r="J49" s="987"/>
      <c r="K49" s="987"/>
      <c r="L49" s="987"/>
      <c r="M49" s="988"/>
    </row>
    <row r="50" spans="1:13" ht="15.75" customHeight="1">
      <c r="A50" s="976" t="s">
        <v>70</v>
      </c>
      <c r="B50" s="334" t="s">
        <v>696</v>
      </c>
      <c r="C50" s="989" t="s">
        <v>553</v>
      </c>
      <c r="D50" s="990"/>
      <c r="E50" s="990"/>
      <c r="F50" s="990"/>
      <c r="G50" s="990"/>
      <c r="H50" s="990"/>
      <c r="I50" s="990"/>
      <c r="J50" s="990"/>
      <c r="K50" s="990"/>
      <c r="L50" s="990"/>
      <c r="M50" s="991"/>
    </row>
    <row r="51" spans="1:13" ht="15.75" customHeight="1">
      <c r="A51" s="906"/>
      <c r="B51" s="294" t="s">
        <v>698</v>
      </c>
      <c r="C51" s="947" t="s">
        <v>310</v>
      </c>
      <c r="D51" s="908"/>
      <c r="E51" s="908"/>
      <c r="F51" s="908"/>
      <c r="G51" s="908"/>
      <c r="H51" s="908"/>
      <c r="I51" s="908"/>
      <c r="J51" s="908"/>
      <c r="K51" s="908"/>
      <c r="L51" s="908"/>
      <c r="M51" s="909"/>
    </row>
    <row r="52" spans="1:13" ht="15.75" customHeight="1">
      <c r="A52" s="906"/>
      <c r="B52" s="294" t="s">
        <v>699</v>
      </c>
      <c r="C52" s="947" t="s">
        <v>272</v>
      </c>
      <c r="D52" s="908"/>
      <c r="E52" s="908"/>
      <c r="F52" s="908"/>
      <c r="G52" s="908"/>
      <c r="H52" s="908"/>
      <c r="I52" s="908"/>
      <c r="J52" s="908"/>
      <c r="K52" s="908"/>
      <c r="L52" s="908"/>
      <c r="M52" s="909"/>
    </row>
    <row r="53" spans="1:13" ht="15.75" customHeight="1">
      <c r="A53" s="906"/>
      <c r="B53" s="445" t="s">
        <v>700</v>
      </c>
      <c r="C53" s="947" t="s">
        <v>753</v>
      </c>
      <c r="D53" s="908"/>
      <c r="E53" s="908"/>
      <c r="F53" s="908"/>
      <c r="G53" s="908"/>
      <c r="H53" s="908"/>
      <c r="I53" s="908"/>
      <c r="J53" s="908"/>
      <c r="K53" s="908"/>
      <c r="L53" s="908"/>
      <c r="M53" s="909"/>
    </row>
    <row r="54" spans="1:13" ht="15.75" customHeight="1">
      <c r="A54" s="906"/>
      <c r="B54" s="294" t="s">
        <v>701</v>
      </c>
      <c r="C54" s="1033" t="s">
        <v>555</v>
      </c>
      <c r="D54" s="1031"/>
      <c r="E54" s="1031"/>
      <c r="F54" s="1031"/>
      <c r="G54" s="1031"/>
      <c r="H54" s="1031"/>
      <c r="I54" s="1031"/>
      <c r="J54" s="1031"/>
      <c r="K54" s="1031"/>
      <c r="L54" s="1031"/>
      <c r="M54" s="1032"/>
    </row>
    <row r="55" spans="1:13" ht="15.95" customHeight="1" thickBot="1">
      <c r="A55" s="907"/>
      <c r="B55" s="446" t="s">
        <v>702</v>
      </c>
      <c r="C55" s="980" t="s">
        <v>275</v>
      </c>
      <c r="D55" s="981"/>
      <c r="E55" s="981"/>
      <c r="F55" s="981"/>
      <c r="G55" s="981"/>
      <c r="H55" s="981"/>
      <c r="I55" s="981"/>
      <c r="J55" s="981"/>
      <c r="K55" s="981"/>
      <c r="L55" s="981"/>
      <c r="M55" s="982"/>
    </row>
    <row r="56" spans="1:13" ht="15.75" customHeight="1">
      <c r="A56" s="976" t="s">
        <v>704</v>
      </c>
      <c r="B56" s="488" t="s">
        <v>705</v>
      </c>
      <c r="C56" s="989" t="s">
        <v>815</v>
      </c>
      <c r="D56" s="990"/>
      <c r="E56" s="990"/>
      <c r="F56" s="990"/>
      <c r="G56" s="990"/>
      <c r="H56" s="990"/>
      <c r="I56" s="990"/>
      <c r="J56" s="990"/>
      <c r="K56" s="990"/>
      <c r="L56" s="990"/>
      <c r="M56" s="991"/>
    </row>
    <row r="57" spans="1:13" ht="30" customHeight="1">
      <c r="A57" s="906"/>
      <c r="B57" s="298" t="s">
        <v>707</v>
      </c>
      <c r="C57" s="908" t="s">
        <v>708</v>
      </c>
      <c r="D57" s="908"/>
      <c r="E57" s="908"/>
      <c r="F57" s="908"/>
      <c r="G57" s="908"/>
      <c r="H57" s="908"/>
      <c r="I57" s="908"/>
      <c r="J57" s="908"/>
      <c r="K57" s="908"/>
      <c r="L57" s="908"/>
      <c r="M57" s="909"/>
    </row>
    <row r="58" spans="1:13" ht="30" customHeight="1">
      <c r="A58" s="907"/>
      <c r="B58" s="489" t="s">
        <v>237</v>
      </c>
      <c r="C58" s="908" t="s">
        <v>118</v>
      </c>
      <c r="D58" s="908"/>
      <c r="E58" s="908"/>
      <c r="F58" s="908"/>
      <c r="G58" s="908"/>
      <c r="H58" s="908"/>
      <c r="I58" s="908"/>
      <c r="J58" s="908"/>
      <c r="K58" s="908"/>
      <c r="L58" s="908"/>
      <c r="M58" s="909"/>
    </row>
    <row r="59" spans="1:13">
      <c r="A59" s="336" t="s">
        <v>74</v>
      </c>
      <c r="B59" s="490"/>
      <c r="C59" s="1117" t="s">
        <v>709</v>
      </c>
      <c r="D59" s="984"/>
      <c r="E59" s="984"/>
      <c r="F59" s="984"/>
      <c r="G59" s="984"/>
      <c r="H59" s="984"/>
      <c r="I59" s="984"/>
      <c r="J59" s="984"/>
      <c r="K59" s="984"/>
      <c r="L59" s="984"/>
      <c r="M59" s="985"/>
    </row>
  </sheetData>
  <mergeCells count="45">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14:D14"/>
    <mergeCell ref="F14:M14"/>
    <mergeCell ref="C47:M47"/>
    <mergeCell ref="A15:A49"/>
    <mergeCell ref="C16:M16"/>
    <mergeCell ref="B17:B23"/>
    <mergeCell ref="B24:B27"/>
    <mergeCell ref="J29:L29"/>
    <mergeCell ref="B31:B33"/>
    <mergeCell ref="B34:B41"/>
    <mergeCell ref="D40:E40"/>
    <mergeCell ref="F40:G40"/>
    <mergeCell ref="H40:I40"/>
    <mergeCell ref="B42:B45"/>
    <mergeCell ref="F43:F44"/>
    <mergeCell ref="G43:G44"/>
    <mergeCell ref="I44:J44"/>
    <mergeCell ref="C46:M46"/>
    <mergeCell ref="C49:M49"/>
    <mergeCell ref="A50:A55"/>
    <mergeCell ref="C50:M50"/>
    <mergeCell ref="C51:M51"/>
    <mergeCell ref="C52:M52"/>
    <mergeCell ref="C53:M53"/>
    <mergeCell ref="C54:M54"/>
    <mergeCell ref="C55:M55"/>
    <mergeCell ref="A56:A58"/>
    <mergeCell ref="C56:M56"/>
    <mergeCell ref="C57:M57"/>
    <mergeCell ref="C58:M58"/>
    <mergeCell ref="C59:M59"/>
  </mergeCells>
  <dataValidations count="7">
    <dataValidation allowBlank="1" showInputMessage="1" showErrorMessage="1" prompt="Incluir una ficha por cada indicador, ya sea de producto o de resultado" sqref="B1" xr:uid="{0E3390F2-1A7D-4CC7-AF99-B5C5571C1FFC}"/>
    <dataValidation allowBlank="1" showInputMessage="1" showErrorMessage="1" prompt="Selecciones de la lista desplegable" sqref="B15" xr:uid="{CA0A0106-8C90-449C-9287-C63D6258FBAF}"/>
    <dataValidation allowBlank="1" showInputMessage="1" showErrorMessage="1" prompt="Seleccione de la lista desplegable" sqref="H7 B7 B4" xr:uid="{A2E9249C-F0A7-4A50-A69E-2040654AC7A8}"/>
    <dataValidation allowBlank="1" showInputMessage="1" showErrorMessage="1" prompt="Si corresponde a un indicador del PDD, identifique el código de la meta el cual se encuentra en el listado de indicadores del plan que se encuentra en la caja de herramientas._x000a__x000a_" sqref="F4" xr:uid="{E68F2574-A585-44EC-9222-44114FD11733}"/>
    <dataValidation allowBlank="1" showInputMessage="1" showErrorMessage="1" prompt="Identifique la meta ODS a que le apunta el indicador de producto. Seleccione de la lista desplegable." sqref="E14" xr:uid="{E7BC7FD4-9F54-4646-8717-F6304A116168}"/>
    <dataValidation allowBlank="1" showInputMessage="1" showErrorMessage="1" prompt="Identifique el ODS a que le apunta el indicador de producto. Seleccione de la lista desplegable._x000a_" sqref="B14" xr:uid="{C8963890-7A81-4AE8-AD42-55F8ED2E359E}"/>
    <dataValidation type="list" allowBlank="1" showInputMessage="1" showErrorMessage="1" sqref="G43" xr:uid="{D1CE8AC4-03A5-432D-B588-F3C410AEF462}"/>
  </dataValidations>
  <hyperlinks>
    <hyperlink ref="C54" r:id="rId1" xr:uid="{5A875A56-305C-426A-82CD-8A569C564EDD}"/>
  </hyperlinks>
  <pageMargins left="0.7" right="0.7" top="0.75" bottom="0.75" header="0.3" footer="0.3"/>
  <pageSetup paperSize="9" orientation="portrait"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56"/>
  <sheetViews>
    <sheetView topLeftCell="A43" zoomScale="85" zoomScaleNormal="85" zoomScalePageLayoutView="85" workbookViewId="0">
      <selection activeCell="H32" sqref="H32"/>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980</v>
      </c>
      <c r="C1" s="89"/>
      <c r="D1" s="89"/>
      <c r="E1" s="89"/>
      <c r="F1" s="89"/>
      <c r="G1" s="89"/>
      <c r="H1" s="89"/>
      <c r="I1" s="89"/>
      <c r="J1" s="89"/>
      <c r="K1" s="89"/>
      <c r="L1" s="89"/>
      <c r="M1" s="90"/>
    </row>
    <row r="2" spans="1:13" ht="28.5" customHeight="1">
      <c r="A2" s="924" t="s">
        <v>614</v>
      </c>
      <c r="B2" s="68" t="s">
        <v>615</v>
      </c>
      <c r="C2" s="893" t="str">
        <f>'Plan de acción Actual'!E54</f>
        <v>Número de ciudadanos de los cuales se tiene conocimiento 360</v>
      </c>
      <c r="D2" s="894"/>
      <c r="E2" s="894"/>
      <c r="F2" s="894"/>
      <c r="G2" s="894"/>
      <c r="H2" s="894"/>
      <c r="I2" s="894"/>
      <c r="J2" s="894"/>
      <c r="K2" s="894"/>
      <c r="L2" s="894"/>
      <c r="M2" s="895"/>
    </row>
    <row r="3" spans="1:13" ht="107.25" customHeight="1">
      <c r="A3" s="925"/>
      <c r="B3" s="69" t="s">
        <v>616</v>
      </c>
      <c r="C3" s="893" t="s">
        <v>981</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81" t="s">
        <v>272</v>
      </c>
      <c r="J7" s="19"/>
      <c r="K7" s="19"/>
      <c r="L7" s="19"/>
      <c r="M7" s="22"/>
    </row>
    <row r="8" spans="1:13">
      <c r="A8" s="925"/>
      <c r="B8" s="914" t="s">
        <v>622</v>
      </c>
      <c r="C8" s="96"/>
      <c r="D8" s="82"/>
      <c r="E8" s="82"/>
      <c r="F8" s="82"/>
      <c r="G8" s="82"/>
      <c r="H8" s="82"/>
      <c r="I8" s="82"/>
      <c r="J8" s="82"/>
      <c r="K8" s="82"/>
      <c r="L8" s="83"/>
      <c r="M8" s="84"/>
    </row>
    <row r="9" spans="1:13">
      <c r="A9" s="925"/>
      <c r="B9" s="915"/>
      <c r="C9" s="1058" t="s">
        <v>272</v>
      </c>
      <c r="D9" s="1058"/>
      <c r="E9" s="23"/>
      <c r="F9" s="890"/>
      <c r="G9" s="890"/>
      <c r="H9" s="23"/>
      <c r="I9" s="890"/>
      <c r="J9" s="890"/>
      <c r="K9" s="23"/>
      <c r="L9" s="890"/>
      <c r="M9" s="890"/>
    </row>
    <row r="10" spans="1:13">
      <c r="A10" s="925"/>
      <c r="B10" s="916"/>
      <c r="C10" s="889" t="s">
        <v>626</v>
      </c>
      <c r="D10" s="889"/>
      <c r="E10" s="23"/>
      <c r="F10" s="889" t="s">
        <v>626</v>
      </c>
      <c r="G10" s="889"/>
      <c r="H10" s="23"/>
      <c r="I10" s="889" t="s">
        <v>626</v>
      </c>
      <c r="J10" s="889"/>
      <c r="K10" s="23"/>
      <c r="L10" s="889" t="s">
        <v>626</v>
      </c>
      <c r="M10" s="889"/>
    </row>
    <row r="11" spans="1:13" ht="39.75" customHeight="1">
      <c r="A11" s="926"/>
      <c r="B11" s="69" t="s">
        <v>651</v>
      </c>
      <c r="C11" s="893" t="s">
        <v>982</v>
      </c>
      <c r="D11" s="894"/>
      <c r="E11" s="894"/>
      <c r="F11" s="894"/>
      <c r="G11" s="894"/>
      <c r="H11" s="894"/>
      <c r="I11" s="894"/>
      <c r="J11" s="894"/>
      <c r="K11" s="894"/>
      <c r="L11" s="894"/>
      <c r="M11" s="895"/>
    </row>
    <row r="12" spans="1:13" ht="16.5" customHeight="1">
      <c r="A12" s="911" t="s">
        <v>57</v>
      </c>
      <c r="B12" s="69" t="s">
        <v>221</v>
      </c>
      <c r="C12" s="144" t="str">
        <f>'Plan de acción Actual'!G54</f>
        <v>Diferencial;
Género;
Territorial</v>
      </c>
      <c r="D12" s="38"/>
      <c r="E12" s="38"/>
      <c r="F12" s="38"/>
      <c r="G12" s="38"/>
      <c r="H12" s="38"/>
      <c r="I12" s="38"/>
      <c r="J12" s="38"/>
      <c r="K12" s="38"/>
      <c r="M12" s="65"/>
    </row>
    <row r="13" spans="1:13" ht="18" customHeight="1">
      <c r="A13" s="912"/>
      <c r="B13" s="914" t="s">
        <v>653</v>
      </c>
      <c r="C13" s="66"/>
      <c r="D13" s="24"/>
      <c r="E13" s="24"/>
      <c r="F13" s="24"/>
      <c r="G13" s="24"/>
      <c r="H13" s="24"/>
      <c r="I13" s="24"/>
      <c r="J13" s="24"/>
      <c r="K13" s="24"/>
      <c r="L13" s="24"/>
      <c r="M13" s="25"/>
    </row>
    <row r="14" spans="1:13" ht="18.75" customHeight="1">
      <c r="A14" s="912"/>
      <c r="B14" s="915"/>
      <c r="C14" s="64"/>
      <c r="D14" s="26"/>
      <c r="E14" s="5"/>
      <c r="F14" s="26"/>
      <c r="G14" s="5"/>
      <c r="H14" s="26"/>
      <c r="I14" s="5"/>
      <c r="J14" s="26"/>
      <c r="K14" s="5"/>
      <c r="L14" s="5"/>
      <c r="M14" s="5"/>
    </row>
    <row r="15" spans="1:13">
      <c r="A15" s="912"/>
      <c r="B15" s="915"/>
      <c r="C15" s="29" t="s">
        <v>654</v>
      </c>
      <c r="D15" s="28"/>
      <c r="E15" s="29" t="s">
        <v>655</v>
      </c>
      <c r="F15" s="28"/>
      <c r="G15" s="29" t="s">
        <v>656</v>
      </c>
      <c r="H15" s="28"/>
      <c r="I15" s="29" t="s">
        <v>657</v>
      </c>
      <c r="J15" s="255" t="s">
        <v>667</v>
      </c>
      <c r="K15" s="251"/>
      <c r="L15" s="251"/>
      <c r="M15" s="254"/>
    </row>
    <row r="16" spans="1:13">
      <c r="A16" s="912"/>
      <c r="B16" s="915"/>
      <c r="C16" s="29" t="s">
        <v>659</v>
      </c>
      <c r="D16" s="32"/>
      <c r="E16" s="29" t="s">
        <v>660</v>
      </c>
      <c r="F16" s="33"/>
      <c r="G16" s="29" t="s">
        <v>661</v>
      </c>
      <c r="H16" s="256"/>
      <c r="I16" s="251"/>
      <c r="J16" s="254"/>
      <c r="K16" s="251"/>
      <c r="L16" s="251"/>
      <c r="M16" s="254"/>
    </row>
    <row r="17" spans="1:13">
      <c r="A17" s="912"/>
      <c r="B17" s="915"/>
      <c r="C17" s="29" t="s">
        <v>664</v>
      </c>
      <c r="D17" s="32"/>
      <c r="E17" s="29" t="s">
        <v>665</v>
      </c>
      <c r="F17" s="32"/>
      <c r="G17" s="29"/>
      <c r="H17" s="44"/>
      <c r="I17" s="29"/>
      <c r="J17" s="44"/>
      <c r="K17" s="251"/>
      <c r="L17" s="251"/>
      <c r="M17" s="254"/>
    </row>
    <row r="18" spans="1:13">
      <c r="A18" s="912"/>
      <c r="B18" s="915"/>
      <c r="C18" s="29" t="s">
        <v>666</v>
      </c>
      <c r="D18" s="33"/>
      <c r="E18" s="29" t="s">
        <v>668</v>
      </c>
      <c r="F18" s="9"/>
      <c r="G18" s="9"/>
      <c r="H18" s="9"/>
      <c r="I18" s="9"/>
      <c r="J18" s="9"/>
      <c r="K18" s="8"/>
      <c r="L18" s="8"/>
      <c r="M18" s="8"/>
    </row>
    <row r="19" spans="1:13" ht="9.75" customHeight="1">
      <c r="A19" s="912"/>
      <c r="B19" s="916"/>
      <c r="C19" s="35"/>
      <c r="D19" s="35"/>
      <c r="E19" s="35"/>
      <c r="F19" s="35"/>
      <c r="G19" s="35"/>
      <c r="H19" s="35"/>
      <c r="I19" s="35"/>
      <c r="J19" s="35"/>
      <c r="K19" s="35"/>
      <c r="L19" s="35"/>
      <c r="M19" s="36"/>
    </row>
    <row r="20" spans="1:13">
      <c r="A20" s="912"/>
      <c r="B20" s="914" t="s">
        <v>670</v>
      </c>
      <c r="C20" s="37"/>
      <c r="D20" s="37"/>
      <c r="E20" s="37"/>
      <c r="F20" s="37"/>
      <c r="G20" s="37"/>
      <c r="H20" s="37"/>
      <c r="I20" s="37"/>
      <c r="J20" s="37"/>
      <c r="K20" s="37"/>
      <c r="M20" s="65"/>
    </row>
    <row r="21" spans="1:13">
      <c r="A21" s="912"/>
      <c r="B21" s="915"/>
      <c r="C21" s="29" t="s">
        <v>671</v>
      </c>
      <c r="D21" s="33"/>
      <c r="E21" s="38"/>
      <c r="F21" s="29" t="s">
        <v>672</v>
      </c>
      <c r="G21" s="32"/>
      <c r="H21" s="38"/>
      <c r="I21" s="29" t="s">
        <v>673</v>
      </c>
      <c r="J21" s="32" t="s">
        <v>667</v>
      </c>
      <c r="K21" s="38"/>
      <c r="M21" s="65"/>
    </row>
    <row r="22" spans="1:13">
      <c r="A22" s="912"/>
      <c r="B22" s="915"/>
      <c r="C22" s="29" t="s">
        <v>674</v>
      </c>
      <c r="D22" s="39"/>
      <c r="E22" s="40"/>
      <c r="F22" s="29" t="s">
        <v>675</v>
      </c>
      <c r="G22" s="33" t="s">
        <v>667</v>
      </c>
      <c r="H22" s="41"/>
      <c r="I22" s="42"/>
      <c r="J22" s="41"/>
      <c r="K22" s="43"/>
      <c r="M22" s="65"/>
    </row>
    <row r="23" spans="1:13">
      <c r="A23" s="912"/>
      <c r="B23" s="915"/>
      <c r="C23" s="44"/>
      <c r="D23" s="44"/>
      <c r="E23" s="44"/>
      <c r="F23" s="44"/>
      <c r="G23" s="44"/>
      <c r="H23" s="44"/>
      <c r="I23" s="44"/>
      <c r="J23" s="44"/>
      <c r="K23" s="44"/>
      <c r="M23" s="65"/>
    </row>
    <row r="24" spans="1:13">
      <c r="A24" s="912"/>
      <c r="B24" s="119" t="s">
        <v>676</v>
      </c>
      <c r="C24" s="38"/>
      <c r="D24" s="38"/>
      <c r="E24" s="38"/>
      <c r="F24" s="38"/>
      <c r="G24" s="38"/>
      <c r="H24" s="38"/>
      <c r="I24" s="38"/>
      <c r="J24" s="38"/>
      <c r="K24" s="38"/>
      <c r="L24" s="38"/>
      <c r="M24" s="45"/>
    </row>
    <row r="25" spans="1:13" ht="16.5">
      <c r="A25" s="912"/>
      <c r="B25" s="119"/>
      <c r="C25" s="67" t="s">
        <v>677</v>
      </c>
      <c r="D25" s="142">
        <v>0</v>
      </c>
      <c r="E25" s="38"/>
      <c r="F25" s="46" t="s">
        <v>678</v>
      </c>
      <c r="G25" s="33">
        <v>2018</v>
      </c>
      <c r="H25" s="38"/>
      <c r="I25" s="46" t="s">
        <v>679</v>
      </c>
      <c r="J25" s="927" t="s">
        <v>273</v>
      </c>
      <c r="K25" s="928"/>
      <c r="L25" s="929"/>
      <c r="M25" s="45"/>
    </row>
    <row r="26" spans="1:13">
      <c r="A26" s="912"/>
      <c r="B26" s="120"/>
      <c r="C26" s="35"/>
      <c r="D26" s="35"/>
      <c r="E26" s="35"/>
      <c r="F26" s="35"/>
      <c r="G26" s="35"/>
      <c r="H26" s="35"/>
      <c r="I26" s="35"/>
      <c r="J26" s="35"/>
      <c r="K26" s="35"/>
      <c r="L26" s="35"/>
      <c r="M26" s="36"/>
    </row>
    <row r="27" spans="1:13">
      <c r="A27" s="912"/>
      <c r="B27" s="914" t="s">
        <v>681</v>
      </c>
      <c r="C27" s="47"/>
      <c r="D27" s="47"/>
      <c r="E27" s="47"/>
      <c r="F27" s="47"/>
      <c r="G27" s="47"/>
      <c r="H27" s="47"/>
      <c r="I27" s="47"/>
      <c r="J27" s="47"/>
      <c r="K27" s="47"/>
      <c r="M27" s="65"/>
    </row>
    <row r="28" spans="1:13">
      <c r="A28" s="912"/>
      <c r="B28" s="915"/>
      <c r="C28" s="38" t="s">
        <v>682</v>
      </c>
      <c r="D28" s="48">
        <v>2019</v>
      </c>
      <c r="E28" s="49"/>
      <c r="F28" s="38" t="s">
        <v>683</v>
      </c>
      <c r="G28" s="50" t="s">
        <v>684</v>
      </c>
      <c r="H28" s="49"/>
      <c r="I28" s="46"/>
      <c r="J28" s="49"/>
      <c r="K28" s="49"/>
      <c r="M28" s="65"/>
    </row>
    <row r="29" spans="1:13">
      <c r="A29" s="912"/>
      <c r="B29" s="916"/>
      <c r="C29" s="35"/>
      <c r="D29" s="51"/>
      <c r="E29" s="52"/>
      <c r="F29" s="35"/>
      <c r="G29" s="52"/>
      <c r="H29" s="52"/>
      <c r="I29" s="53"/>
      <c r="J29" s="52"/>
      <c r="K29" s="52"/>
      <c r="M29" s="65"/>
    </row>
    <row r="30" spans="1:13">
      <c r="A30" s="912"/>
      <c r="B30" s="119" t="s">
        <v>685</v>
      </c>
      <c r="C30" s="54"/>
      <c r="D30" s="54"/>
      <c r="E30" s="54"/>
      <c r="F30" s="54"/>
      <c r="G30" s="54"/>
      <c r="H30" s="54"/>
      <c r="I30" s="54"/>
      <c r="J30" s="54"/>
      <c r="K30" s="54"/>
      <c r="L30" s="54"/>
      <c r="M30" s="55"/>
    </row>
    <row r="31" spans="1:13">
      <c r="A31" s="912"/>
      <c r="B31" s="119"/>
      <c r="C31" s="6"/>
      <c r="D31" s="7">
        <v>2019</v>
      </c>
      <c r="E31" s="7"/>
      <c r="F31" s="8">
        <v>2020</v>
      </c>
      <c r="G31" s="8"/>
      <c r="H31" s="8">
        <v>2021</v>
      </c>
      <c r="I31" s="7"/>
      <c r="J31" s="7">
        <v>2022</v>
      </c>
      <c r="L31" s="7">
        <v>2023</v>
      </c>
      <c r="M31" s="55"/>
    </row>
    <row r="32" spans="1:13" ht="16.5">
      <c r="A32" s="912"/>
      <c r="B32" s="119"/>
      <c r="C32" s="6"/>
      <c r="D32" s="145">
        <v>3000</v>
      </c>
      <c r="E32" s="10"/>
      <c r="F32" s="133">
        <v>5000</v>
      </c>
      <c r="G32" s="10"/>
      <c r="H32" s="133">
        <v>8339</v>
      </c>
      <c r="I32" s="10"/>
      <c r="J32" s="133">
        <v>13912</v>
      </c>
      <c r="L32" s="133">
        <v>23208</v>
      </c>
      <c r="M32" s="118"/>
    </row>
    <row r="33" spans="1:13">
      <c r="A33" s="912"/>
      <c r="B33" s="119"/>
      <c r="C33" s="6"/>
      <c r="D33" s="7">
        <v>2024</v>
      </c>
      <c r="E33" s="7"/>
      <c r="F33" s="8">
        <v>2025</v>
      </c>
      <c r="G33" s="8"/>
      <c r="H33" s="8">
        <v>2026</v>
      </c>
      <c r="I33" s="7"/>
      <c r="J33" s="7">
        <v>2027</v>
      </c>
      <c r="L33" s="7">
        <v>2028</v>
      </c>
      <c r="M33" s="27"/>
    </row>
    <row r="34" spans="1:13" ht="16.5">
      <c r="A34" s="912"/>
      <c r="B34" s="119"/>
      <c r="C34" s="6"/>
      <c r="D34" s="133">
        <v>38716</v>
      </c>
      <c r="E34" s="132"/>
      <c r="F34" s="133">
        <v>64586</v>
      </c>
      <c r="G34" s="132"/>
      <c r="H34" s="133">
        <v>107743</v>
      </c>
      <c r="I34" s="132"/>
      <c r="J34" s="133">
        <v>179737</v>
      </c>
      <c r="L34" s="133">
        <v>300000</v>
      </c>
      <c r="M34" s="118"/>
    </row>
    <row r="35" spans="1:13">
      <c r="A35" s="912"/>
      <c r="B35" s="119"/>
      <c r="C35" s="6"/>
      <c r="E35" s="7"/>
      <c r="F35" s="7"/>
      <c r="G35" s="7"/>
      <c r="H35" s="8"/>
      <c r="I35" s="8"/>
      <c r="J35" s="8"/>
      <c r="K35" s="7"/>
      <c r="L35" s="7"/>
      <c r="M35" s="27"/>
    </row>
    <row r="36" spans="1:13">
      <c r="A36" s="912"/>
      <c r="B36" s="119"/>
      <c r="C36" s="6"/>
      <c r="E36" s="10"/>
      <c r="F36" s="121"/>
      <c r="G36" s="10"/>
      <c r="H36" s="121"/>
      <c r="I36" s="10"/>
      <c r="J36" s="121"/>
      <c r="K36" s="10"/>
      <c r="L36" s="121"/>
      <c r="M36" s="118"/>
    </row>
    <row r="37" spans="1:13">
      <c r="A37" s="912"/>
      <c r="B37" s="119"/>
      <c r="C37" s="6"/>
      <c r="D37" s="11"/>
      <c r="E37" s="117"/>
      <c r="F37" s="11" t="s">
        <v>686</v>
      </c>
      <c r="G37" s="117"/>
      <c r="H37" s="11"/>
      <c r="I37" s="117"/>
      <c r="J37" s="11"/>
      <c r="K37" s="117"/>
      <c r="L37" s="11"/>
      <c r="M37" s="118"/>
    </row>
    <row r="38" spans="1:13">
      <c r="A38" s="912"/>
      <c r="B38" s="119"/>
      <c r="C38" s="6"/>
      <c r="D38" s="121"/>
      <c r="E38" s="10"/>
      <c r="F38" s="917">
        <v>300000</v>
      </c>
      <c r="G38" s="918"/>
      <c r="H38" s="919"/>
      <c r="I38" s="919"/>
      <c r="J38" s="11"/>
      <c r="K38" s="117"/>
      <c r="L38" s="11"/>
      <c r="M38" s="118"/>
    </row>
    <row r="39" spans="1:13" ht="18" customHeight="1">
      <c r="A39" s="912"/>
      <c r="B39" s="914" t="s">
        <v>687</v>
      </c>
      <c r="C39" s="56"/>
      <c r="D39" s="56"/>
      <c r="E39" s="56"/>
      <c r="F39" s="56"/>
      <c r="G39" s="56"/>
      <c r="H39" s="56"/>
      <c r="I39" s="56"/>
      <c r="J39" s="56"/>
      <c r="K39" s="56"/>
      <c r="M39" s="65"/>
    </row>
    <row r="40" spans="1:13">
      <c r="A40" s="912"/>
      <c r="B40" s="915"/>
      <c r="D40" s="57" t="s">
        <v>688</v>
      </c>
      <c r="E40" s="58" t="s">
        <v>548</v>
      </c>
      <c r="F40" s="920" t="s">
        <v>689</v>
      </c>
      <c r="G40" s="921"/>
      <c r="H40" s="7"/>
      <c r="I40" s="77" t="s">
        <v>668</v>
      </c>
      <c r="J40" s="59"/>
      <c r="K40" s="59"/>
      <c r="M40" s="65"/>
    </row>
    <row r="41" spans="1:13">
      <c r="A41" s="912"/>
      <c r="B41" s="915"/>
      <c r="D41" s="60"/>
      <c r="E41" s="32" t="s">
        <v>667</v>
      </c>
      <c r="F41" s="920"/>
      <c r="G41" s="922"/>
      <c r="H41" s="38"/>
      <c r="I41" s="923"/>
      <c r="J41" s="923"/>
      <c r="K41" s="61"/>
      <c r="M41" s="65"/>
    </row>
    <row r="42" spans="1:13">
      <c r="A42" s="912"/>
      <c r="B42" s="916"/>
      <c r="C42" s="62"/>
      <c r="D42" s="62"/>
      <c r="E42" s="62"/>
      <c r="F42" s="62"/>
      <c r="G42" s="62"/>
      <c r="H42" s="62"/>
      <c r="I42" s="62"/>
      <c r="J42" s="62"/>
      <c r="K42" s="62"/>
      <c r="M42" s="65"/>
    </row>
    <row r="43" spans="1:13" ht="51.75" customHeight="1">
      <c r="A43" s="912"/>
      <c r="B43" s="69" t="s">
        <v>690</v>
      </c>
      <c r="C43" s="893" t="s">
        <v>983</v>
      </c>
      <c r="D43" s="894"/>
      <c r="E43" s="894"/>
      <c r="F43" s="894"/>
      <c r="G43" s="894"/>
      <c r="H43" s="894"/>
      <c r="I43" s="894"/>
      <c r="J43" s="894"/>
      <c r="K43" s="894"/>
      <c r="L43" s="894"/>
      <c r="M43" s="895"/>
    </row>
    <row r="44" spans="1:13" ht="15.75" customHeight="1">
      <c r="A44" s="912"/>
      <c r="B44" s="69" t="s">
        <v>692</v>
      </c>
      <c r="C44" s="893" t="s">
        <v>273</v>
      </c>
      <c r="D44" s="894"/>
      <c r="E44" s="894"/>
      <c r="F44" s="894"/>
      <c r="G44" s="894"/>
      <c r="H44" s="894"/>
      <c r="I44" s="894"/>
      <c r="J44" s="894"/>
      <c r="K44" s="894"/>
      <c r="L44" s="894"/>
      <c r="M44" s="895"/>
    </row>
    <row r="45" spans="1:13">
      <c r="A45" s="912"/>
      <c r="B45" s="69" t="s">
        <v>694</v>
      </c>
      <c r="C45" s="143">
        <v>0</v>
      </c>
      <c r="D45" s="13"/>
      <c r="E45" s="13"/>
      <c r="F45" s="13"/>
      <c r="G45" s="13"/>
      <c r="H45" s="13"/>
      <c r="I45" s="13"/>
      <c r="J45" s="13"/>
      <c r="K45" s="13"/>
      <c r="L45" s="13"/>
      <c r="M45" s="14"/>
    </row>
    <row r="46" spans="1:13">
      <c r="A46" s="913"/>
      <c r="B46" s="69" t="s">
        <v>695</v>
      </c>
      <c r="C46" s="143">
        <v>2018</v>
      </c>
      <c r="D46" s="13"/>
      <c r="E46" s="13"/>
      <c r="F46" s="13"/>
      <c r="G46" s="13"/>
      <c r="H46" s="13"/>
      <c r="I46" s="13"/>
      <c r="J46" s="13"/>
      <c r="K46" s="13"/>
      <c r="L46" s="13"/>
      <c r="M46" s="14"/>
    </row>
    <row r="47" spans="1:13" ht="15.75" customHeight="1">
      <c r="A47" s="905" t="s">
        <v>70</v>
      </c>
      <c r="B47" s="70" t="s">
        <v>696</v>
      </c>
      <c r="C47" s="908" t="s">
        <v>697</v>
      </c>
      <c r="D47" s="908"/>
      <c r="E47" s="908"/>
      <c r="F47" s="908"/>
      <c r="G47" s="908"/>
      <c r="H47" s="908"/>
      <c r="I47" s="908"/>
      <c r="J47" s="908"/>
      <c r="K47" s="908"/>
      <c r="L47" s="908"/>
      <c r="M47" s="909"/>
    </row>
    <row r="48" spans="1:13">
      <c r="A48" s="906"/>
      <c r="B48" s="70" t="s">
        <v>698</v>
      </c>
      <c r="C48" s="908" t="s">
        <v>274</v>
      </c>
      <c r="D48" s="908"/>
      <c r="E48" s="908"/>
      <c r="F48" s="908"/>
      <c r="G48" s="908"/>
      <c r="H48" s="908"/>
      <c r="I48" s="908"/>
      <c r="J48" s="908"/>
      <c r="K48" s="908"/>
      <c r="L48" s="908"/>
      <c r="M48" s="909"/>
    </row>
    <row r="49" spans="1:13">
      <c r="A49" s="906"/>
      <c r="B49" s="70" t="s">
        <v>699</v>
      </c>
      <c r="C49" s="896" t="s">
        <v>118</v>
      </c>
      <c r="D49" s="897"/>
      <c r="E49" s="897"/>
      <c r="F49" s="897"/>
      <c r="G49" s="897"/>
      <c r="H49" s="897"/>
      <c r="I49" s="897"/>
      <c r="J49" s="897"/>
      <c r="K49" s="897"/>
      <c r="L49" s="897"/>
      <c r="M49" s="897"/>
    </row>
    <row r="50" spans="1:13" ht="15.75" customHeight="1">
      <c r="A50" s="906"/>
      <c r="B50" s="71" t="s">
        <v>700</v>
      </c>
      <c r="C50" s="908" t="s">
        <v>273</v>
      </c>
      <c r="D50" s="908"/>
      <c r="E50" s="908"/>
      <c r="F50" s="908"/>
      <c r="G50" s="908"/>
      <c r="H50" s="908"/>
      <c r="I50" s="908"/>
      <c r="J50" s="908"/>
      <c r="K50" s="908"/>
      <c r="L50" s="908"/>
      <c r="M50" s="909"/>
    </row>
    <row r="51" spans="1:13" ht="15.75" customHeight="1">
      <c r="A51" s="906"/>
      <c r="B51" s="70" t="s">
        <v>701</v>
      </c>
      <c r="C51" s="910" t="s">
        <v>276</v>
      </c>
      <c r="D51" s="908"/>
      <c r="E51" s="908"/>
      <c r="F51" s="908"/>
      <c r="G51" s="908"/>
      <c r="H51" s="908"/>
      <c r="I51" s="908"/>
      <c r="J51" s="908"/>
      <c r="K51" s="908"/>
      <c r="L51" s="908"/>
      <c r="M51" s="909"/>
    </row>
    <row r="52" spans="1:13" ht="16.5" thickBot="1">
      <c r="A52" s="907"/>
      <c r="B52" s="70" t="s">
        <v>702</v>
      </c>
      <c r="C52" s="908" t="s">
        <v>703</v>
      </c>
      <c r="D52" s="908"/>
      <c r="E52" s="908"/>
      <c r="F52" s="908"/>
      <c r="G52" s="908"/>
      <c r="H52" s="908"/>
      <c r="I52" s="908"/>
      <c r="J52" s="908"/>
      <c r="K52" s="908"/>
      <c r="L52" s="908"/>
      <c r="M52" s="909"/>
    </row>
    <row r="53" spans="1:13" ht="15.75" customHeight="1">
      <c r="A53" s="905" t="s">
        <v>704</v>
      </c>
      <c r="B53" s="72" t="s">
        <v>705</v>
      </c>
      <c r="C53" s="908" t="s">
        <v>706</v>
      </c>
      <c r="D53" s="908"/>
      <c r="E53" s="908"/>
      <c r="F53" s="908"/>
      <c r="G53" s="908"/>
      <c r="H53" s="908"/>
      <c r="I53" s="908"/>
      <c r="J53" s="908"/>
      <c r="K53" s="908"/>
      <c r="L53" s="908"/>
      <c r="M53" s="909"/>
    </row>
    <row r="54" spans="1:13" ht="30" customHeight="1">
      <c r="A54" s="906"/>
      <c r="B54" s="72" t="s">
        <v>707</v>
      </c>
      <c r="C54" s="908" t="s">
        <v>708</v>
      </c>
      <c r="D54" s="908"/>
      <c r="E54" s="908"/>
      <c r="F54" s="908"/>
      <c r="G54" s="908"/>
      <c r="H54" s="908"/>
      <c r="I54" s="908"/>
      <c r="J54" s="908"/>
      <c r="K54" s="908"/>
      <c r="L54" s="908"/>
      <c r="M54" s="909"/>
    </row>
    <row r="55" spans="1:13" ht="30" customHeight="1" thickBot="1">
      <c r="A55" s="906"/>
      <c r="B55" s="73" t="s">
        <v>237</v>
      </c>
      <c r="C55" s="908" t="s">
        <v>118</v>
      </c>
      <c r="D55" s="908"/>
      <c r="E55" s="908"/>
      <c r="F55" s="908"/>
      <c r="G55" s="908"/>
      <c r="H55" s="908"/>
      <c r="I55" s="908"/>
      <c r="J55" s="908"/>
      <c r="K55" s="908"/>
      <c r="L55" s="908"/>
      <c r="M55" s="909"/>
    </row>
    <row r="56" spans="1:13" ht="16.5" thickBot="1">
      <c r="A56" s="87" t="s">
        <v>74</v>
      </c>
      <c r="B56" s="74"/>
      <c r="C56" s="902" t="s">
        <v>709</v>
      </c>
      <c r="D56" s="903"/>
      <c r="E56" s="903"/>
      <c r="F56" s="903"/>
      <c r="G56" s="903"/>
      <c r="H56" s="903"/>
      <c r="I56" s="903"/>
      <c r="J56" s="903"/>
      <c r="K56" s="903"/>
      <c r="L56" s="903"/>
      <c r="M56" s="904"/>
    </row>
  </sheetData>
  <mergeCells count="39">
    <mergeCell ref="A2:A11"/>
    <mergeCell ref="C2:M2"/>
    <mergeCell ref="C3:M3"/>
    <mergeCell ref="B8:B10"/>
    <mergeCell ref="C9:D9"/>
    <mergeCell ref="F9:G9"/>
    <mergeCell ref="I9:J9"/>
    <mergeCell ref="L9:M9"/>
    <mergeCell ref="C10:D10"/>
    <mergeCell ref="F10:G10"/>
    <mergeCell ref="I10:J10"/>
    <mergeCell ref="L10:M10"/>
    <mergeCell ref="C11:M11"/>
    <mergeCell ref="F4:G4"/>
    <mergeCell ref="C49:M49"/>
    <mergeCell ref="C50:M50"/>
    <mergeCell ref="C51:M51"/>
    <mergeCell ref="C52:M52"/>
    <mergeCell ref="A12:A46"/>
    <mergeCell ref="B13:B19"/>
    <mergeCell ref="B20:B23"/>
    <mergeCell ref="J25:L25"/>
    <mergeCell ref="B27:B29"/>
    <mergeCell ref="C56:M56"/>
    <mergeCell ref="F38:G38"/>
    <mergeCell ref="H38:I38"/>
    <mergeCell ref="A53:A55"/>
    <mergeCell ref="C53:M53"/>
    <mergeCell ref="C54:M54"/>
    <mergeCell ref="C55:M55"/>
    <mergeCell ref="B39:B42"/>
    <mergeCell ref="F40:F41"/>
    <mergeCell ref="G40:G41"/>
    <mergeCell ref="I41:J41"/>
    <mergeCell ref="C43:M43"/>
    <mergeCell ref="C44:M44"/>
    <mergeCell ref="A47:A52"/>
    <mergeCell ref="C47:M47"/>
    <mergeCell ref="C48:M48"/>
  </mergeCells>
  <dataValidations count="4">
    <dataValidation allowBlank="1" showInputMessage="1" showErrorMessage="1" prompt="Seleccione de la lista desplegable" sqref="H7 B7 B4" xr:uid="{00000000-0002-0000-2400-000000000000}"/>
    <dataValidation allowBlank="1" showInputMessage="1" showErrorMessage="1" prompt="Selecciones de la lista desplegable" sqref="B12" xr:uid="{00000000-0002-0000-2400-000001000000}"/>
    <dataValidation allowBlank="1" showInputMessage="1" showErrorMessage="1" prompt="Incluir una ficha por cada indicador, ya sea de producto o de resultado" sqref="B1" xr:uid="{00000000-0002-0000-24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3000000}"/>
  </dataValidations>
  <hyperlinks>
    <hyperlink ref="C51" r:id="rId1" xr:uid="{00000000-0004-0000-2400-000000000000}"/>
  </hyperlinks>
  <pageMargins left="0.7" right="0.7" top="0.75" bottom="0.75" header="0.3" footer="0.3"/>
  <pageSetup paperSize="9" orientation="portrait"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59"/>
  <sheetViews>
    <sheetView topLeftCell="A54" zoomScale="80" zoomScaleNormal="80" zoomScalePageLayoutView="80" workbookViewId="0">
      <selection activeCell="D38" sqref="D38"/>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984</v>
      </c>
      <c r="C1" s="89"/>
      <c r="D1" s="89"/>
      <c r="E1" s="89"/>
      <c r="F1" s="89"/>
      <c r="G1" s="89"/>
      <c r="H1" s="89"/>
      <c r="I1" s="89"/>
      <c r="J1" s="89"/>
      <c r="K1" s="89"/>
      <c r="L1" s="89"/>
      <c r="M1" s="90"/>
    </row>
    <row r="2" spans="1:13" ht="23.45" customHeight="1">
      <c r="A2" s="944" t="s">
        <v>614</v>
      </c>
      <c r="B2" s="68" t="s">
        <v>615</v>
      </c>
      <c r="C2" s="893" t="str">
        <f>'Plan de acción Actual'!AB54</f>
        <v>Evaluaciones de cumplimiento de los acuerdos de nivel de servicio</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Actual'!$E$54,"'")</f>
        <v>Aporta al indicador de resultado 'Número de ciudadanos de los cuales se tiene conocimiento 360'</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51.75" customHeight="1">
      <c r="A11" s="945"/>
      <c r="B11" s="261" t="s">
        <v>651</v>
      </c>
      <c r="C11" s="1199" t="s">
        <v>985</v>
      </c>
      <c r="D11" s="939"/>
      <c r="E11" s="939"/>
      <c r="F11" s="939"/>
      <c r="G11" s="939"/>
      <c r="H11" s="939"/>
      <c r="I11" s="939"/>
      <c r="J11" s="939"/>
      <c r="K11" s="939"/>
      <c r="L11" s="939"/>
      <c r="M11" s="940"/>
    </row>
    <row r="12" spans="1:13" ht="64.5" customHeight="1">
      <c r="A12" s="945"/>
      <c r="B12" s="69" t="s">
        <v>713</v>
      </c>
      <c r="C12" s="1019" t="s">
        <v>986</v>
      </c>
      <c r="D12" s="1020"/>
      <c r="E12" s="1020"/>
      <c r="F12" s="1020"/>
      <c r="G12" s="1020"/>
      <c r="H12" s="1020"/>
      <c r="I12" s="1020"/>
      <c r="J12" s="1020"/>
      <c r="K12" s="1020"/>
      <c r="L12" s="1020"/>
      <c r="M12" s="1021"/>
    </row>
    <row r="13" spans="1:13" ht="54.75" customHeight="1">
      <c r="A13" s="945"/>
      <c r="B13" s="69" t="s">
        <v>715</v>
      </c>
      <c r="C13" s="932" t="str">
        <f>CONCATENATE("El producto contribuye a la meta de resultado para aumentar el"," ","'",,'Plan de acción Actual'!$E$54,"'")</f>
        <v>El producto contribuye a la meta de resultado para aumentar el 'Número de ciudadanos de los cuales se tiene conocimiento 360'</v>
      </c>
      <c r="D13" s="928"/>
      <c r="E13" s="928"/>
      <c r="F13" s="928"/>
      <c r="G13" s="928"/>
      <c r="H13" s="928"/>
      <c r="I13" s="928"/>
      <c r="J13" s="928"/>
      <c r="K13" s="928"/>
      <c r="L13" s="928"/>
      <c r="M13" s="933"/>
    </row>
    <row r="14" spans="1:13" ht="141.75" customHeight="1">
      <c r="A14" s="946"/>
      <c r="B14" s="244" t="s">
        <v>716</v>
      </c>
      <c r="C14" s="246" t="str">
        <f>'Plan de acción Actual'!AD54</f>
        <v>16. Paz, Justicia e Instituciones Sólidas</v>
      </c>
      <c r="D14" s="37"/>
      <c r="E14" s="248" t="s">
        <v>232</v>
      </c>
      <c r="F14" s="973" t="str">
        <f>'Plan de acción Actual'!AE54</f>
        <v>16.6 Crear a todos los niveles instituciones eficaces y transparentes que rindan cuentas</v>
      </c>
      <c r="G14" s="974"/>
      <c r="H14" s="974"/>
      <c r="I14" s="974"/>
      <c r="J14" s="974"/>
      <c r="K14" s="974"/>
      <c r="L14" s="974"/>
      <c r="M14" s="975"/>
    </row>
    <row r="15" spans="1:13">
      <c r="A15" s="930" t="s">
        <v>57</v>
      </c>
      <c r="B15" s="69" t="s">
        <v>221</v>
      </c>
      <c r="C15" s="124" t="str">
        <f>'Plan de acción Actual'!AF54</f>
        <v>No Aplica</v>
      </c>
      <c r="D15" s="80"/>
      <c r="E15" s="80"/>
      <c r="F15" s="80"/>
      <c r="G15" s="80"/>
      <c r="H15" s="80"/>
      <c r="I15" s="80"/>
      <c r="J15" s="80"/>
      <c r="K15" s="80"/>
      <c r="M15" s="65"/>
    </row>
    <row r="16" spans="1:13" ht="48.95" customHeight="1">
      <c r="A16" s="931"/>
      <c r="B16" s="69" t="s">
        <v>717</v>
      </c>
      <c r="C16" s="932" t="str">
        <f>'Plan de acción Actual'!AC54</f>
        <v>Sumatoria de evaluaciones de cumplimiento de los acuerdos de nivel de servicio</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987</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c r="K25" s="38"/>
      <c r="M25" s="65"/>
    </row>
    <row r="26" spans="1:13">
      <c r="A26" s="931"/>
      <c r="B26" s="915"/>
      <c r="C26" s="29" t="s">
        <v>674</v>
      </c>
      <c r="D26" s="39"/>
      <c r="E26" s="40"/>
      <c r="F26" s="29" t="s">
        <v>675</v>
      </c>
      <c r="G26" s="33" t="s">
        <v>667</v>
      </c>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598" t="s">
        <v>865</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c r="E36" s="10"/>
      <c r="F36" s="102">
        <v>51</v>
      </c>
      <c r="G36" s="10"/>
      <c r="H36" s="102">
        <v>51</v>
      </c>
      <c r="I36" s="10"/>
      <c r="J36" s="102">
        <v>51</v>
      </c>
      <c r="K36" s="315"/>
      <c r="L36" s="102">
        <v>51</v>
      </c>
      <c r="M36" s="118"/>
    </row>
    <row r="37" spans="1:13">
      <c r="A37" s="931"/>
      <c r="B37" s="915"/>
      <c r="C37" s="6"/>
      <c r="D37" s="7">
        <v>2024</v>
      </c>
      <c r="E37" s="7"/>
      <c r="F37" s="8">
        <v>2025</v>
      </c>
      <c r="G37" s="8"/>
      <c r="H37" s="8">
        <v>2026</v>
      </c>
      <c r="I37" s="7"/>
      <c r="J37" s="7">
        <v>2027</v>
      </c>
      <c r="L37" s="7">
        <v>2028</v>
      </c>
      <c r="M37" s="27"/>
    </row>
    <row r="38" spans="1:13">
      <c r="A38" s="931"/>
      <c r="B38" s="915"/>
      <c r="C38" s="6"/>
      <c r="D38" s="597">
        <v>51</v>
      </c>
      <c r="E38" s="10"/>
      <c r="F38" s="102"/>
      <c r="G38" s="10"/>
      <c r="H38" s="102"/>
      <c r="I38" s="10"/>
      <c r="J38" s="102"/>
      <c r="K38" s="315"/>
      <c r="L38" s="102"/>
      <c r="M38" s="118"/>
    </row>
    <row r="39" spans="1:13">
      <c r="A39" s="931"/>
      <c r="B39" s="915"/>
      <c r="C39" s="6"/>
      <c r="D39" s="11" t="s">
        <v>686</v>
      </c>
      <c r="E39" s="117"/>
      <c r="F39" s="11"/>
      <c r="G39" s="117"/>
      <c r="H39" s="11"/>
      <c r="I39" s="117"/>
      <c r="J39" s="11"/>
      <c r="K39" s="117"/>
      <c r="L39" s="11"/>
      <c r="M39" s="118"/>
    </row>
    <row r="40" spans="1:13">
      <c r="A40" s="931"/>
      <c r="B40" s="915"/>
      <c r="C40" s="6"/>
      <c r="D40" s="102">
        <v>51</v>
      </c>
      <c r="E40" s="10"/>
      <c r="F40" s="917"/>
      <c r="G40" s="918"/>
      <c r="H40" s="919"/>
      <c r="I40" s="919"/>
      <c r="J40" s="11"/>
      <c r="K40" s="117"/>
      <c r="L40" s="11"/>
      <c r="M40" s="118"/>
    </row>
    <row r="41" spans="1:13">
      <c r="A41" s="931"/>
      <c r="B41" s="915"/>
      <c r="C41" s="6"/>
      <c r="D41" s="11"/>
      <c r="E41" s="117"/>
      <c r="F41" s="11"/>
      <c r="G41" s="117"/>
      <c r="H41" s="11"/>
      <c r="I41" s="117"/>
      <c r="J41" s="11"/>
      <c r="K41" s="117"/>
      <c r="L41" s="11"/>
      <c r="M41" s="118"/>
    </row>
    <row r="42" spans="1:13" ht="18" customHeight="1">
      <c r="A42" s="931"/>
      <c r="B42" s="914" t="s">
        <v>687</v>
      </c>
      <c r="C42" s="56"/>
      <c r="D42" s="56"/>
      <c r="E42" s="56"/>
      <c r="F42" s="56"/>
      <c r="G42" s="56"/>
      <c r="H42" s="56"/>
      <c r="I42" s="56"/>
      <c r="J42" s="56"/>
      <c r="K42" s="56"/>
      <c r="M42" s="65"/>
    </row>
    <row r="43" spans="1:13">
      <c r="A43" s="931"/>
      <c r="B43" s="915"/>
      <c r="D43" s="57" t="s">
        <v>688</v>
      </c>
      <c r="E43" s="58" t="s">
        <v>548</v>
      </c>
      <c r="F43" s="920" t="s">
        <v>689</v>
      </c>
      <c r="G43" s="921"/>
      <c r="H43" s="7"/>
      <c r="I43" s="77" t="s">
        <v>668</v>
      </c>
      <c r="J43" s="59"/>
      <c r="K43" s="59"/>
      <c r="M43" s="65"/>
    </row>
    <row r="44" spans="1:13">
      <c r="A44" s="931"/>
      <c r="B44" s="915"/>
      <c r="D44" s="60"/>
      <c r="E44" s="32" t="s">
        <v>667</v>
      </c>
      <c r="F44" s="920"/>
      <c r="G44" s="922"/>
      <c r="H44" s="38"/>
      <c r="I44" s="923"/>
      <c r="J44" s="923"/>
      <c r="K44" s="61"/>
      <c r="M44" s="65"/>
    </row>
    <row r="45" spans="1:13">
      <c r="A45" s="931"/>
      <c r="B45" s="916"/>
      <c r="C45" s="62"/>
      <c r="D45" s="62"/>
      <c r="E45" s="62"/>
      <c r="F45" s="62"/>
      <c r="G45" s="62"/>
      <c r="H45" s="62"/>
      <c r="I45" s="62"/>
      <c r="J45" s="62"/>
      <c r="K45" s="62"/>
      <c r="M45" s="65"/>
    </row>
    <row r="46" spans="1:13" ht="28.5" customHeight="1">
      <c r="A46" s="931"/>
      <c r="B46" s="69" t="s">
        <v>690</v>
      </c>
      <c r="C46" s="893" t="s">
        <v>973</v>
      </c>
      <c r="D46" s="894"/>
      <c r="E46" s="894"/>
      <c r="F46" s="894"/>
      <c r="G46" s="894"/>
      <c r="H46" s="894"/>
      <c r="I46" s="894"/>
      <c r="J46" s="894"/>
      <c r="K46" s="894"/>
      <c r="L46" s="894"/>
      <c r="M46" s="895"/>
    </row>
    <row r="47" spans="1:13">
      <c r="A47" s="931"/>
      <c r="B47" s="69" t="s">
        <v>692</v>
      </c>
      <c r="C47" s="893" t="s">
        <v>273</v>
      </c>
      <c r="D47" s="894"/>
      <c r="E47" s="894"/>
      <c r="F47" s="894"/>
      <c r="G47" s="894"/>
      <c r="H47" s="894"/>
      <c r="I47" s="894"/>
      <c r="J47" s="894"/>
      <c r="K47" s="894"/>
      <c r="L47" s="894"/>
      <c r="M47" s="895"/>
    </row>
    <row r="48" spans="1:13">
      <c r="A48" s="931"/>
      <c r="B48" s="69" t="s">
        <v>694</v>
      </c>
      <c r="C48" s="143">
        <v>0</v>
      </c>
      <c r="D48" s="143"/>
      <c r="E48" s="143"/>
      <c r="F48" s="143"/>
      <c r="G48" s="143"/>
      <c r="H48" s="143"/>
      <c r="I48" s="143"/>
      <c r="J48" s="143"/>
      <c r="K48" s="143"/>
      <c r="L48" s="143"/>
      <c r="M48" s="228"/>
    </row>
    <row r="49" spans="1:13" ht="30.95" customHeight="1">
      <c r="A49" s="931"/>
      <c r="B49" s="69" t="s">
        <v>695</v>
      </c>
      <c r="C49" s="893">
        <v>2018</v>
      </c>
      <c r="D49" s="894"/>
      <c r="E49" s="894"/>
      <c r="F49" s="894"/>
      <c r="G49" s="894"/>
      <c r="H49" s="894"/>
      <c r="I49" s="894"/>
      <c r="J49" s="894"/>
      <c r="K49" s="894"/>
      <c r="L49" s="894"/>
      <c r="M49" s="895"/>
    </row>
    <row r="50" spans="1:13" ht="15.75" customHeight="1">
      <c r="A50" s="905" t="s">
        <v>70</v>
      </c>
      <c r="B50" s="70" t="s">
        <v>696</v>
      </c>
      <c r="C50" s="908" t="s">
        <v>759</v>
      </c>
      <c r="D50" s="908"/>
      <c r="E50" s="908"/>
      <c r="F50" s="908"/>
      <c r="G50" s="908"/>
      <c r="H50" s="908"/>
      <c r="I50" s="908"/>
      <c r="J50" s="908"/>
      <c r="K50" s="908"/>
      <c r="L50" s="908"/>
      <c r="M50" s="909"/>
    </row>
    <row r="51" spans="1:13" ht="15.75" customHeight="1">
      <c r="A51" s="906"/>
      <c r="B51" s="70" t="s">
        <v>698</v>
      </c>
      <c r="C51" s="908" t="s">
        <v>758</v>
      </c>
      <c r="D51" s="908"/>
      <c r="E51" s="908"/>
      <c r="F51" s="908"/>
      <c r="G51" s="908"/>
      <c r="H51" s="908"/>
      <c r="I51" s="908"/>
      <c r="J51" s="908"/>
      <c r="K51" s="908"/>
      <c r="L51" s="908"/>
      <c r="M51" s="909"/>
    </row>
    <row r="52" spans="1:13" ht="15.75" customHeight="1">
      <c r="A52" s="906"/>
      <c r="B52" s="70" t="s">
        <v>699</v>
      </c>
      <c r="C52" s="908" t="s">
        <v>272</v>
      </c>
      <c r="D52" s="908"/>
      <c r="E52" s="908"/>
      <c r="F52" s="908"/>
      <c r="G52" s="908"/>
      <c r="H52" s="908"/>
      <c r="I52" s="908"/>
      <c r="J52" s="908"/>
      <c r="K52" s="908"/>
      <c r="L52" s="908"/>
      <c r="M52" s="909"/>
    </row>
    <row r="53" spans="1:13" ht="15.75" customHeight="1">
      <c r="A53" s="906"/>
      <c r="B53" s="71" t="s">
        <v>700</v>
      </c>
      <c r="C53" s="908" t="s">
        <v>317</v>
      </c>
      <c r="D53" s="908"/>
      <c r="E53" s="908"/>
      <c r="F53" s="908"/>
      <c r="G53" s="908"/>
      <c r="H53" s="908"/>
      <c r="I53" s="908"/>
      <c r="J53" s="908"/>
      <c r="K53" s="908"/>
      <c r="L53" s="908"/>
      <c r="M53" s="909"/>
    </row>
    <row r="54" spans="1:13" ht="15.75" customHeight="1">
      <c r="A54" s="906"/>
      <c r="B54" s="70" t="s">
        <v>701</v>
      </c>
      <c r="C54" s="910" t="s">
        <v>319</v>
      </c>
      <c r="D54" s="908"/>
      <c r="E54" s="908"/>
      <c r="F54" s="908"/>
      <c r="G54" s="908"/>
      <c r="H54" s="908"/>
      <c r="I54" s="908"/>
      <c r="J54" s="908"/>
      <c r="K54" s="908"/>
      <c r="L54" s="908"/>
      <c r="M54" s="909"/>
    </row>
    <row r="55" spans="1:13" ht="15.95" customHeight="1" thickBot="1">
      <c r="A55" s="907"/>
      <c r="B55" s="70" t="s">
        <v>702</v>
      </c>
      <c r="C55" s="908" t="s">
        <v>275</v>
      </c>
      <c r="D55" s="908"/>
      <c r="E55" s="908"/>
      <c r="F55" s="908"/>
      <c r="G55" s="908"/>
      <c r="H55" s="908"/>
      <c r="I55" s="908"/>
      <c r="J55" s="908"/>
      <c r="K55" s="908"/>
      <c r="L55" s="908"/>
      <c r="M55" s="909"/>
    </row>
    <row r="56" spans="1:13" ht="15.75" customHeight="1">
      <c r="A56" s="905" t="s">
        <v>704</v>
      </c>
      <c r="B56" s="72" t="s">
        <v>705</v>
      </c>
      <c r="C56" s="908" t="s">
        <v>706</v>
      </c>
      <c r="D56" s="908"/>
      <c r="E56" s="908"/>
      <c r="F56" s="908"/>
      <c r="G56" s="908"/>
      <c r="H56" s="908"/>
      <c r="I56" s="908"/>
      <c r="J56" s="908"/>
      <c r="K56" s="908"/>
      <c r="L56" s="908"/>
      <c r="M56" s="909"/>
    </row>
    <row r="57" spans="1:13" ht="30" customHeight="1">
      <c r="A57" s="906"/>
      <c r="B57" s="72" t="s">
        <v>707</v>
      </c>
      <c r="C57" s="908" t="s">
        <v>708</v>
      </c>
      <c r="D57" s="908"/>
      <c r="E57" s="908"/>
      <c r="F57" s="908"/>
      <c r="G57" s="908"/>
      <c r="H57" s="908"/>
      <c r="I57" s="908"/>
      <c r="J57" s="908"/>
      <c r="K57" s="908"/>
      <c r="L57" s="908"/>
      <c r="M57" s="909"/>
    </row>
    <row r="58" spans="1:13" ht="30" customHeight="1" thickBot="1">
      <c r="A58" s="906"/>
      <c r="B58" s="73" t="s">
        <v>237</v>
      </c>
      <c r="C58" s="908" t="s">
        <v>118</v>
      </c>
      <c r="D58" s="908"/>
      <c r="E58" s="908"/>
      <c r="F58" s="908"/>
      <c r="G58" s="908"/>
      <c r="H58" s="908"/>
      <c r="I58" s="908"/>
      <c r="J58" s="908"/>
      <c r="K58" s="908"/>
      <c r="L58" s="908"/>
      <c r="M58" s="909"/>
    </row>
    <row r="59" spans="1:13" ht="16.5" thickBot="1">
      <c r="A59" s="87" t="s">
        <v>74</v>
      </c>
      <c r="B59" s="74"/>
      <c r="C59" s="902" t="s">
        <v>709</v>
      </c>
      <c r="D59" s="903"/>
      <c r="E59" s="903"/>
      <c r="F59" s="903"/>
      <c r="G59" s="903"/>
      <c r="H59" s="903"/>
      <c r="I59" s="903"/>
      <c r="J59" s="903"/>
      <c r="K59" s="903"/>
      <c r="L59" s="903"/>
      <c r="M59" s="904"/>
    </row>
  </sheetData>
  <mergeCells count="43">
    <mergeCell ref="A2:A14"/>
    <mergeCell ref="A56:A58"/>
    <mergeCell ref="C56:M56"/>
    <mergeCell ref="C57:M57"/>
    <mergeCell ref="C58:M58"/>
    <mergeCell ref="H40:I40"/>
    <mergeCell ref="B42:B45"/>
    <mergeCell ref="F43:F44"/>
    <mergeCell ref="G43:G44"/>
    <mergeCell ref="I44:J44"/>
    <mergeCell ref="C46:M46"/>
    <mergeCell ref="B34:B41"/>
    <mergeCell ref="F40:G40"/>
    <mergeCell ref="F14:M14"/>
    <mergeCell ref="C2:M2"/>
    <mergeCell ref="C3:M3"/>
    <mergeCell ref="C59:M59"/>
    <mergeCell ref="C47:M47"/>
    <mergeCell ref="C49:M49"/>
    <mergeCell ref="A50:A55"/>
    <mergeCell ref="C50:M50"/>
    <mergeCell ref="C51:M51"/>
    <mergeCell ref="C52:M52"/>
    <mergeCell ref="C53:M53"/>
    <mergeCell ref="C54:M54"/>
    <mergeCell ref="C55:M55"/>
    <mergeCell ref="A15:A49"/>
    <mergeCell ref="C16:M16"/>
    <mergeCell ref="B17:B23"/>
    <mergeCell ref="B24:B27"/>
    <mergeCell ref="J29:L29"/>
    <mergeCell ref="B31:B33"/>
    <mergeCell ref="F4:G4"/>
    <mergeCell ref="F9:G9"/>
    <mergeCell ref="I9:J9"/>
    <mergeCell ref="C10:D10"/>
    <mergeCell ref="F10:G10"/>
    <mergeCell ref="I10:J10"/>
    <mergeCell ref="C11:M11"/>
    <mergeCell ref="C12:M12"/>
    <mergeCell ref="C13:M13"/>
    <mergeCell ref="B8:B10"/>
    <mergeCell ref="C9:D9"/>
  </mergeCells>
  <dataValidations count="7">
    <dataValidation allowBlank="1" showInputMessage="1" showErrorMessage="1" prompt="Seleccione de la lista desplegable" sqref="H7 B7 B4" xr:uid="{00000000-0002-0000-2500-000000000000}"/>
    <dataValidation allowBlank="1" showInputMessage="1" showErrorMessage="1" prompt="Selecciones de la lista desplegable" sqref="B15" xr:uid="{00000000-0002-0000-2500-000001000000}"/>
    <dataValidation allowBlank="1" showInputMessage="1" showErrorMessage="1" prompt="Incluir una ficha por cada indicador, ya sea de producto o de resultado" sqref="B1" xr:uid="{00000000-0002-0000-25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500-000003000000}"/>
    <dataValidation allowBlank="1" showInputMessage="1" showErrorMessage="1" prompt="Identifique la meta ODS a que le apunta el indicador de producto. Seleccione de la lista desplegable." sqref="E14" xr:uid="{00000000-0002-0000-2500-000004000000}"/>
    <dataValidation allowBlank="1" showInputMessage="1" showErrorMessage="1" prompt="Identifique el ODS a que le apunta el indicador de producto. Seleccione de la lista desplegable._x000a_" sqref="B14" xr:uid="{00000000-0002-0000-2500-000005000000}"/>
    <dataValidation type="list" allowBlank="1" showInputMessage="1" showErrorMessage="1" sqref="G43" xr:uid="{00000000-0002-0000-2500-000006000000}"/>
  </dataValidations>
  <hyperlinks>
    <hyperlink ref="C54" r:id="rId1" xr:uid="{00000000-0004-0000-2500-000000000000}"/>
  </hyperlinks>
  <pageMargins left="0.7" right="0.7" top="0.75" bottom="0.75" header="0.3" footer="0.3"/>
  <pageSetup paperSize="9" orientation="portrait"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18BD-AEFB-4950-B290-A86B5693F011}">
  <dimension ref="A1:M59"/>
  <sheetViews>
    <sheetView topLeftCell="A44" zoomScale="80" zoomScaleNormal="80" zoomScalePageLayoutView="80" workbookViewId="0">
      <selection activeCell="G32" sqref="G3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988</v>
      </c>
      <c r="C1" s="89"/>
      <c r="D1" s="89"/>
      <c r="E1" s="89"/>
      <c r="F1" s="89"/>
      <c r="G1" s="89"/>
      <c r="H1" s="89"/>
      <c r="I1" s="89"/>
      <c r="J1" s="89"/>
      <c r="K1" s="89"/>
      <c r="L1" s="89"/>
      <c r="M1" s="90"/>
    </row>
    <row r="2" spans="1:13" ht="23.45" customHeight="1">
      <c r="A2" s="944" t="s">
        <v>614</v>
      </c>
      <c r="B2" s="68" t="s">
        <v>615</v>
      </c>
      <c r="C2" s="893" t="s">
        <v>498</v>
      </c>
      <c r="D2" s="894"/>
      <c r="E2" s="894"/>
      <c r="F2" s="894"/>
      <c r="G2" s="894"/>
      <c r="H2" s="894"/>
      <c r="I2" s="894"/>
      <c r="J2" s="894"/>
      <c r="K2" s="894"/>
      <c r="L2" s="894"/>
      <c r="M2" s="895"/>
    </row>
    <row r="3" spans="1:13" ht="39.950000000000003" customHeight="1">
      <c r="A3" s="945"/>
      <c r="B3" s="69" t="s">
        <v>711</v>
      </c>
      <c r="C3" s="947" t="s">
        <v>1011</v>
      </c>
      <c r="D3" s="908"/>
      <c r="E3" s="908"/>
      <c r="F3" s="908"/>
      <c r="G3" s="908"/>
      <c r="H3" s="908"/>
      <c r="I3" s="908"/>
      <c r="J3" s="908"/>
      <c r="K3" s="908"/>
      <c r="L3" s="908"/>
      <c r="M3" s="909"/>
    </row>
    <row r="4" spans="1:13">
      <c r="A4" s="945"/>
      <c r="B4" s="120" t="s">
        <v>223</v>
      </c>
      <c r="C4" s="123" t="s">
        <v>548</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199" t="s">
        <v>989</v>
      </c>
      <c r="D11" s="939"/>
      <c r="E11" s="939"/>
      <c r="F11" s="939"/>
      <c r="G11" s="939"/>
      <c r="H11" s="939"/>
      <c r="I11" s="939"/>
      <c r="J11" s="939"/>
      <c r="K11" s="939"/>
      <c r="L11" s="939"/>
      <c r="M11" s="940"/>
    </row>
    <row r="12" spans="1:13" ht="58.5" customHeight="1">
      <c r="A12" s="945"/>
      <c r="B12" s="69" t="s">
        <v>713</v>
      </c>
      <c r="C12" s="1019" t="s">
        <v>990</v>
      </c>
      <c r="D12" s="1020"/>
      <c r="E12" s="1020"/>
      <c r="F12" s="1020"/>
      <c r="G12" s="1020"/>
      <c r="H12" s="1020"/>
      <c r="I12" s="1020"/>
      <c r="J12" s="1020"/>
      <c r="K12" s="1020"/>
      <c r="L12" s="1020"/>
      <c r="M12" s="1021"/>
    </row>
    <row r="13" spans="1:13" ht="56.25" customHeight="1">
      <c r="A13" s="945"/>
      <c r="B13" s="69" t="s">
        <v>715</v>
      </c>
      <c r="C13" s="932" t="s">
        <v>1180</v>
      </c>
      <c r="D13" s="928"/>
      <c r="E13" s="928"/>
      <c r="F13" s="928"/>
      <c r="G13" s="928"/>
      <c r="H13" s="928"/>
      <c r="I13" s="928"/>
      <c r="J13" s="928"/>
      <c r="K13" s="928"/>
      <c r="L13" s="928"/>
      <c r="M13" s="933"/>
    </row>
    <row r="14" spans="1:13" ht="63">
      <c r="A14" s="946"/>
      <c r="B14" s="244" t="s">
        <v>716</v>
      </c>
      <c r="C14" s="246" t="s">
        <v>267</v>
      </c>
      <c r="D14" s="37"/>
      <c r="E14" s="248" t="s">
        <v>232</v>
      </c>
      <c r="F14" s="927" t="s">
        <v>308</v>
      </c>
      <c r="G14" s="928"/>
      <c r="H14" s="928"/>
      <c r="I14" s="928"/>
      <c r="J14" s="928"/>
      <c r="K14" s="928"/>
      <c r="L14" s="928"/>
      <c r="M14" s="933"/>
    </row>
    <row r="15" spans="1:13" ht="23.25" customHeight="1">
      <c r="A15" s="930" t="s">
        <v>57</v>
      </c>
      <c r="B15" s="69" t="s">
        <v>221</v>
      </c>
      <c r="C15" s="124" t="s">
        <v>500</v>
      </c>
      <c r="D15" s="80"/>
      <c r="E15" s="80"/>
      <c r="F15" s="80"/>
      <c r="G15" s="80"/>
      <c r="H15" s="80"/>
      <c r="I15" s="80"/>
      <c r="J15" s="80"/>
      <c r="K15" s="80"/>
      <c r="M15" s="65"/>
    </row>
    <row r="16" spans="1:13" ht="48.95" customHeight="1">
      <c r="A16" s="931"/>
      <c r="B16" s="69" t="s">
        <v>717</v>
      </c>
      <c r="C16" s="932" t="s">
        <v>499</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t="s">
        <v>667</v>
      </c>
      <c r="E21" s="251" t="s">
        <v>665</v>
      </c>
      <c r="F21" s="32"/>
      <c r="G21" s="29"/>
      <c r="H21" s="44"/>
      <c r="I21" s="29"/>
      <c r="J21" s="44"/>
      <c r="K21" s="29"/>
      <c r="L21" s="242"/>
      <c r="M21" s="243"/>
    </row>
    <row r="22" spans="1:13">
      <c r="A22" s="931"/>
      <c r="B22" s="915"/>
      <c r="C22" s="29" t="s">
        <v>666</v>
      </c>
      <c r="D22" s="33"/>
      <c r="E22" s="29" t="s">
        <v>668</v>
      </c>
      <c r="F22" s="9"/>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1</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601" t="s">
        <v>865</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1</v>
      </c>
      <c r="E36" s="10"/>
      <c r="F36" s="102">
        <v>1</v>
      </c>
      <c r="G36" s="10"/>
      <c r="H36" s="102">
        <v>1</v>
      </c>
      <c r="I36" s="10"/>
      <c r="J36" s="102">
        <v>1</v>
      </c>
      <c r="L36" s="102">
        <v>1</v>
      </c>
      <c r="M36" s="118"/>
    </row>
    <row r="37" spans="1:13">
      <c r="A37" s="931"/>
      <c r="B37" s="915"/>
      <c r="C37" s="6"/>
      <c r="D37" s="7">
        <v>2024</v>
      </c>
      <c r="E37" s="7"/>
      <c r="F37" s="8">
        <v>2025</v>
      </c>
      <c r="G37" s="8"/>
      <c r="H37" s="8">
        <v>2026</v>
      </c>
      <c r="I37" s="7"/>
      <c r="J37" s="7">
        <v>2027</v>
      </c>
      <c r="L37" s="7">
        <v>2028</v>
      </c>
      <c r="M37" s="27"/>
    </row>
    <row r="38" spans="1:13">
      <c r="A38" s="931"/>
      <c r="B38" s="915"/>
      <c r="C38" s="6"/>
      <c r="D38" s="597">
        <v>1</v>
      </c>
      <c r="E38" s="10"/>
      <c r="F38" s="102"/>
      <c r="G38" s="10"/>
      <c r="H38" s="102"/>
      <c r="I38" s="10"/>
      <c r="J38" s="102"/>
      <c r="L38" s="102"/>
      <c r="M38" s="118"/>
    </row>
    <row r="39" spans="1:13">
      <c r="A39" s="931"/>
      <c r="B39" s="915"/>
      <c r="C39" s="6"/>
      <c r="D39" s="11" t="s">
        <v>727</v>
      </c>
      <c r="E39" s="117"/>
      <c r="F39" s="11" t="s">
        <v>686</v>
      </c>
      <c r="G39" s="117"/>
      <c r="H39" s="11"/>
      <c r="I39" s="117"/>
      <c r="J39" s="11"/>
      <c r="K39" s="117"/>
      <c r="L39" s="11"/>
      <c r="M39" s="118"/>
    </row>
    <row r="40" spans="1:13">
      <c r="A40" s="931"/>
      <c r="B40" s="915"/>
      <c r="C40" s="6"/>
      <c r="D40" s="121"/>
      <c r="E40" s="10"/>
      <c r="F40" s="917">
        <v>1</v>
      </c>
      <c r="G40" s="918"/>
      <c r="H40" s="919"/>
      <c r="I40" s="919"/>
      <c r="J40" s="11"/>
      <c r="K40" s="117"/>
      <c r="L40" s="11"/>
      <c r="M40" s="118"/>
    </row>
    <row r="41" spans="1:13">
      <c r="A41" s="931"/>
      <c r="B41" s="915"/>
      <c r="C41" s="6"/>
      <c r="D41" s="11"/>
      <c r="E41" s="117"/>
      <c r="F41" s="11"/>
      <c r="G41" s="117"/>
      <c r="H41" s="11"/>
      <c r="I41" s="117"/>
      <c r="J41" s="11"/>
      <c r="K41" s="117"/>
      <c r="L41" s="11"/>
      <c r="M41" s="118"/>
    </row>
    <row r="42" spans="1:13" ht="18" customHeight="1">
      <c r="A42" s="931"/>
      <c r="B42" s="914" t="s">
        <v>687</v>
      </c>
      <c r="C42" s="56"/>
      <c r="D42" s="56"/>
      <c r="E42" s="56"/>
      <c r="F42" s="56"/>
      <c r="G42" s="56"/>
      <c r="H42" s="56"/>
      <c r="I42" s="56"/>
      <c r="J42" s="56"/>
      <c r="K42" s="56"/>
      <c r="M42" s="65"/>
    </row>
    <row r="43" spans="1:13">
      <c r="A43" s="931"/>
      <c r="B43" s="915"/>
      <c r="D43" s="57" t="s">
        <v>688</v>
      </c>
      <c r="E43" s="58" t="s">
        <v>548</v>
      </c>
      <c r="F43" s="920" t="s">
        <v>689</v>
      </c>
      <c r="G43" s="921" t="s">
        <v>991</v>
      </c>
      <c r="H43" s="7"/>
      <c r="I43" s="77" t="s">
        <v>668</v>
      </c>
      <c r="J43" s="59"/>
      <c r="K43" s="59"/>
      <c r="M43" s="65"/>
    </row>
    <row r="44" spans="1:13">
      <c r="A44" s="931"/>
      <c r="B44" s="915"/>
      <c r="D44" s="60" t="s">
        <v>667</v>
      </c>
      <c r="E44" s="32"/>
      <c r="F44" s="920"/>
      <c r="G44" s="922"/>
      <c r="H44" s="38"/>
      <c r="I44" s="923"/>
      <c r="J44" s="923"/>
      <c r="K44" s="61"/>
      <c r="M44" s="65"/>
    </row>
    <row r="45" spans="1:13">
      <c r="A45" s="931"/>
      <c r="B45" s="916"/>
      <c r="C45" s="62"/>
      <c r="D45" s="62"/>
      <c r="E45" s="62"/>
      <c r="F45" s="62"/>
      <c r="G45" s="62"/>
      <c r="H45" s="62"/>
      <c r="I45" s="62"/>
      <c r="J45" s="62"/>
      <c r="K45" s="62"/>
      <c r="M45" s="65"/>
    </row>
    <row r="46" spans="1:13" ht="28.5" customHeight="1">
      <c r="A46" s="931"/>
      <c r="B46" s="69" t="s">
        <v>690</v>
      </c>
      <c r="C46" s="893" t="s">
        <v>992</v>
      </c>
      <c r="D46" s="894"/>
      <c r="E46" s="894"/>
      <c r="F46" s="894"/>
      <c r="G46" s="894"/>
      <c r="H46" s="894"/>
      <c r="I46" s="894"/>
      <c r="J46" s="894"/>
      <c r="K46" s="894"/>
      <c r="L46" s="894"/>
      <c r="M46" s="895"/>
    </row>
    <row r="47" spans="1:13">
      <c r="A47" s="931"/>
      <c r="B47" s="69" t="s">
        <v>692</v>
      </c>
      <c r="C47" s="893" t="s">
        <v>273</v>
      </c>
      <c r="D47" s="894"/>
      <c r="E47" s="894"/>
      <c r="F47" s="894"/>
      <c r="G47" s="894"/>
      <c r="H47" s="894"/>
      <c r="I47" s="894"/>
      <c r="J47" s="894"/>
      <c r="K47" s="894"/>
      <c r="L47" s="894"/>
      <c r="M47" s="895"/>
    </row>
    <row r="48" spans="1:13">
      <c r="A48" s="931"/>
      <c r="B48" s="69" t="s">
        <v>694</v>
      </c>
      <c r="C48" s="143">
        <v>0</v>
      </c>
      <c r="D48" s="143"/>
      <c r="E48" s="143"/>
      <c r="F48" s="143"/>
      <c r="G48" s="143"/>
      <c r="H48" s="143"/>
      <c r="I48" s="143"/>
      <c r="J48" s="143"/>
      <c r="K48" s="143"/>
      <c r="L48" s="143"/>
      <c r="M48" s="228"/>
    </row>
    <row r="49" spans="1:13" ht="30.95" customHeight="1">
      <c r="A49" s="931"/>
      <c r="B49" s="69" t="s">
        <v>695</v>
      </c>
      <c r="C49" s="893">
        <v>2018</v>
      </c>
      <c r="D49" s="894"/>
      <c r="E49" s="894"/>
      <c r="F49" s="894"/>
      <c r="G49" s="894"/>
      <c r="H49" s="894"/>
      <c r="I49" s="894"/>
      <c r="J49" s="894"/>
      <c r="K49" s="894"/>
      <c r="L49" s="894"/>
      <c r="M49" s="895"/>
    </row>
    <row r="50" spans="1:13" ht="15.75" customHeight="1">
      <c r="A50" s="905" t="s">
        <v>70</v>
      </c>
      <c r="B50" s="70" t="s">
        <v>696</v>
      </c>
      <c r="C50" s="908" t="s">
        <v>759</v>
      </c>
      <c r="D50" s="908"/>
      <c r="E50" s="908"/>
      <c r="F50" s="908"/>
      <c r="G50" s="908"/>
      <c r="H50" s="908"/>
      <c r="I50" s="908"/>
      <c r="J50" s="908"/>
      <c r="K50" s="908"/>
      <c r="L50" s="908"/>
      <c r="M50" s="909"/>
    </row>
    <row r="51" spans="1:13" ht="15.75" customHeight="1">
      <c r="A51" s="906"/>
      <c r="B51" s="70" t="s">
        <v>698</v>
      </c>
      <c r="C51" s="908" t="s">
        <v>758</v>
      </c>
      <c r="D51" s="908"/>
      <c r="E51" s="908"/>
      <c r="F51" s="908"/>
      <c r="G51" s="908"/>
      <c r="H51" s="908"/>
      <c r="I51" s="908"/>
      <c r="J51" s="908"/>
      <c r="K51" s="908"/>
      <c r="L51" s="908"/>
      <c r="M51" s="909"/>
    </row>
    <row r="52" spans="1:13" ht="15.75" customHeight="1">
      <c r="A52" s="906"/>
      <c r="B52" s="70" t="s">
        <v>699</v>
      </c>
      <c r="C52" s="908" t="s">
        <v>272</v>
      </c>
      <c r="D52" s="908"/>
      <c r="E52" s="908"/>
      <c r="F52" s="908"/>
      <c r="G52" s="908"/>
      <c r="H52" s="908"/>
      <c r="I52" s="908"/>
      <c r="J52" s="908"/>
      <c r="K52" s="908"/>
      <c r="L52" s="908"/>
      <c r="M52" s="909"/>
    </row>
    <row r="53" spans="1:13" ht="15.75" customHeight="1">
      <c r="A53" s="906"/>
      <c r="B53" s="71" t="s">
        <v>700</v>
      </c>
      <c r="C53" s="908" t="s">
        <v>317</v>
      </c>
      <c r="D53" s="908"/>
      <c r="E53" s="908"/>
      <c r="F53" s="908"/>
      <c r="G53" s="908"/>
      <c r="H53" s="908"/>
      <c r="I53" s="908"/>
      <c r="J53" s="908"/>
      <c r="K53" s="908"/>
      <c r="L53" s="908"/>
      <c r="M53" s="909"/>
    </row>
    <row r="54" spans="1:13" ht="15.75" customHeight="1">
      <c r="A54" s="906"/>
      <c r="B54" s="70" t="s">
        <v>701</v>
      </c>
      <c r="C54" s="910" t="s">
        <v>319</v>
      </c>
      <c r="D54" s="908"/>
      <c r="E54" s="908"/>
      <c r="F54" s="908"/>
      <c r="G54" s="908"/>
      <c r="H54" s="908"/>
      <c r="I54" s="908"/>
      <c r="J54" s="908"/>
      <c r="K54" s="908"/>
      <c r="L54" s="908"/>
      <c r="M54" s="909"/>
    </row>
    <row r="55" spans="1:13" ht="15.95" customHeight="1" thickBot="1">
      <c r="A55" s="907"/>
      <c r="B55" s="70" t="s">
        <v>702</v>
      </c>
      <c r="C55" s="908" t="s">
        <v>275</v>
      </c>
      <c r="D55" s="908"/>
      <c r="E55" s="908"/>
      <c r="F55" s="908"/>
      <c r="G55" s="908"/>
      <c r="H55" s="908"/>
      <c r="I55" s="908"/>
      <c r="J55" s="908"/>
      <c r="K55" s="908"/>
      <c r="L55" s="908"/>
      <c r="M55" s="909"/>
    </row>
    <row r="56" spans="1:13" ht="15.75" customHeight="1">
      <c r="A56" s="905" t="s">
        <v>704</v>
      </c>
      <c r="B56" s="72" t="s">
        <v>705</v>
      </c>
      <c r="C56" s="908" t="s">
        <v>706</v>
      </c>
      <c r="D56" s="908"/>
      <c r="E56" s="908"/>
      <c r="F56" s="908"/>
      <c r="G56" s="908"/>
      <c r="H56" s="908"/>
      <c r="I56" s="908"/>
      <c r="J56" s="908"/>
      <c r="K56" s="908"/>
      <c r="L56" s="908"/>
      <c r="M56" s="909"/>
    </row>
    <row r="57" spans="1:13" ht="30" customHeight="1">
      <c r="A57" s="906"/>
      <c r="B57" s="72" t="s">
        <v>707</v>
      </c>
      <c r="C57" s="908" t="s">
        <v>708</v>
      </c>
      <c r="D57" s="908"/>
      <c r="E57" s="908"/>
      <c r="F57" s="908"/>
      <c r="G57" s="908"/>
      <c r="H57" s="908"/>
      <c r="I57" s="908"/>
      <c r="J57" s="908"/>
      <c r="K57" s="908"/>
      <c r="L57" s="908"/>
      <c r="M57" s="909"/>
    </row>
    <row r="58" spans="1:13" ht="30" customHeight="1" thickBot="1">
      <c r="A58" s="906"/>
      <c r="B58" s="73" t="s">
        <v>237</v>
      </c>
      <c r="C58" s="908" t="s">
        <v>118</v>
      </c>
      <c r="D58" s="908"/>
      <c r="E58" s="908"/>
      <c r="F58" s="908"/>
      <c r="G58" s="908"/>
      <c r="H58" s="908"/>
      <c r="I58" s="908"/>
      <c r="J58" s="908"/>
      <c r="K58" s="908"/>
      <c r="L58" s="908"/>
      <c r="M58" s="909"/>
    </row>
    <row r="59" spans="1:13" ht="16.5" thickBot="1">
      <c r="A59" s="87" t="s">
        <v>74</v>
      </c>
      <c r="B59" s="74"/>
      <c r="C59" s="902" t="s">
        <v>709</v>
      </c>
      <c r="D59" s="903"/>
      <c r="E59" s="903"/>
      <c r="F59" s="903"/>
      <c r="G59" s="903"/>
      <c r="H59" s="903"/>
      <c r="I59" s="903"/>
      <c r="J59" s="903"/>
      <c r="K59" s="903"/>
      <c r="L59" s="903"/>
      <c r="M59" s="904"/>
    </row>
  </sheetData>
  <mergeCells count="43">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F14:M14"/>
    <mergeCell ref="B34:B41"/>
    <mergeCell ref="F40:G40"/>
    <mergeCell ref="H40:I40"/>
    <mergeCell ref="B42:B45"/>
    <mergeCell ref="F43:F44"/>
    <mergeCell ref="G43:G44"/>
    <mergeCell ref="I44:J44"/>
    <mergeCell ref="C46:M46"/>
    <mergeCell ref="C47:M47"/>
    <mergeCell ref="C49:M49"/>
    <mergeCell ref="A50:A55"/>
    <mergeCell ref="C50:M50"/>
    <mergeCell ref="C51:M51"/>
    <mergeCell ref="C52:M52"/>
    <mergeCell ref="C53:M53"/>
    <mergeCell ref="C54:M54"/>
    <mergeCell ref="C55:M55"/>
    <mergeCell ref="A15:A49"/>
    <mergeCell ref="C16:M16"/>
    <mergeCell ref="B17:B23"/>
    <mergeCell ref="B24:B27"/>
    <mergeCell ref="J29:L29"/>
    <mergeCell ref="B31:B33"/>
    <mergeCell ref="A56:A58"/>
    <mergeCell ref="C56:M56"/>
    <mergeCell ref="C57:M57"/>
    <mergeCell ref="C58:M58"/>
    <mergeCell ref="C59:M59"/>
  </mergeCells>
  <dataValidations count="6">
    <dataValidation allowBlank="1" showInputMessage="1" showErrorMessage="1" prompt="Incluir una ficha por cada indicador, ya sea de producto o de resultado" sqref="B1" xr:uid="{6BD3F25E-32AA-4BBE-B4AF-14034300E229}"/>
    <dataValidation allowBlank="1" showInputMessage="1" showErrorMessage="1" prompt="Selecciones de la lista desplegable" sqref="B15" xr:uid="{14FC8D5C-014A-4C1D-8CA9-8C6E8A7298F9}"/>
    <dataValidation allowBlank="1" showInputMessage="1" showErrorMessage="1" prompt="Seleccione de la lista desplegable" sqref="H7 B7 B4" xr:uid="{C3C752E6-3257-4EC8-9F87-41B8BF50E404}"/>
    <dataValidation allowBlank="1" showInputMessage="1" showErrorMessage="1" prompt="Si corresponde a un indicador del PDD, identifique el código de la meta el cual se encuentra en el listado de indicadores del plan que se encuentra en la caja de herramientas._x000a__x000a_" sqref="F4" xr:uid="{FEEB1F13-8714-4CD5-B275-C89A190BED63}"/>
    <dataValidation allowBlank="1" showInputMessage="1" showErrorMessage="1" prompt="Identifique la meta ODS a que le apunta el indicador de producto. Seleccione de la lista desplegable." sqref="E14" xr:uid="{AE9B5C9A-14AB-4AC2-A82D-4F24AEBBA874}"/>
    <dataValidation allowBlank="1" showInputMessage="1" showErrorMessage="1" prompt="Identifique el ODS a que le apunta el indicador de producto. Seleccione de la lista desplegable._x000a_" sqref="B14" xr:uid="{BAD6E484-22F1-4209-8BCC-42A2DA148C65}"/>
  </dataValidations>
  <hyperlinks>
    <hyperlink ref="C54" r:id="rId1" xr:uid="{BA51BC76-1618-4C53-BEAF-80D06BADEDC1}"/>
  </hyperlinks>
  <pageMargins left="0.7" right="0.7" top="0.75" bottom="0.75" header="0.3" footer="0.3"/>
  <pageSetup paperSize="9" orientation="portrait"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226C-E567-4CB7-9821-FE37B76BADDD}">
  <dimension ref="A1:M61"/>
  <sheetViews>
    <sheetView topLeftCell="A48" zoomScale="80" zoomScaleNormal="80" zoomScalePageLayoutView="80" workbookViewId="0">
      <selection activeCell="E62" sqref="E6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993</v>
      </c>
      <c r="C1" s="89"/>
      <c r="D1" s="89"/>
      <c r="E1" s="89"/>
      <c r="F1" s="89"/>
      <c r="G1" s="89"/>
      <c r="H1" s="89"/>
      <c r="I1" s="89"/>
      <c r="J1" s="89"/>
      <c r="K1" s="89"/>
      <c r="L1" s="89"/>
      <c r="M1" s="90"/>
    </row>
    <row r="2" spans="1:13" ht="23.45" customHeight="1">
      <c r="A2" s="944" t="s">
        <v>614</v>
      </c>
      <c r="B2" s="68" t="s">
        <v>615</v>
      </c>
      <c r="C2" s="954" t="s">
        <v>502</v>
      </c>
      <c r="D2" s="955"/>
      <c r="E2" s="955"/>
      <c r="F2" s="955"/>
      <c r="G2" s="955"/>
      <c r="H2" s="955"/>
      <c r="I2" s="955"/>
      <c r="J2" s="955"/>
      <c r="K2" s="955"/>
      <c r="L2" s="955"/>
      <c r="M2" s="956"/>
    </row>
    <row r="3" spans="1:13" ht="39.950000000000003" customHeight="1">
      <c r="A3" s="945"/>
      <c r="B3" s="69" t="s">
        <v>711</v>
      </c>
      <c r="C3" s="957" t="s">
        <v>1011</v>
      </c>
      <c r="D3" s="958"/>
      <c r="E3" s="958"/>
      <c r="F3" s="958"/>
      <c r="G3" s="958"/>
      <c r="H3" s="958"/>
      <c r="I3" s="958"/>
      <c r="J3" s="958"/>
      <c r="K3" s="958"/>
      <c r="L3" s="958"/>
      <c r="M3" s="959"/>
    </row>
    <row r="4" spans="1:13">
      <c r="A4" s="945"/>
      <c r="B4" s="120" t="s">
        <v>223</v>
      </c>
      <c r="C4" s="123" t="s">
        <v>548</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36.75" customHeight="1">
      <c r="A11" s="945"/>
      <c r="B11" s="261" t="s">
        <v>651</v>
      </c>
      <c r="C11" s="1204" t="s">
        <v>994</v>
      </c>
      <c r="D11" s="1205"/>
      <c r="E11" s="1205"/>
      <c r="F11" s="1205"/>
      <c r="G11" s="1205"/>
      <c r="H11" s="1205"/>
      <c r="I11" s="1205"/>
      <c r="J11" s="1205"/>
      <c r="K11" s="1205"/>
      <c r="L11" s="1205"/>
      <c r="M11" s="1206"/>
    </row>
    <row r="12" spans="1:13" ht="93" customHeight="1">
      <c r="A12" s="945"/>
      <c r="B12" s="69" t="s">
        <v>713</v>
      </c>
      <c r="C12" s="961" t="s">
        <v>995</v>
      </c>
      <c r="D12" s="962"/>
      <c r="E12" s="962"/>
      <c r="F12" s="962"/>
      <c r="G12" s="962"/>
      <c r="H12" s="962"/>
      <c r="I12" s="962"/>
      <c r="J12" s="962"/>
      <c r="K12" s="962"/>
      <c r="L12" s="962"/>
      <c r="M12" s="963"/>
    </row>
    <row r="13" spans="1:13" ht="61.5" customHeight="1">
      <c r="A13" s="945"/>
      <c r="B13" s="69" t="s">
        <v>715</v>
      </c>
      <c r="C13" s="932" t="s">
        <v>1180</v>
      </c>
      <c r="D13" s="928"/>
      <c r="E13" s="928"/>
      <c r="F13" s="928"/>
      <c r="G13" s="928"/>
      <c r="H13" s="928"/>
      <c r="I13" s="928"/>
      <c r="J13" s="928"/>
      <c r="K13" s="928"/>
      <c r="L13" s="928"/>
      <c r="M13" s="933"/>
    </row>
    <row r="14" spans="1:13" ht="63">
      <c r="A14" s="946"/>
      <c r="B14" s="244" t="s">
        <v>716</v>
      </c>
      <c r="C14" s="246" t="s">
        <v>267</v>
      </c>
      <c r="D14" s="37"/>
      <c r="E14" s="248" t="s">
        <v>232</v>
      </c>
      <c r="F14" s="491" t="s">
        <v>308</v>
      </c>
      <c r="G14" s="38"/>
      <c r="H14" s="38"/>
      <c r="I14" s="38"/>
      <c r="J14" s="38"/>
      <c r="K14" s="38"/>
      <c r="M14" s="65"/>
    </row>
    <row r="15" spans="1:13">
      <c r="A15" s="930" t="s">
        <v>57</v>
      </c>
      <c r="B15" s="69" t="s">
        <v>221</v>
      </c>
      <c r="C15" s="124" t="s">
        <v>342</v>
      </c>
      <c r="D15" s="80"/>
      <c r="E15" s="80"/>
      <c r="F15" s="80"/>
      <c r="G15" s="80"/>
      <c r="H15" s="80"/>
      <c r="I15" s="80"/>
      <c r="J15" s="80"/>
      <c r="K15" s="80"/>
      <c r="M15" s="65"/>
    </row>
    <row r="16" spans="1:13" ht="48.95" customHeight="1">
      <c r="A16" s="931"/>
      <c r="B16" s="69" t="s">
        <v>717</v>
      </c>
      <c r="C16" s="948" t="s">
        <v>503</v>
      </c>
      <c r="D16" s="949"/>
      <c r="E16" s="949"/>
      <c r="F16" s="949"/>
      <c r="G16" s="949"/>
      <c r="H16" s="949"/>
      <c r="I16" s="949"/>
      <c r="J16" s="949"/>
      <c r="K16" s="949"/>
      <c r="L16" s="949"/>
      <c r="M16" s="950"/>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996</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50" t="s">
        <v>787</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c r="E36" s="10"/>
      <c r="F36" s="102">
        <v>100</v>
      </c>
      <c r="G36" s="10"/>
      <c r="H36" s="102"/>
      <c r="I36" s="10"/>
      <c r="J36" s="102"/>
      <c r="L36" s="102"/>
      <c r="M36" s="118"/>
    </row>
    <row r="37" spans="1:13">
      <c r="A37" s="931"/>
      <c r="B37" s="915"/>
      <c r="C37" s="6"/>
      <c r="D37" s="7">
        <v>2024</v>
      </c>
      <c r="E37" s="7"/>
      <c r="F37" s="8">
        <v>2025</v>
      </c>
      <c r="G37" s="8"/>
      <c r="H37" s="8">
        <v>2026</v>
      </c>
      <c r="I37" s="7"/>
      <c r="J37" s="7">
        <v>2027</v>
      </c>
      <c r="L37" s="7">
        <v>2028</v>
      </c>
      <c r="M37" s="27"/>
    </row>
    <row r="38" spans="1:13">
      <c r="A38" s="931"/>
      <c r="B38" s="915"/>
      <c r="C38" s="6"/>
      <c r="D38" s="102"/>
      <c r="E38" s="10"/>
      <c r="F38" s="102"/>
      <c r="G38" s="10"/>
      <c r="H38" s="102"/>
      <c r="I38" s="10"/>
      <c r="J38" s="102"/>
      <c r="L38" s="102"/>
      <c r="M38" s="118"/>
    </row>
    <row r="39" spans="1:13">
      <c r="A39" s="931"/>
      <c r="B39" s="915"/>
      <c r="C39" s="6"/>
      <c r="E39" s="7"/>
      <c r="F39" s="7" t="s">
        <v>724</v>
      </c>
      <c r="G39" s="7"/>
      <c r="H39" s="8" t="s">
        <v>725</v>
      </c>
      <c r="I39" s="8"/>
      <c r="J39" s="8" t="s">
        <v>726</v>
      </c>
      <c r="K39" s="7"/>
      <c r="L39" s="7" t="s">
        <v>727</v>
      </c>
      <c r="M39" s="27"/>
    </row>
    <row r="40" spans="1:13">
      <c r="A40" s="931"/>
      <c r="B40" s="915"/>
      <c r="C40" s="6"/>
      <c r="D40" s="315"/>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100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954" t="s">
        <v>997</v>
      </c>
      <c r="D48" s="955"/>
      <c r="E48" s="955"/>
      <c r="F48" s="955"/>
      <c r="G48" s="955"/>
      <c r="H48" s="955"/>
      <c r="I48" s="955"/>
      <c r="J48" s="955"/>
      <c r="K48" s="955"/>
      <c r="L48" s="955"/>
      <c r="M48" s="956"/>
    </row>
    <row r="49" spans="1:13">
      <c r="A49" s="931"/>
      <c r="B49" s="69" t="s">
        <v>692</v>
      </c>
      <c r="C49" s="954" t="s">
        <v>273</v>
      </c>
      <c r="D49" s="955"/>
      <c r="E49" s="955"/>
      <c r="F49" s="955"/>
      <c r="G49" s="955"/>
      <c r="H49" s="955"/>
      <c r="I49" s="955"/>
      <c r="J49" s="955"/>
      <c r="K49" s="955"/>
      <c r="L49" s="955"/>
      <c r="M49" s="956"/>
    </row>
    <row r="50" spans="1:13">
      <c r="A50" s="931"/>
      <c r="B50" s="69" t="s">
        <v>694</v>
      </c>
      <c r="C50" s="13">
        <v>0</v>
      </c>
      <c r="D50" s="13"/>
      <c r="E50" s="13"/>
      <c r="F50" s="13"/>
      <c r="G50" s="13"/>
      <c r="H50" s="13"/>
      <c r="I50" s="13"/>
      <c r="J50" s="13"/>
      <c r="K50" s="13"/>
      <c r="L50" s="13"/>
      <c r="M50" s="14"/>
    </row>
    <row r="51" spans="1:13" ht="30.95" customHeight="1" thickBot="1">
      <c r="A51" s="931"/>
      <c r="B51" s="283" t="s">
        <v>695</v>
      </c>
      <c r="C51" s="1201">
        <v>2019</v>
      </c>
      <c r="D51" s="1202"/>
      <c r="E51" s="1202"/>
      <c r="F51" s="1202"/>
      <c r="G51" s="1202"/>
      <c r="H51" s="1202"/>
      <c r="I51" s="1202"/>
      <c r="J51" s="1202"/>
      <c r="K51" s="1202"/>
      <c r="L51" s="1202"/>
      <c r="M51" s="1203"/>
    </row>
    <row r="52" spans="1:13" ht="15.75" customHeight="1">
      <c r="A52" s="976" t="s">
        <v>70</v>
      </c>
      <c r="B52" s="331" t="s">
        <v>696</v>
      </c>
      <c r="C52" s="1118" t="s">
        <v>831</v>
      </c>
      <c r="D52" s="1119"/>
      <c r="E52" s="1119"/>
      <c r="F52" s="1119"/>
      <c r="G52" s="1119"/>
      <c r="H52" s="1119"/>
      <c r="I52" s="1119"/>
      <c r="J52" s="1119"/>
      <c r="K52" s="1119"/>
      <c r="L52" s="1119"/>
      <c r="M52" s="1120"/>
    </row>
    <row r="53" spans="1:13" ht="15.75" customHeight="1">
      <c r="A53" s="906"/>
      <c r="B53" s="70" t="s">
        <v>698</v>
      </c>
      <c r="C53" s="1030" t="s">
        <v>273</v>
      </c>
      <c r="D53" s="1031"/>
      <c r="E53" s="1031"/>
      <c r="F53" s="1031"/>
      <c r="G53" s="1031"/>
      <c r="H53" s="1031"/>
      <c r="I53" s="1031"/>
      <c r="J53" s="1031"/>
      <c r="K53" s="1031"/>
      <c r="L53" s="1031"/>
      <c r="M53" s="1032"/>
    </row>
    <row r="54" spans="1:13" ht="15.75" customHeight="1">
      <c r="A54" s="906"/>
      <c r="B54" s="70" t="s">
        <v>699</v>
      </c>
      <c r="C54" s="1030" t="s">
        <v>818</v>
      </c>
      <c r="D54" s="1031"/>
      <c r="E54" s="1031"/>
      <c r="F54" s="1031"/>
      <c r="G54" s="1031"/>
      <c r="H54" s="1031"/>
      <c r="I54" s="1031"/>
      <c r="J54" s="1031"/>
      <c r="K54" s="1031"/>
      <c r="L54" s="1031"/>
      <c r="M54" s="1032"/>
    </row>
    <row r="55" spans="1:13" ht="15.75" customHeight="1">
      <c r="A55" s="906"/>
      <c r="B55" s="71" t="s">
        <v>700</v>
      </c>
      <c r="C55" s="1030" t="s">
        <v>273</v>
      </c>
      <c r="D55" s="1031"/>
      <c r="E55" s="1031"/>
      <c r="F55" s="1031"/>
      <c r="G55" s="1031"/>
      <c r="H55" s="1031"/>
      <c r="I55" s="1031"/>
      <c r="J55" s="1031"/>
      <c r="K55" s="1031"/>
      <c r="L55" s="1031"/>
      <c r="M55" s="1032"/>
    </row>
    <row r="56" spans="1:13" ht="15.75" customHeight="1">
      <c r="A56" s="906"/>
      <c r="B56" s="70" t="s">
        <v>701</v>
      </c>
      <c r="C56" s="1033" t="s">
        <v>555</v>
      </c>
      <c r="D56" s="1031"/>
      <c r="E56" s="1031"/>
      <c r="F56" s="1031"/>
      <c r="G56" s="1031"/>
      <c r="H56" s="1031"/>
      <c r="I56" s="1031"/>
      <c r="J56" s="1031"/>
      <c r="K56" s="1031"/>
      <c r="L56" s="1031"/>
      <c r="M56" s="1032"/>
    </row>
    <row r="57" spans="1:13" ht="15.95" customHeight="1" thickBot="1">
      <c r="A57" s="907"/>
      <c r="B57" s="332" t="s">
        <v>702</v>
      </c>
      <c r="C57" s="980" t="s">
        <v>275</v>
      </c>
      <c r="D57" s="981"/>
      <c r="E57" s="981"/>
      <c r="F57" s="981"/>
      <c r="G57" s="981"/>
      <c r="H57" s="981"/>
      <c r="I57" s="981"/>
      <c r="J57" s="981"/>
      <c r="K57" s="981"/>
      <c r="L57" s="981"/>
      <c r="M57" s="982"/>
    </row>
    <row r="58" spans="1:13" ht="23.25" customHeight="1">
      <c r="A58" s="976" t="s">
        <v>704</v>
      </c>
      <c r="B58" s="333" t="s">
        <v>705</v>
      </c>
      <c r="C58" s="990" t="s">
        <v>998</v>
      </c>
      <c r="D58" s="990"/>
      <c r="E58" s="990"/>
      <c r="F58" s="990"/>
      <c r="G58" s="990"/>
      <c r="H58" s="990"/>
      <c r="I58" s="990"/>
      <c r="J58" s="990"/>
      <c r="K58" s="990"/>
      <c r="L58" s="990"/>
      <c r="M58" s="991"/>
    </row>
    <row r="59" spans="1:13" ht="30" customHeight="1">
      <c r="A59" s="906"/>
      <c r="B59" s="72" t="s">
        <v>707</v>
      </c>
      <c r="C59" s="908" t="s">
        <v>708</v>
      </c>
      <c r="D59" s="908"/>
      <c r="E59" s="908"/>
      <c r="F59" s="908"/>
      <c r="G59" s="908"/>
      <c r="H59" s="908"/>
      <c r="I59" s="908"/>
      <c r="J59" s="908"/>
      <c r="K59" s="908"/>
      <c r="L59" s="908"/>
      <c r="M59" s="909"/>
    </row>
    <row r="60" spans="1:13" ht="30" customHeight="1">
      <c r="A60" s="907"/>
      <c r="B60" s="335" t="s">
        <v>237</v>
      </c>
      <c r="C60" s="908" t="s">
        <v>118</v>
      </c>
      <c r="D60" s="908"/>
      <c r="E60" s="908"/>
      <c r="F60" s="908"/>
      <c r="G60" s="908"/>
      <c r="H60" s="908"/>
      <c r="I60" s="908"/>
      <c r="J60" s="908"/>
      <c r="K60" s="908"/>
      <c r="L60" s="908"/>
      <c r="M60" s="909"/>
    </row>
    <row r="61" spans="1:13">
      <c r="A61" s="336" t="s">
        <v>74</v>
      </c>
      <c r="B61" s="74"/>
      <c r="C61" s="1200" t="s">
        <v>709</v>
      </c>
      <c r="D61" s="984"/>
      <c r="E61" s="984"/>
      <c r="F61" s="984"/>
      <c r="G61" s="984"/>
      <c r="H61" s="984"/>
      <c r="I61" s="984"/>
      <c r="J61" s="984"/>
      <c r="K61" s="984"/>
      <c r="L61" s="984"/>
      <c r="M61" s="985"/>
    </row>
  </sheetData>
  <mergeCells count="42">
    <mergeCell ref="F9:G9"/>
    <mergeCell ref="I9:J9"/>
    <mergeCell ref="C10:D10"/>
    <mergeCell ref="F10:G10"/>
    <mergeCell ref="I10:J10"/>
    <mergeCell ref="C11:M11"/>
    <mergeCell ref="C12:M12"/>
    <mergeCell ref="C13:M13"/>
    <mergeCell ref="A15:A51"/>
    <mergeCell ref="C16:M16"/>
    <mergeCell ref="B17:B23"/>
    <mergeCell ref="B24:B27"/>
    <mergeCell ref="J29:L29"/>
    <mergeCell ref="B31:B33"/>
    <mergeCell ref="A2:A14"/>
    <mergeCell ref="C2:M2"/>
    <mergeCell ref="C3:M3"/>
    <mergeCell ref="F4:G4"/>
    <mergeCell ref="B8:B10"/>
    <mergeCell ref="C9:D9"/>
    <mergeCell ref="B34:B43"/>
    <mergeCell ref="F42:G42"/>
    <mergeCell ref="H42:I42"/>
    <mergeCell ref="B44:B47"/>
    <mergeCell ref="F45:F46"/>
    <mergeCell ref="G45:G46"/>
    <mergeCell ref="I46:J46"/>
    <mergeCell ref="C48:M48"/>
    <mergeCell ref="C49:M49"/>
    <mergeCell ref="C51:M51"/>
    <mergeCell ref="A52:A57"/>
    <mergeCell ref="C52:M52"/>
    <mergeCell ref="C53:M53"/>
    <mergeCell ref="C54:M54"/>
    <mergeCell ref="C55:M55"/>
    <mergeCell ref="C56:M56"/>
    <mergeCell ref="C57:M57"/>
    <mergeCell ref="A58:A60"/>
    <mergeCell ref="C58:M58"/>
    <mergeCell ref="C59:M59"/>
    <mergeCell ref="C60:M60"/>
    <mergeCell ref="C61:M61"/>
  </mergeCells>
  <dataValidations count="6">
    <dataValidation allowBlank="1" showInputMessage="1" showErrorMessage="1" prompt="Seleccione de la lista desplegable" sqref="H7 B7 B4" xr:uid="{1FB99962-1121-489B-95FB-BB43302FA325}"/>
    <dataValidation allowBlank="1" showInputMessage="1" showErrorMessage="1" prompt="Selecciones de la lista desplegable" sqref="B15" xr:uid="{2DA6471B-0EC8-4A62-AF20-2A877BD7FD72}"/>
    <dataValidation allowBlank="1" showInputMessage="1" showErrorMessage="1" prompt="Incluir una ficha por cada indicador, ya sea de producto o de resultado" sqref="B1" xr:uid="{A1ED9718-CFBC-4C4D-A770-6FEF3C46EEEC}"/>
    <dataValidation allowBlank="1" showInputMessage="1" showErrorMessage="1" prompt="Si corresponde a un indicador del PDD, identifique el código de la meta el cual se encuentra en el listado de indicadores del plan que se encuentra en la caja de herramientas._x000a__x000a_" sqref="F4" xr:uid="{250AAC9C-9D93-498D-B301-4706764D7FAC}"/>
    <dataValidation allowBlank="1" showInputMessage="1" showErrorMessage="1" prompt="Identifique la meta ODS a que le apunta el indicador de producto. Seleccione de la lista desplegable." sqref="E14" xr:uid="{D3D3F6B9-8777-401C-B5E0-7F4618FC12DA}"/>
    <dataValidation allowBlank="1" showInputMessage="1" showErrorMessage="1" prompt="Identifique el ODS a que le apunta el indicador de producto. Seleccione de la lista desplegable._x000a_" sqref="B14" xr:uid="{548DACB7-E48E-4047-BF1B-4255FE94FC2A}"/>
  </dataValidations>
  <hyperlinks>
    <hyperlink ref="C56" r:id="rId1" xr:uid="{0071FF60-3095-42CE-8B2E-2F4572DB3183}"/>
  </hyperlinks>
  <pageMargins left="0.7" right="0.7" top="0.75" bottom="0.75" header="0.3" footer="0.3"/>
  <pageSetup paperSize="9" orientation="portrait"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61"/>
  <sheetViews>
    <sheetView topLeftCell="A48" zoomScale="80" zoomScaleNormal="80" zoomScalePageLayoutView="80" workbookViewId="0">
      <selection activeCell="E40" sqref="E40"/>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999</v>
      </c>
      <c r="C1" s="89"/>
      <c r="D1" s="89"/>
      <c r="E1" s="89"/>
      <c r="F1" s="89"/>
      <c r="G1" s="89"/>
      <c r="H1" s="89"/>
      <c r="I1" s="89"/>
      <c r="J1" s="89"/>
      <c r="K1" s="89"/>
      <c r="L1" s="89"/>
      <c r="M1" s="90"/>
    </row>
    <row r="2" spans="1:13" ht="23.45" customHeight="1">
      <c r="A2" s="944" t="s">
        <v>614</v>
      </c>
      <c r="B2" s="68" t="s">
        <v>615</v>
      </c>
      <c r="C2" s="893" t="str">
        <f>'Plan de acción Actual'!AB57</f>
        <v>Tablero de Control Ciudadano Actualizado</v>
      </c>
      <c r="D2" s="894"/>
      <c r="E2" s="894"/>
      <c r="F2" s="894"/>
      <c r="G2" s="894"/>
      <c r="H2" s="894"/>
      <c r="I2" s="894"/>
      <c r="J2" s="894"/>
      <c r="K2" s="894"/>
      <c r="L2" s="894"/>
      <c r="M2" s="895"/>
    </row>
    <row r="3" spans="1:13" ht="39.950000000000003" customHeight="1">
      <c r="A3" s="945"/>
      <c r="B3" s="69" t="s">
        <v>711</v>
      </c>
      <c r="C3" s="947" t="str">
        <f>CONCATENATE("Aporta al indicador de resultado"," ","'",,'Plan de acción Actual'!$E$54,"'")</f>
        <v>Aporta al indicador de resultado 'Número de ciudadanos de los cuales se tiene conocimiento 360'</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36" customHeight="1">
      <c r="A11" s="945"/>
      <c r="B11" s="261" t="s">
        <v>651</v>
      </c>
      <c r="C11" s="1019" t="s">
        <v>1000</v>
      </c>
      <c r="D11" s="1020"/>
      <c r="E11" s="1020"/>
      <c r="F11" s="1020"/>
      <c r="G11" s="1020"/>
      <c r="H11" s="1020"/>
      <c r="I11" s="1020"/>
      <c r="J11" s="1020"/>
      <c r="K11" s="1020"/>
      <c r="L11" s="1020"/>
      <c r="M11" s="1021"/>
    </row>
    <row r="12" spans="1:13" ht="56.25" customHeight="1">
      <c r="A12" s="945"/>
      <c r="B12" s="69" t="s">
        <v>713</v>
      </c>
      <c r="C12" s="947" t="s">
        <v>1001</v>
      </c>
      <c r="D12" s="908"/>
      <c r="E12" s="908"/>
      <c r="F12" s="908"/>
      <c r="G12" s="908"/>
      <c r="H12" s="908"/>
      <c r="I12" s="908"/>
      <c r="J12" s="908"/>
      <c r="K12" s="908"/>
      <c r="L12" s="908"/>
      <c r="M12" s="909"/>
    </row>
    <row r="13" spans="1:13" ht="58.5" customHeight="1">
      <c r="A13" s="945"/>
      <c r="B13" s="69" t="s">
        <v>715</v>
      </c>
      <c r="C13" s="932" t="str">
        <f>CONCATENATE("El producto contribuye a la meta de resultado para aumentar el"," ","'",,'Plan de acción Actual'!$E$54,"'")</f>
        <v>El producto contribuye a la meta de resultado para aumentar el 'Número de ciudadanos de los cuales se tiene conocimiento 360'</v>
      </c>
      <c r="D13" s="928"/>
      <c r="E13" s="928"/>
      <c r="F13" s="928"/>
      <c r="G13" s="928"/>
      <c r="H13" s="928"/>
      <c r="I13" s="928"/>
      <c r="J13" s="928"/>
      <c r="K13" s="928"/>
      <c r="L13" s="928"/>
      <c r="M13" s="933"/>
    </row>
    <row r="14" spans="1:13" ht="81" customHeight="1">
      <c r="A14" s="946"/>
      <c r="B14" s="244" t="s">
        <v>716</v>
      </c>
      <c r="C14" s="246" t="str">
        <f>'Plan de acción Actual'!AD57</f>
        <v>16. Paz, Justicia e Instituciones Sólidas</v>
      </c>
      <c r="D14" s="37"/>
      <c r="E14" s="248" t="s">
        <v>232</v>
      </c>
      <c r="F14" s="973" t="str">
        <f>'Plan de acción Actual'!AE57</f>
        <v>16.6 Crear a todos los niveles instituciones eficaces y transparentes que rindan cuentas
16.10 Garantizar el acceso público a la información y proteger las libertades fundamentales, de conformidad con las leyes nacionales y los acuerdos internacionales</v>
      </c>
      <c r="G14" s="974"/>
      <c r="H14" s="974"/>
      <c r="I14" s="974"/>
      <c r="J14" s="974"/>
      <c r="K14" s="974"/>
      <c r="L14" s="974"/>
      <c r="M14" s="975"/>
    </row>
    <row r="15" spans="1:13">
      <c r="A15" s="930" t="s">
        <v>57</v>
      </c>
      <c r="B15" s="69" t="s">
        <v>221</v>
      </c>
      <c r="C15" s="124" t="str">
        <f>'Plan de acción Actual'!AF57</f>
        <v>No Aplica</v>
      </c>
      <c r="D15" s="80"/>
      <c r="E15" s="80"/>
      <c r="F15" s="80"/>
      <c r="G15" s="80"/>
      <c r="H15" s="80"/>
      <c r="I15" s="80"/>
      <c r="J15" s="80"/>
      <c r="K15" s="80"/>
      <c r="M15" s="65"/>
    </row>
    <row r="16" spans="1:13" ht="48.95" customHeight="1">
      <c r="A16" s="931"/>
      <c r="B16" s="69" t="s">
        <v>717</v>
      </c>
      <c r="C16" s="932" t="str">
        <f>'Plan de acción Actual'!AC57</f>
        <v>Sumatoria de actualizaciones de la información reportada en el Tablero de Control</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1002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12</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12</v>
      </c>
      <c r="E36" s="10"/>
      <c r="F36" s="102">
        <v>12</v>
      </c>
      <c r="G36" s="10"/>
      <c r="H36" s="102">
        <v>12</v>
      </c>
      <c r="I36" s="10"/>
      <c r="J36" s="102">
        <v>12</v>
      </c>
      <c r="L36" s="102">
        <v>12</v>
      </c>
      <c r="M36" s="118"/>
    </row>
    <row r="37" spans="1:13">
      <c r="A37" s="931"/>
      <c r="B37" s="915"/>
      <c r="C37" s="6"/>
      <c r="D37" s="7">
        <v>2024</v>
      </c>
      <c r="E37" s="7"/>
      <c r="F37" s="8">
        <v>2025</v>
      </c>
      <c r="G37" s="8"/>
      <c r="H37" s="8">
        <v>2026</v>
      </c>
      <c r="I37" s="7"/>
      <c r="J37" s="7">
        <v>2027</v>
      </c>
      <c r="L37" s="7">
        <v>2028</v>
      </c>
      <c r="M37" s="27"/>
    </row>
    <row r="38" spans="1:13">
      <c r="A38" s="931"/>
      <c r="B38" s="915"/>
      <c r="C38" s="6"/>
      <c r="D38" s="102">
        <v>12</v>
      </c>
      <c r="E38" s="10"/>
      <c r="F38" s="102">
        <v>12</v>
      </c>
      <c r="G38" s="10"/>
      <c r="H38" s="102">
        <v>12</v>
      </c>
      <c r="I38" s="10"/>
      <c r="J38" s="102">
        <v>12</v>
      </c>
      <c r="L38" s="102">
        <v>12</v>
      </c>
      <c r="M38" s="118"/>
    </row>
    <row r="39" spans="1:13">
      <c r="A39" s="931"/>
      <c r="B39" s="915"/>
      <c r="C39" s="6"/>
      <c r="E39" s="7"/>
      <c r="F39" s="7" t="s">
        <v>724</v>
      </c>
      <c r="G39" s="7"/>
      <c r="H39" s="8" t="s">
        <v>725</v>
      </c>
      <c r="I39" s="8"/>
      <c r="J39" s="8" t="s">
        <v>726</v>
      </c>
      <c r="K39" s="7"/>
      <c r="L39" s="7" t="s">
        <v>727</v>
      </c>
      <c r="M39" s="27"/>
    </row>
    <row r="40" spans="1:13">
      <c r="A40" s="931"/>
      <c r="B40" s="915"/>
      <c r="C40" s="6"/>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120</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1003</v>
      </c>
      <c r="D48" s="894"/>
      <c r="E48" s="894"/>
      <c r="F48" s="894"/>
      <c r="G48" s="894"/>
      <c r="H48" s="894"/>
      <c r="I48" s="894"/>
      <c r="J48" s="894"/>
      <c r="K48" s="894"/>
      <c r="L48" s="894"/>
      <c r="M48" s="895"/>
    </row>
    <row r="49" spans="1:13">
      <c r="A49" s="931"/>
      <c r="B49" s="69" t="s">
        <v>692</v>
      </c>
      <c r="C49" s="893" t="s">
        <v>362</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2018</v>
      </c>
      <c r="D51" s="894"/>
      <c r="E51" s="894"/>
      <c r="F51" s="894"/>
      <c r="G51" s="894"/>
      <c r="H51" s="894"/>
      <c r="I51" s="894"/>
      <c r="J51" s="894"/>
      <c r="K51" s="894"/>
      <c r="L51" s="894"/>
      <c r="M51" s="895"/>
    </row>
    <row r="52" spans="1:13" ht="15.75" customHeight="1">
      <c r="A52" s="905" t="s">
        <v>70</v>
      </c>
      <c r="B52" s="70" t="s">
        <v>696</v>
      </c>
      <c r="C52" s="908" t="s">
        <v>802</v>
      </c>
      <c r="D52" s="908"/>
      <c r="E52" s="908"/>
      <c r="F52" s="908"/>
      <c r="G52" s="908"/>
      <c r="H52" s="908"/>
      <c r="I52" s="908"/>
      <c r="J52" s="908"/>
      <c r="K52" s="908"/>
      <c r="L52" s="908"/>
      <c r="M52" s="909"/>
    </row>
    <row r="53" spans="1:13" ht="15.75" customHeight="1">
      <c r="A53" s="906"/>
      <c r="B53" s="70" t="s">
        <v>698</v>
      </c>
      <c r="C53" s="908" t="s">
        <v>776</v>
      </c>
      <c r="D53" s="908"/>
      <c r="E53" s="908"/>
      <c r="F53" s="908"/>
      <c r="G53" s="908"/>
      <c r="H53" s="908"/>
      <c r="I53" s="908"/>
      <c r="J53" s="908"/>
      <c r="K53" s="908"/>
      <c r="L53" s="908"/>
      <c r="M53" s="909"/>
    </row>
    <row r="54" spans="1:13" ht="15.75" customHeight="1">
      <c r="A54" s="906"/>
      <c r="B54" s="70" t="s">
        <v>699</v>
      </c>
      <c r="C54" s="908" t="s">
        <v>362</v>
      </c>
      <c r="D54" s="908"/>
      <c r="E54" s="908"/>
      <c r="F54" s="908"/>
      <c r="G54" s="908"/>
      <c r="H54" s="908"/>
      <c r="I54" s="908"/>
      <c r="J54" s="908"/>
      <c r="K54" s="908"/>
      <c r="L54" s="908"/>
      <c r="M54" s="909"/>
    </row>
    <row r="55" spans="1:13" ht="15.75" customHeight="1">
      <c r="A55" s="906"/>
      <c r="B55" s="71" t="s">
        <v>700</v>
      </c>
      <c r="C55" s="908" t="s">
        <v>363</v>
      </c>
      <c r="D55" s="908"/>
      <c r="E55" s="908"/>
      <c r="F55" s="908"/>
      <c r="G55" s="908"/>
      <c r="H55" s="908"/>
      <c r="I55" s="908"/>
      <c r="J55" s="908"/>
      <c r="K55" s="908"/>
      <c r="L55" s="908"/>
      <c r="M55" s="909"/>
    </row>
    <row r="56" spans="1:13" ht="15.75" customHeight="1">
      <c r="A56" s="906"/>
      <c r="B56" s="70" t="s">
        <v>701</v>
      </c>
      <c r="C56" s="910" t="s">
        <v>366</v>
      </c>
      <c r="D56" s="908"/>
      <c r="E56" s="908"/>
      <c r="F56" s="908"/>
      <c r="G56" s="908"/>
      <c r="H56" s="908"/>
      <c r="I56" s="908"/>
      <c r="J56" s="908"/>
      <c r="K56" s="908"/>
      <c r="L56" s="908"/>
      <c r="M56" s="909"/>
    </row>
    <row r="57" spans="1:13" ht="15.95" customHeight="1" thickBot="1">
      <c r="A57" s="907"/>
      <c r="B57" s="70" t="s">
        <v>702</v>
      </c>
      <c r="C57" s="908" t="s">
        <v>365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58:A60"/>
    <mergeCell ref="C58:M58"/>
    <mergeCell ref="C59:M59"/>
    <mergeCell ref="C60:M60"/>
    <mergeCell ref="H42:I42"/>
    <mergeCell ref="B44:B47"/>
    <mergeCell ref="F45:F46"/>
    <mergeCell ref="G45:G46"/>
    <mergeCell ref="I46:J46"/>
    <mergeCell ref="C48:M48"/>
    <mergeCell ref="B34:B43"/>
    <mergeCell ref="F42:G42"/>
    <mergeCell ref="A2:A14"/>
    <mergeCell ref="C2:M2"/>
    <mergeCell ref="C3:M3"/>
    <mergeCell ref="B8:B10"/>
    <mergeCell ref="C9:D9"/>
    <mergeCell ref="F9:G9"/>
    <mergeCell ref="I9:J9"/>
    <mergeCell ref="C10:D10"/>
    <mergeCell ref="F10:G10"/>
    <mergeCell ref="I10:J10"/>
    <mergeCell ref="F4:G4"/>
    <mergeCell ref="C11:M11"/>
    <mergeCell ref="F14:M14"/>
    <mergeCell ref="C12:M12"/>
    <mergeCell ref="C13:M13"/>
  </mergeCells>
  <dataValidations count="7">
    <dataValidation allowBlank="1" showInputMessage="1" showErrorMessage="1" prompt="Incluir una ficha por cada indicador, ya sea de producto o de resultado" sqref="B1" xr:uid="{00000000-0002-0000-2800-000000000000}"/>
    <dataValidation allowBlank="1" showInputMessage="1" showErrorMessage="1" prompt="Selecciones de la lista desplegable" sqref="B15" xr:uid="{00000000-0002-0000-2800-000001000000}"/>
    <dataValidation allowBlank="1" showInputMessage="1" showErrorMessage="1" prompt="Seleccione de la lista desplegable" sqref="H7 B7 B4" xr:uid="{00000000-0002-0000-28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800-000003000000}"/>
    <dataValidation allowBlank="1" showInputMessage="1" showErrorMessage="1" prompt="Identifique la meta ODS a que le apunta el indicador de producto. Seleccione de la lista desplegable." sqref="E14" xr:uid="{00000000-0002-0000-2800-000004000000}"/>
    <dataValidation allowBlank="1" showInputMessage="1" showErrorMessage="1" prompt="Identifique el ODS a que le apunta el indicador de producto. Seleccione de la lista desplegable._x000a_" sqref="B14" xr:uid="{00000000-0002-0000-2800-000005000000}"/>
    <dataValidation type="list" allowBlank="1" showInputMessage="1" showErrorMessage="1" sqref="G45" xr:uid="{00000000-0002-0000-2800-000006000000}"/>
  </dataValidations>
  <hyperlinks>
    <hyperlink ref="C56" r:id="rId1" display="fjestupinan@alcaldiabogota.gov.co" xr:uid="{00000000-0004-0000-2800-000000000000}"/>
  </hyperlinks>
  <pageMargins left="0.7" right="0.7" top="0.75" bottom="0.75" header="0.3" footer="0.3"/>
  <pageSetup paperSize="9" orientation="portrait"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7E83-AEBB-4501-9DD1-B968DEADBFA1}">
  <dimension ref="A1:M59"/>
  <sheetViews>
    <sheetView topLeftCell="A46" zoomScale="80" zoomScaleNormal="80" zoomScalePageLayoutView="80" workbookViewId="0">
      <selection activeCell="D38" sqref="D38"/>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1004</v>
      </c>
      <c r="C1" s="89"/>
      <c r="D1" s="89"/>
      <c r="E1" s="89"/>
      <c r="F1" s="89"/>
      <c r="G1" s="89"/>
      <c r="H1" s="89"/>
      <c r="I1" s="89"/>
      <c r="J1" s="89"/>
      <c r="K1" s="89"/>
      <c r="L1" s="89"/>
      <c r="M1" s="90"/>
    </row>
    <row r="2" spans="1:13" ht="23.45" customHeight="1">
      <c r="A2" s="944" t="s">
        <v>614</v>
      </c>
      <c r="B2" s="68" t="s">
        <v>615</v>
      </c>
      <c r="C2" s="893" t="s">
        <v>509</v>
      </c>
      <c r="D2" s="894"/>
      <c r="E2" s="894"/>
      <c r="F2" s="894"/>
      <c r="G2" s="894"/>
      <c r="H2" s="894"/>
      <c r="I2" s="894"/>
      <c r="J2" s="894"/>
      <c r="K2" s="894"/>
      <c r="L2" s="894"/>
      <c r="M2" s="895"/>
    </row>
    <row r="3" spans="1:13" ht="39.950000000000003" customHeight="1">
      <c r="A3" s="945"/>
      <c r="B3" s="69" t="s">
        <v>711</v>
      </c>
      <c r="C3" s="947" t="s">
        <v>1011</v>
      </c>
      <c r="D3" s="908"/>
      <c r="E3" s="908"/>
      <c r="F3" s="908"/>
      <c r="G3" s="908"/>
      <c r="H3" s="908"/>
      <c r="I3" s="908"/>
      <c r="J3" s="908"/>
      <c r="K3" s="908"/>
      <c r="L3" s="908"/>
      <c r="M3" s="909"/>
    </row>
    <row r="4" spans="1:13">
      <c r="A4" s="945"/>
      <c r="B4" s="120" t="s">
        <v>223</v>
      </c>
      <c r="C4" s="123" t="s">
        <v>548</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32.25" customHeight="1">
      <c r="A11" s="945"/>
      <c r="B11" s="261" t="s">
        <v>651</v>
      </c>
      <c r="C11" s="1019" t="s">
        <v>1005</v>
      </c>
      <c r="D11" s="1020"/>
      <c r="E11" s="1020"/>
      <c r="F11" s="1020"/>
      <c r="G11" s="1020"/>
      <c r="H11" s="1020"/>
      <c r="I11" s="1020"/>
      <c r="J11" s="1020"/>
      <c r="K11" s="1020"/>
      <c r="L11" s="1020"/>
      <c r="M11" s="1021"/>
    </row>
    <row r="12" spans="1:13" ht="54" customHeight="1">
      <c r="A12" s="945"/>
      <c r="B12" s="69" t="s">
        <v>713</v>
      </c>
      <c r="C12" s="947" t="s">
        <v>1006</v>
      </c>
      <c r="D12" s="908"/>
      <c r="E12" s="908"/>
      <c r="F12" s="908"/>
      <c r="G12" s="908"/>
      <c r="H12" s="908"/>
      <c r="I12" s="908"/>
      <c r="J12" s="908"/>
      <c r="K12" s="908"/>
      <c r="L12" s="908"/>
      <c r="M12" s="909"/>
    </row>
    <row r="13" spans="1:13" ht="57.75" customHeight="1">
      <c r="A13" s="945"/>
      <c r="B13" s="69" t="s">
        <v>715</v>
      </c>
      <c r="C13" s="932" t="s">
        <v>1180</v>
      </c>
      <c r="D13" s="928"/>
      <c r="E13" s="928"/>
      <c r="F13" s="928"/>
      <c r="G13" s="928"/>
      <c r="H13" s="928"/>
      <c r="I13" s="928"/>
      <c r="J13" s="928"/>
      <c r="K13" s="928"/>
      <c r="L13" s="928"/>
      <c r="M13" s="933"/>
    </row>
    <row r="14" spans="1:13" ht="107.45" customHeight="1">
      <c r="A14" s="946"/>
      <c r="B14" s="244" t="s">
        <v>716</v>
      </c>
      <c r="C14" s="932" t="s">
        <v>267</v>
      </c>
      <c r="D14" s="929"/>
      <c r="E14" s="248" t="s">
        <v>232</v>
      </c>
      <c r="F14" s="927" t="s">
        <v>507</v>
      </c>
      <c r="G14" s="928"/>
      <c r="H14" s="928"/>
      <c r="I14" s="928"/>
      <c r="J14" s="38"/>
      <c r="K14" s="38"/>
      <c r="M14" s="65"/>
    </row>
    <row r="15" spans="1:13">
      <c r="A15" s="930" t="s">
        <v>57</v>
      </c>
      <c r="B15" s="69" t="s">
        <v>221</v>
      </c>
      <c r="C15" s="124" t="s">
        <v>511</v>
      </c>
      <c r="D15" s="80"/>
      <c r="E15" s="80"/>
      <c r="F15" s="80"/>
      <c r="G15" s="80"/>
      <c r="H15" s="80"/>
      <c r="I15" s="80"/>
      <c r="J15" s="80"/>
      <c r="K15" s="80"/>
      <c r="M15" s="65"/>
    </row>
    <row r="16" spans="1:13" ht="48.95" customHeight="1">
      <c r="A16" s="931"/>
      <c r="B16" s="69" t="s">
        <v>717</v>
      </c>
      <c r="C16" s="932" t="s">
        <v>510</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1007</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601" t="s">
        <v>865</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0</v>
      </c>
      <c r="E36" s="10"/>
      <c r="F36" s="102">
        <v>1</v>
      </c>
      <c r="G36" s="10"/>
      <c r="H36" s="102">
        <v>1</v>
      </c>
      <c r="I36" s="10"/>
      <c r="J36" s="102">
        <v>1</v>
      </c>
      <c r="K36" s="10"/>
      <c r="L36" s="102">
        <v>1</v>
      </c>
      <c r="M36" s="118"/>
    </row>
    <row r="37" spans="1:13">
      <c r="A37" s="931"/>
      <c r="B37" s="915"/>
      <c r="C37" s="6"/>
      <c r="D37" s="7">
        <v>2024</v>
      </c>
      <c r="E37" s="7"/>
      <c r="F37" s="8">
        <v>2025</v>
      </c>
      <c r="G37" s="8"/>
      <c r="H37" s="8">
        <v>2026</v>
      </c>
      <c r="I37" s="7"/>
      <c r="J37" s="7">
        <v>2027</v>
      </c>
      <c r="L37" s="7">
        <v>2028</v>
      </c>
      <c r="M37" s="27"/>
    </row>
    <row r="38" spans="1:13">
      <c r="A38" s="931"/>
      <c r="B38" s="915"/>
      <c r="C38" s="6"/>
      <c r="D38" s="102">
        <v>1</v>
      </c>
      <c r="E38" s="10"/>
      <c r="F38" s="102"/>
      <c r="G38" s="10"/>
      <c r="H38" s="102"/>
      <c r="I38" s="10"/>
      <c r="J38" s="102"/>
      <c r="K38" s="10"/>
      <c r="L38" s="102"/>
      <c r="M38" s="118"/>
    </row>
    <row r="39" spans="1:13">
      <c r="A39" s="931"/>
      <c r="B39" s="915"/>
      <c r="C39" s="6"/>
      <c r="D39" s="11" t="s">
        <v>686</v>
      </c>
      <c r="E39" s="117"/>
      <c r="G39" s="117"/>
      <c r="H39" s="11"/>
      <c r="I39" s="117"/>
      <c r="J39" s="11"/>
      <c r="K39" s="117"/>
      <c r="L39" s="11"/>
      <c r="M39" s="118"/>
    </row>
    <row r="40" spans="1:13">
      <c r="A40" s="931"/>
      <c r="B40" s="915"/>
      <c r="C40" s="6"/>
      <c r="D40" s="454">
        <v>1</v>
      </c>
      <c r="E40" s="10"/>
      <c r="F40" s="917"/>
      <c r="G40" s="918"/>
      <c r="H40" s="919"/>
      <c r="I40" s="919"/>
      <c r="J40" s="11"/>
      <c r="K40" s="117"/>
      <c r="L40" s="11"/>
      <c r="M40" s="118"/>
    </row>
    <row r="41" spans="1:13">
      <c r="A41" s="931"/>
      <c r="B41" s="915"/>
      <c r="C41" s="6"/>
      <c r="D41" s="11"/>
      <c r="E41" s="117"/>
      <c r="F41" s="11"/>
      <c r="G41" s="117"/>
      <c r="H41" s="11"/>
      <c r="I41" s="117"/>
      <c r="J41" s="11"/>
      <c r="K41" s="117"/>
      <c r="L41" s="11"/>
      <c r="M41" s="118"/>
    </row>
    <row r="42" spans="1:13" ht="18" customHeight="1">
      <c r="A42" s="931"/>
      <c r="B42" s="914" t="s">
        <v>687</v>
      </c>
      <c r="C42" s="56"/>
      <c r="D42" s="56"/>
      <c r="E42" s="56"/>
      <c r="F42" s="56"/>
      <c r="G42" s="56"/>
      <c r="H42" s="56"/>
      <c r="I42" s="56"/>
      <c r="J42" s="56"/>
      <c r="K42" s="56"/>
      <c r="M42" s="65"/>
    </row>
    <row r="43" spans="1:13">
      <c r="A43" s="931"/>
      <c r="B43" s="915"/>
      <c r="D43" s="57" t="s">
        <v>688</v>
      </c>
      <c r="E43" s="58" t="s">
        <v>548</v>
      </c>
      <c r="F43" s="920" t="s">
        <v>689</v>
      </c>
      <c r="G43" s="921"/>
      <c r="H43" s="7"/>
      <c r="I43" s="77" t="s">
        <v>668</v>
      </c>
      <c r="J43" s="59"/>
      <c r="K43" s="59"/>
      <c r="M43" s="65"/>
    </row>
    <row r="44" spans="1:13">
      <c r="A44" s="931"/>
      <c r="B44" s="915"/>
      <c r="D44" s="60"/>
      <c r="E44" s="32" t="s">
        <v>667</v>
      </c>
      <c r="F44" s="920"/>
      <c r="G44" s="922"/>
      <c r="H44" s="38"/>
      <c r="I44" s="923"/>
      <c r="J44" s="923"/>
      <c r="K44" s="61"/>
      <c r="M44" s="65"/>
    </row>
    <row r="45" spans="1:13">
      <c r="A45" s="931"/>
      <c r="B45" s="916"/>
      <c r="C45" s="62"/>
      <c r="D45" s="62"/>
      <c r="E45" s="62"/>
      <c r="F45" s="62"/>
      <c r="G45" s="62"/>
      <c r="H45" s="62"/>
      <c r="I45" s="62"/>
      <c r="J45" s="62"/>
      <c r="K45" s="62"/>
      <c r="M45" s="65"/>
    </row>
    <row r="46" spans="1:13" ht="28.5" customHeight="1">
      <c r="A46" s="931"/>
      <c r="B46" s="69" t="s">
        <v>690</v>
      </c>
      <c r="C46" s="893" t="s">
        <v>1008</v>
      </c>
      <c r="D46" s="894"/>
      <c r="E46" s="894"/>
      <c r="F46" s="894"/>
      <c r="G46" s="894"/>
      <c r="H46" s="894"/>
      <c r="I46" s="894"/>
      <c r="J46" s="894"/>
      <c r="K46" s="894"/>
      <c r="L46" s="894"/>
      <c r="M46" s="895"/>
    </row>
    <row r="47" spans="1:13">
      <c r="A47" s="931"/>
      <c r="B47" s="69" t="s">
        <v>692</v>
      </c>
      <c r="C47" s="893" t="s">
        <v>273</v>
      </c>
      <c r="D47" s="894"/>
      <c r="E47" s="894"/>
      <c r="F47" s="894"/>
      <c r="G47" s="894"/>
      <c r="H47" s="894"/>
      <c r="I47" s="894"/>
      <c r="J47" s="894"/>
      <c r="K47" s="894"/>
      <c r="L47" s="894"/>
      <c r="M47" s="895"/>
    </row>
    <row r="48" spans="1:13">
      <c r="A48" s="931"/>
      <c r="B48" s="69" t="s">
        <v>694</v>
      </c>
      <c r="C48" s="143">
        <v>0</v>
      </c>
      <c r="D48" s="143"/>
      <c r="E48" s="143"/>
      <c r="F48" s="143"/>
      <c r="G48" s="143"/>
      <c r="H48" s="143"/>
      <c r="I48" s="143"/>
      <c r="J48" s="143"/>
      <c r="K48" s="143"/>
      <c r="L48" s="143"/>
      <c r="M48" s="228"/>
    </row>
    <row r="49" spans="1:13" ht="30.95" customHeight="1">
      <c r="A49" s="931"/>
      <c r="B49" s="69" t="s">
        <v>695</v>
      </c>
      <c r="C49" s="893">
        <v>2020</v>
      </c>
      <c r="D49" s="894"/>
      <c r="E49" s="894"/>
      <c r="F49" s="894"/>
      <c r="G49" s="894"/>
      <c r="H49" s="894"/>
      <c r="I49" s="894"/>
      <c r="J49" s="894"/>
      <c r="K49" s="894"/>
      <c r="L49" s="894"/>
      <c r="M49" s="895"/>
    </row>
    <row r="50" spans="1:13" ht="15.75" customHeight="1">
      <c r="A50" s="905" t="s">
        <v>70</v>
      </c>
      <c r="B50" s="70" t="s">
        <v>696</v>
      </c>
      <c r="C50" s="908" t="s">
        <v>720</v>
      </c>
      <c r="D50" s="908"/>
      <c r="E50" s="908"/>
      <c r="F50" s="908"/>
      <c r="G50" s="908"/>
      <c r="H50" s="908"/>
      <c r="I50" s="908"/>
      <c r="J50" s="908"/>
      <c r="K50" s="908"/>
      <c r="L50" s="908"/>
      <c r="M50" s="909"/>
    </row>
    <row r="51" spans="1:13" ht="15.75" customHeight="1">
      <c r="A51" s="906"/>
      <c r="B51" s="70" t="s">
        <v>698</v>
      </c>
      <c r="C51" s="908" t="s">
        <v>274</v>
      </c>
      <c r="D51" s="908"/>
      <c r="E51" s="908"/>
      <c r="F51" s="908"/>
      <c r="G51" s="908"/>
      <c r="H51" s="908"/>
      <c r="I51" s="908"/>
      <c r="J51" s="908"/>
      <c r="K51" s="908"/>
      <c r="L51" s="908"/>
      <c r="M51" s="909"/>
    </row>
    <row r="52" spans="1:13" ht="15.75" customHeight="1">
      <c r="A52" s="906"/>
      <c r="B52" s="70" t="s">
        <v>699</v>
      </c>
      <c r="C52" s="908" t="s">
        <v>272</v>
      </c>
      <c r="D52" s="908"/>
      <c r="E52" s="908"/>
      <c r="F52" s="908"/>
      <c r="G52" s="908"/>
      <c r="H52" s="908"/>
      <c r="I52" s="908"/>
      <c r="J52" s="908"/>
      <c r="K52" s="908"/>
      <c r="L52" s="908"/>
      <c r="M52" s="909"/>
    </row>
    <row r="53" spans="1:13" ht="15.75" customHeight="1">
      <c r="A53" s="906"/>
      <c r="B53" s="71" t="s">
        <v>700</v>
      </c>
      <c r="C53" s="908" t="s">
        <v>273</v>
      </c>
      <c r="D53" s="908"/>
      <c r="E53" s="908"/>
      <c r="F53" s="908"/>
      <c r="G53" s="908"/>
      <c r="H53" s="908"/>
      <c r="I53" s="908"/>
      <c r="J53" s="908"/>
      <c r="K53" s="908"/>
      <c r="L53" s="908"/>
      <c r="M53" s="909"/>
    </row>
    <row r="54" spans="1:13" ht="15.75" customHeight="1">
      <c r="A54" s="906"/>
      <c r="B54" s="70" t="s">
        <v>701</v>
      </c>
      <c r="C54" s="910" t="s">
        <v>276</v>
      </c>
      <c r="D54" s="908"/>
      <c r="E54" s="908"/>
      <c r="F54" s="908"/>
      <c r="G54" s="908"/>
      <c r="H54" s="908"/>
      <c r="I54" s="908"/>
      <c r="J54" s="908"/>
      <c r="K54" s="908"/>
      <c r="L54" s="908"/>
      <c r="M54" s="909"/>
    </row>
    <row r="55" spans="1:13" ht="15.95" customHeight="1" thickBot="1">
      <c r="A55" s="907"/>
      <c r="B55" s="70" t="s">
        <v>702</v>
      </c>
      <c r="C55" s="908" t="s">
        <v>275</v>
      </c>
      <c r="D55" s="908"/>
      <c r="E55" s="908"/>
      <c r="F55" s="908"/>
      <c r="G55" s="908"/>
      <c r="H55" s="908"/>
      <c r="I55" s="908"/>
      <c r="J55" s="908"/>
      <c r="K55" s="908"/>
      <c r="L55" s="908"/>
      <c r="M55" s="909"/>
    </row>
    <row r="56" spans="1:13" ht="15.75" customHeight="1">
      <c r="A56" s="905" t="s">
        <v>704</v>
      </c>
      <c r="B56" s="72" t="s">
        <v>705</v>
      </c>
      <c r="C56" s="908" t="s">
        <v>706</v>
      </c>
      <c r="D56" s="908"/>
      <c r="E56" s="908"/>
      <c r="F56" s="908"/>
      <c r="G56" s="908"/>
      <c r="H56" s="908"/>
      <c r="I56" s="908"/>
      <c r="J56" s="908"/>
      <c r="K56" s="908"/>
      <c r="L56" s="908"/>
      <c r="M56" s="909"/>
    </row>
    <row r="57" spans="1:13" ht="30" customHeight="1">
      <c r="A57" s="906"/>
      <c r="B57" s="72" t="s">
        <v>707</v>
      </c>
      <c r="C57" s="908" t="s">
        <v>708</v>
      </c>
      <c r="D57" s="908"/>
      <c r="E57" s="908"/>
      <c r="F57" s="908"/>
      <c r="G57" s="908"/>
      <c r="H57" s="908"/>
      <c r="I57" s="908"/>
      <c r="J57" s="908"/>
      <c r="K57" s="908"/>
      <c r="L57" s="908"/>
      <c r="M57" s="909"/>
    </row>
    <row r="58" spans="1:13" ht="30" customHeight="1" thickBot="1">
      <c r="A58" s="906"/>
      <c r="B58" s="73" t="s">
        <v>237</v>
      </c>
      <c r="C58" s="908" t="s">
        <v>118</v>
      </c>
      <c r="D58" s="908"/>
      <c r="E58" s="908"/>
      <c r="F58" s="908"/>
      <c r="G58" s="908"/>
      <c r="H58" s="908"/>
      <c r="I58" s="908"/>
      <c r="J58" s="908"/>
      <c r="K58" s="908"/>
      <c r="L58" s="908"/>
      <c r="M58" s="909"/>
    </row>
    <row r="59" spans="1:13" ht="16.5" thickBot="1">
      <c r="A59" s="87" t="s">
        <v>74</v>
      </c>
      <c r="B59" s="74"/>
      <c r="C59" s="902" t="s">
        <v>709</v>
      </c>
      <c r="D59" s="903"/>
      <c r="E59" s="903"/>
      <c r="F59" s="903"/>
      <c r="G59" s="903"/>
      <c r="H59" s="903"/>
      <c r="I59" s="903"/>
      <c r="J59" s="903"/>
      <c r="K59" s="903"/>
      <c r="L59" s="903"/>
      <c r="M59" s="904"/>
    </row>
  </sheetData>
  <mergeCells count="44">
    <mergeCell ref="F9:G9"/>
    <mergeCell ref="I9:J9"/>
    <mergeCell ref="C10:D10"/>
    <mergeCell ref="F10:G10"/>
    <mergeCell ref="I10:J10"/>
    <mergeCell ref="C11:M11"/>
    <mergeCell ref="C12:M12"/>
    <mergeCell ref="C13:M13"/>
    <mergeCell ref="A15:A49"/>
    <mergeCell ref="C16:M16"/>
    <mergeCell ref="B17:B23"/>
    <mergeCell ref="B24:B27"/>
    <mergeCell ref="J29:L29"/>
    <mergeCell ref="B31:B33"/>
    <mergeCell ref="A2:A14"/>
    <mergeCell ref="C2:M2"/>
    <mergeCell ref="C3:M3"/>
    <mergeCell ref="F4:G4"/>
    <mergeCell ref="B8:B10"/>
    <mergeCell ref="C9:D9"/>
    <mergeCell ref="B34:B41"/>
    <mergeCell ref="C59:M59"/>
    <mergeCell ref="C46:M46"/>
    <mergeCell ref="C47:M47"/>
    <mergeCell ref="C49:M49"/>
    <mergeCell ref="A50:A55"/>
    <mergeCell ref="C50:M50"/>
    <mergeCell ref="C51:M51"/>
    <mergeCell ref="C52:M52"/>
    <mergeCell ref="C53:M53"/>
    <mergeCell ref="C54:M54"/>
    <mergeCell ref="C55:M55"/>
    <mergeCell ref="F14:I14"/>
    <mergeCell ref="C14:D14"/>
    <mergeCell ref="A56:A58"/>
    <mergeCell ref="C56:M56"/>
    <mergeCell ref="C57:M57"/>
    <mergeCell ref="C58:M58"/>
    <mergeCell ref="F40:G40"/>
    <mergeCell ref="H40:I40"/>
    <mergeCell ref="B42:B45"/>
    <mergeCell ref="F43:F44"/>
    <mergeCell ref="G43:G44"/>
    <mergeCell ref="I44:J44"/>
  </mergeCells>
  <dataValidations count="7">
    <dataValidation allowBlank="1" showInputMessage="1" showErrorMessage="1" prompt="Identifique el ODS a que le apunta el indicador de producto. Seleccione de la lista desplegable._x000a_" sqref="B14" xr:uid="{9631E222-C001-494B-ADDA-689AA5B444AE}"/>
    <dataValidation allowBlank="1" showInputMessage="1" showErrorMessage="1" prompt="Identifique la meta ODS a que le apunta el indicador de producto. Seleccione de la lista desplegable." sqref="E14" xr:uid="{7B57A274-6E33-4FB9-8E15-AC468EB5BA24}"/>
    <dataValidation allowBlank="1" showInputMessage="1" showErrorMessage="1" prompt="Si corresponde a un indicador del PDD, identifique el código de la meta el cual se encuentra en el listado de indicadores del plan que se encuentra en la caja de herramientas._x000a__x000a_" sqref="F4" xr:uid="{5D7DDA2F-C9AE-4215-B261-7CE32BB2C57A}"/>
    <dataValidation allowBlank="1" showInputMessage="1" showErrorMessage="1" prompt="Seleccione de la lista desplegable" sqref="H7 B7 B4" xr:uid="{ED3C7F55-C026-4812-BA56-6643760D730F}"/>
    <dataValidation allowBlank="1" showInputMessage="1" showErrorMessage="1" prompt="Selecciones de la lista desplegable" sqref="B15" xr:uid="{9DEF0F52-3BCA-4800-AF56-88686687032C}"/>
    <dataValidation allowBlank="1" showInputMessage="1" showErrorMessage="1" prompt="Incluir una ficha por cada indicador, ya sea de producto o de resultado" sqref="B1" xr:uid="{95AA69B3-0AED-4897-AABE-22D354B43A8B}"/>
    <dataValidation type="list" allowBlank="1" showInputMessage="1" showErrorMessage="1" sqref="G43" xr:uid="{E5B03A8A-304E-4391-8855-0838D6B57B01}"/>
  </dataValidations>
  <hyperlinks>
    <hyperlink ref="C54" r:id="rId1" xr:uid="{840E6804-A002-48A6-85CF-845FF91971A3}"/>
  </hyperlinks>
  <pageMargins left="0.7" right="0.7" top="0.75" bottom="0.75" header="0.3" footer="0.3"/>
  <pageSetup paperSize="9" orientation="portrait"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F64F-AC91-4144-9135-BB0318C6F1EF}">
  <sheetPr>
    <tabColor theme="4" tint="0.59999389629810485"/>
  </sheetPr>
  <dimension ref="A1:O57"/>
  <sheetViews>
    <sheetView topLeftCell="A9" zoomScale="85" zoomScaleNormal="85" zoomScalePageLayoutView="80" workbookViewId="0">
      <selection activeCell="C16" sqref="C16:M16"/>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1009</v>
      </c>
      <c r="C1" s="89"/>
      <c r="D1" s="89"/>
      <c r="E1" s="89"/>
      <c r="F1" s="89"/>
      <c r="G1" s="89"/>
      <c r="H1" s="89"/>
      <c r="I1" s="89"/>
      <c r="J1" s="89"/>
      <c r="K1" s="89"/>
      <c r="L1" s="89"/>
      <c r="M1" s="90"/>
    </row>
    <row r="2" spans="1:13" ht="23.45" customHeight="1">
      <c r="A2" s="944" t="s">
        <v>614</v>
      </c>
      <c r="B2" s="68" t="s">
        <v>615</v>
      </c>
      <c r="C2" s="1129" t="s">
        <v>1010</v>
      </c>
      <c r="D2" s="1130"/>
      <c r="E2" s="1130"/>
      <c r="F2" s="1130"/>
      <c r="G2" s="1130"/>
      <c r="H2" s="1130"/>
      <c r="I2" s="1130"/>
      <c r="J2" s="1130"/>
      <c r="K2" s="1130"/>
      <c r="L2" s="1130"/>
      <c r="M2" s="1131"/>
    </row>
    <row r="3" spans="1:13" ht="39.950000000000003" customHeight="1">
      <c r="A3" s="945"/>
      <c r="B3" s="69" t="s">
        <v>711</v>
      </c>
      <c r="C3" s="947" t="s">
        <v>1011</v>
      </c>
      <c r="D3" s="908"/>
      <c r="E3" s="908"/>
      <c r="F3" s="908"/>
      <c r="G3" s="908"/>
      <c r="H3" s="908"/>
      <c r="I3" s="908"/>
      <c r="J3" s="908"/>
      <c r="K3" s="908"/>
      <c r="L3" s="908"/>
      <c r="M3" s="909"/>
    </row>
    <row r="4" spans="1:13">
      <c r="A4" s="945"/>
      <c r="B4" s="120" t="s">
        <v>223</v>
      </c>
      <c r="C4" s="295" t="s">
        <v>548</v>
      </c>
      <c r="D4" s="281"/>
      <c r="E4" s="281"/>
      <c r="F4" s="900" t="s">
        <v>618</v>
      </c>
      <c r="G4" s="901"/>
      <c r="H4" s="241"/>
      <c r="I4" s="281"/>
      <c r="J4" s="281"/>
      <c r="K4" s="281"/>
      <c r="L4" s="281"/>
      <c r="M4" s="282"/>
    </row>
    <row r="5" spans="1:13">
      <c r="A5" s="945"/>
      <c r="B5" s="78" t="s">
        <v>619</v>
      </c>
      <c r="C5" s="288"/>
      <c r="D5" s="281"/>
      <c r="E5" s="281"/>
      <c r="F5" s="281"/>
      <c r="G5" s="281"/>
      <c r="H5" s="281"/>
      <c r="I5" s="281"/>
      <c r="J5" s="281"/>
      <c r="K5" s="281"/>
      <c r="L5" s="281"/>
      <c r="M5" s="282"/>
    </row>
    <row r="6" spans="1:13">
      <c r="A6" s="945"/>
      <c r="B6" s="120" t="s">
        <v>620</v>
      </c>
      <c r="C6" s="288"/>
      <c r="D6" s="281"/>
      <c r="E6" s="281"/>
      <c r="F6" s="281"/>
      <c r="G6" s="281"/>
      <c r="H6" s="281"/>
      <c r="I6" s="281"/>
      <c r="J6" s="281"/>
      <c r="K6" s="281"/>
      <c r="L6" s="281"/>
      <c r="M6" s="282"/>
    </row>
    <row r="7" spans="1:13">
      <c r="A7" s="945"/>
      <c r="B7" s="69" t="s">
        <v>621</v>
      </c>
      <c r="C7" s="300" t="s">
        <v>116</v>
      </c>
      <c r="D7" s="340"/>
      <c r="E7" s="340"/>
      <c r="F7" s="340"/>
      <c r="G7" s="455"/>
      <c r="H7" s="21" t="s">
        <v>237</v>
      </c>
      <c r="I7" s="125" t="s">
        <v>272</v>
      </c>
      <c r="J7" s="340"/>
      <c r="K7" s="340"/>
      <c r="L7" s="340"/>
      <c r="M7" s="344"/>
    </row>
    <row r="8" spans="1:13">
      <c r="A8" s="945"/>
      <c r="B8" s="914" t="s">
        <v>622</v>
      </c>
      <c r="C8" s="456"/>
      <c r="D8" s="457"/>
      <c r="E8" s="457"/>
      <c r="F8" s="457"/>
      <c r="G8" s="457"/>
      <c r="H8" s="457"/>
      <c r="I8" s="457"/>
      <c r="J8" s="457"/>
      <c r="K8" s="457"/>
      <c r="L8" s="458"/>
      <c r="M8" s="459"/>
    </row>
    <row r="9" spans="1:13">
      <c r="A9" s="945"/>
      <c r="B9" s="915"/>
      <c r="C9" s="1057" t="s">
        <v>272</v>
      </c>
      <c r="D9" s="1058"/>
      <c r="E9" s="43"/>
      <c r="F9" s="1058"/>
      <c r="G9" s="1058"/>
      <c r="H9" s="43"/>
      <c r="I9" s="1058"/>
      <c r="J9" s="1058"/>
      <c r="K9" s="43"/>
      <c r="L9" s="41"/>
      <c r="M9" s="406"/>
    </row>
    <row r="10" spans="1:13">
      <c r="A10" s="945"/>
      <c r="B10" s="916"/>
      <c r="C10" s="1057" t="s">
        <v>626</v>
      </c>
      <c r="D10" s="1058"/>
      <c r="E10" s="291"/>
      <c r="F10" s="1058" t="s">
        <v>626</v>
      </c>
      <c r="G10" s="1058"/>
      <c r="H10" s="291"/>
      <c r="I10" s="1058" t="s">
        <v>626</v>
      </c>
      <c r="J10" s="1058"/>
      <c r="K10" s="291"/>
      <c r="L10" s="41"/>
      <c r="M10" s="406"/>
    </row>
    <row r="11" spans="1:13" ht="44.45" customHeight="1">
      <c r="A11" s="945"/>
      <c r="B11" s="261" t="s">
        <v>651</v>
      </c>
      <c r="C11" s="1019" t="s">
        <v>1012</v>
      </c>
      <c r="D11" s="1020"/>
      <c r="E11" s="1020"/>
      <c r="F11" s="1020"/>
      <c r="G11" s="1020"/>
      <c r="H11" s="1020"/>
      <c r="I11" s="1020"/>
      <c r="J11" s="1020"/>
      <c r="K11" s="1020"/>
      <c r="L11" s="1020"/>
      <c r="M11" s="1021"/>
    </row>
    <row r="12" spans="1:13" ht="64.5" customHeight="1">
      <c r="A12" s="945"/>
      <c r="B12" s="69" t="s">
        <v>713</v>
      </c>
      <c r="C12" s="947" t="s">
        <v>1013</v>
      </c>
      <c r="D12" s="908"/>
      <c r="E12" s="908"/>
      <c r="F12" s="908"/>
      <c r="G12" s="908"/>
      <c r="H12" s="908"/>
      <c r="I12" s="908"/>
      <c r="J12" s="908"/>
      <c r="K12" s="908"/>
      <c r="L12" s="908"/>
      <c r="M12" s="909"/>
    </row>
    <row r="13" spans="1:13" ht="44.25" customHeight="1">
      <c r="A13" s="945"/>
      <c r="B13" s="69" t="s">
        <v>715</v>
      </c>
      <c r="C13" s="932" t="s">
        <v>1180</v>
      </c>
      <c r="D13" s="928"/>
      <c r="E13" s="928"/>
      <c r="F13" s="928"/>
      <c r="G13" s="928"/>
      <c r="H13" s="928"/>
      <c r="I13" s="928"/>
      <c r="J13" s="928"/>
      <c r="K13" s="928"/>
      <c r="L13" s="928"/>
      <c r="M13" s="933"/>
    </row>
    <row r="14" spans="1:13" ht="56.25" customHeight="1">
      <c r="A14" s="946"/>
      <c r="B14" s="493" t="s">
        <v>716</v>
      </c>
      <c r="C14" s="932" t="s">
        <v>267</v>
      </c>
      <c r="D14" s="929"/>
      <c r="E14" s="248" t="s">
        <v>232</v>
      </c>
      <c r="F14" s="927" t="s">
        <v>507</v>
      </c>
      <c r="G14" s="928"/>
      <c r="H14" s="928"/>
      <c r="I14" s="928"/>
      <c r="J14" s="928"/>
      <c r="K14" s="928"/>
      <c r="L14" s="928"/>
      <c r="M14" s="933"/>
    </row>
    <row r="15" spans="1:13" ht="33">
      <c r="A15" s="930" t="s">
        <v>57</v>
      </c>
      <c r="B15" s="69" t="s">
        <v>221</v>
      </c>
      <c r="C15" s="494" t="s">
        <v>598</v>
      </c>
      <c r="D15" s="80"/>
      <c r="E15" s="80"/>
      <c r="F15" s="301"/>
      <c r="G15" s="301"/>
      <c r="H15" s="301"/>
      <c r="I15" s="301"/>
      <c r="J15" s="301"/>
      <c r="K15" s="301"/>
      <c r="L15" s="41"/>
      <c r="M15" s="406"/>
    </row>
    <row r="16" spans="1:13" ht="48.95" customHeight="1">
      <c r="A16" s="931"/>
      <c r="B16" s="69" t="s">
        <v>717</v>
      </c>
      <c r="C16" s="932" t="s">
        <v>1174</v>
      </c>
      <c r="D16" s="928"/>
      <c r="E16" s="928"/>
      <c r="F16" s="928"/>
      <c r="G16" s="928"/>
      <c r="H16" s="928"/>
      <c r="I16" s="928"/>
      <c r="J16" s="928"/>
      <c r="K16" s="928"/>
      <c r="L16" s="928"/>
      <c r="M16" s="933"/>
    </row>
    <row r="17" spans="1:13" ht="8.25" customHeight="1">
      <c r="A17" s="931"/>
      <c r="B17" s="914" t="s">
        <v>653</v>
      </c>
      <c r="C17" s="349"/>
      <c r="D17" s="24"/>
      <c r="E17" s="24"/>
      <c r="F17" s="24"/>
      <c r="G17" s="24"/>
      <c r="H17" s="24"/>
      <c r="I17" s="24"/>
      <c r="J17" s="24"/>
      <c r="K17" s="24"/>
      <c r="L17" s="24"/>
      <c r="M17" s="25"/>
    </row>
    <row r="18" spans="1:13" ht="9" customHeight="1">
      <c r="A18" s="931"/>
      <c r="B18" s="915"/>
      <c r="C18" s="304"/>
      <c r="D18" s="26"/>
      <c r="E18" s="5"/>
      <c r="F18" s="26"/>
      <c r="G18" s="5"/>
      <c r="H18" s="26"/>
      <c r="I18" s="5"/>
      <c r="J18" s="26"/>
      <c r="K18" s="5"/>
      <c r="L18" s="5"/>
      <c r="M18" s="27"/>
    </row>
    <row r="19" spans="1:13">
      <c r="A19" s="931"/>
      <c r="B19" s="915"/>
      <c r="C19" s="252" t="s">
        <v>654</v>
      </c>
      <c r="D19" s="28"/>
      <c r="E19" s="251" t="s">
        <v>655</v>
      </c>
      <c r="F19" s="28"/>
      <c r="G19" s="251" t="s">
        <v>656</v>
      </c>
      <c r="H19" s="28"/>
      <c r="I19" s="251" t="s">
        <v>657</v>
      </c>
      <c r="J19" s="28"/>
      <c r="K19" s="251"/>
      <c r="L19" s="30"/>
      <c r="M19" s="31"/>
    </row>
    <row r="20" spans="1:13">
      <c r="A20" s="931"/>
      <c r="B20" s="915"/>
      <c r="C20" s="252" t="s">
        <v>659</v>
      </c>
      <c r="D20" s="32"/>
      <c r="E20" s="251" t="s">
        <v>660</v>
      </c>
      <c r="F20" s="33"/>
      <c r="G20" s="251" t="s">
        <v>661</v>
      </c>
      <c r="H20" s="33"/>
      <c r="I20" s="251"/>
      <c r="J20" s="33"/>
      <c r="K20" s="251"/>
      <c r="L20" s="30"/>
      <c r="M20" s="31"/>
    </row>
    <row r="21" spans="1:13">
      <c r="A21" s="931"/>
      <c r="B21" s="915"/>
      <c r="C21" s="252" t="s">
        <v>664</v>
      </c>
      <c r="D21" s="32"/>
      <c r="E21" s="251" t="s">
        <v>665</v>
      </c>
      <c r="F21" s="32"/>
      <c r="G21" s="251"/>
      <c r="H21" s="44"/>
      <c r="I21" s="251"/>
      <c r="J21" s="44"/>
      <c r="K21" s="251"/>
      <c r="L21" s="242"/>
      <c r="M21" s="243"/>
    </row>
    <row r="22" spans="1:13">
      <c r="A22" s="931"/>
      <c r="B22" s="915"/>
      <c r="C22" s="252" t="s">
        <v>666</v>
      </c>
      <c r="D22" s="33" t="s">
        <v>667</v>
      </c>
      <c r="E22" s="251" t="s">
        <v>668</v>
      </c>
      <c r="F22" s="350" t="s">
        <v>1007</v>
      </c>
      <c r="G22" s="350"/>
      <c r="H22" s="350"/>
      <c r="I22" s="350"/>
      <c r="J22" s="350"/>
      <c r="K22" s="350"/>
      <c r="L22" s="350"/>
      <c r="M22" s="351"/>
    </row>
    <row r="23" spans="1:13" ht="9.75" customHeight="1">
      <c r="A23" s="931"/>
      <c r="B23" s="916"/>
      <c r="C23" s="290"/>
      <c r="D23" s="35"/>
      <c r="E23" s="35"/>
      <c r="F23" s="35"/>
      <c r="G23" s="35"/>
      <c r="H23" s="35"/>
      <c r="I23" s="35"/>
      <c r="J23" s="35"/>
      <c r="K23" s="35"/>
      <c r="L23" s="35"/>
      <c r="M23" s="36"/>
    </row>
    <row r="24" spans="1:13">
      <c r="A24" s="931"/>
      <c r="B24" s="914" t="s">
        <v>670</v>
      </c>
      <c r="C24" s="246"/>
      <c r="D24" s="37"/>
      <c r="E24" s="37"/>
      <c r="F24" s="37"/>
      <c r="G24" s="37"/>
      <c r="H24" s="37"/>
      <c r="I24" s="37"/>
      <c r="J24" s="37"/>
      <c r="K24" s="37"/>
      <c r="L24" s="41"/>
      <c r="M24" s="406"/>
    </row>
    <row r="25" spans="1:13">
      <c r="A25" s="931"/>
      <c r="B25" s="915"/>
      <c r="C25" s="252" t="s">
        <v>671</v>
      </c>
      <c r="D25" s="33"/>
      <c r="E25" s="301"/>
      <c r="F25" s="251" t="s">
        <v>672</v>
      </c>
      <c r="G25" s="32"/>
      <c r="H25" s="301"/>
      <c r="I25" s="251" t="s">
        <v>673</v>
      </c>
      <c r="J25" s="32" t="s">
        <v>667</v>
      </c>
      <c r="K25" s="301"/>
      <c r="L25" s="41"/>
      <c r="M25" s="406"/>
    </row>
    <row r="26" spans="1:13">
      <c r="A26" s="931"/>
      <c r="B26" s="915"/>
      <c r="C26" s="252" t="s">
        <v>674</v>
      </c>
      <c r="D26" s="39"/>
      <c r="E26" s="40"/>
      <c r="F26" s="251" t="s">
        <v>675</v>
      </c>
      <c r="G26" s="33"/>
      <c r="H26" s="41"/>
      <c r="I26" s="42"/>
      <c r="J26" s="41"/>
      <c r="K26" s="43"/>
      <c r="L26" s="41"/>
      <c r="M26" s="406"/>
    </row>
    <row r="27" spans="1:13">
      <c r="A27" s="931"/>
      <c r="B27" s="915"/>
      <c r="C27" s="305"/>
      <c r="D27" s="44"/>
      <c r="E27" s="44"/>
      <c r="F27" s="44"/>
      <c r="G27" s="44"/>
      <c r="H27" s="44"/>
      <c r="I27" s="44"/>
      <c r="J27" s="44"/>
      <c r="K27" s="44"/>
      <c r="L27" s="41"/>
      <c r="M27" s="406"/>
    </row>
    <row r="28" spans="1:13">
      <c r="A28" s="931"/>
      <c r="B28" s="119" t="s">
        <v>676</v>
      </c>
      <c r="C28" s="306"/>
      <c r="D28" s="301"/>
      <c r="E28" s="301"/>
      <c r="F28" s="301"/>
      <c r="G28" s="301"/>
      <c r="H28" s="301"/>
      <c r="I28" s="301"/>
      <c r="J28" s="301"/>
      <c r="K28" s="301"/>
      <c r="L28" s="301"/>
      <c r="M28" s="45"/>
    </row>
    <row r="29" spans="1:13" ht="18.95" customHeight="1">
      <c r="A29" s="931"/>
      <c r="B29" s="119"/>
      <c r="C29" s="307" t="s">
        <v>677</v>
      </c>
      <c r="D29" s="99">
        <v>1</v>
      </c>
      <c r="E29" s="301"/>
      <c r="F29" s="309" t="s">
        <v>678</v>
      </c>
      <c r="G29" s="32">
        <v>2018</v>
      </c>
      <c r="H29" s="301"/>
      <c r="I29" s="309" t="s">
        <v>679</v>
      </c>
      <c r="J29" s="927" t="s">
        <v>273</v>
      </c>
      <c r="K29" s="928"/>
      <c r="L29" s="929"/>
      <c r="M29" s="45"/>
    </row>
    <row r="30" spans="1:13">
      <c r="A30" s="931"/>
      <c r="B30" s="120"/>
      <c r="C30" s="290"/>
      <c r="D30" s="35"/>
      <c r="E30" s="35"/>
      <c r="F30" s="35"/>
      <c r="G30" s="35"/>
      <c r="H30" s="35"/>
      <c r="I30" s="35"/>
      <c r="J30" s="35"/>
      <c r="K30" s="35"/>
      <c r="L30" s="35"/>
      <c r="M30" s="36"/>
    </row>
    <row r="31" spans="1:13">
      <c r="A31" s="931"/>
      <c r="B31" s="914" t="s">
        <v>681</v>
      </c>
      <c r="C31" s="310"/>
      <c r="D31" s="47"/>
      <c r="E31" s="47"/>
      <c r="F31" s="47"/>
      <c r="G31" s="47"/>
      <c r="H31" s="47"/>
      <c r="I31" s="47"/>
      <c r="J31" s="47"/>
      <c r="K31" s="47"/>
      <c r="L31" s="41"/>
      <c r="M31" s="406"/>
    </row>
    <row r="32" spans="1:13">
      <c r="A32" s="931"/>
      <c r="B32" s="915"/>
      <c r="C32" s="306" t="s">
        <v>682</v>
      </c>
      <c r="D32" s="32">
        <v>2025</v>
      </c>
      <c r="E32" s="49"/>
      <c r="F32" s="301" t="s">
        <v>683</v>
      </c>
      <c r="G32" s="358" t="s">
        <v>684</v>
      </c>
      <c r="H32" s="49"/>
      <c r="I32" s="309"/>
      <c r="J32" s="49"/>
      <c r="K32" s="49"/>
      <c r="L32" s="41"/>
      <c r="M32" s="406"/>
    </row>
    <row r="33" spans="1:15">
      <c r="A33" s="931"/>
      <c r="B33" s="916"/>
      <c r="C33" s="290"/>
      <c r="D33" s="51"/>
      <c r="E33" s="52"/>
      <c r="F33" s="35"/>
      <c r="G33" s="52"/>
      <c r="H33" s="52"/>
      <c r="I33" s="53"/>
      <c r="J33" s="52"/>
      <c r="K33" s="52"/>
      <c r="L33" s="41"/>
      <c r="M33" s="406"/>
    </row>
    <row r="34" spans="1:15">
      <c r="A34" s="931"/>
      <c r="B34" s="914" t="s">
        <v>685</v>
      </c>
      <c r="C34" s="313"/>
      <c r="D34" s="54"/>
      <c r="E34" s="54"/>
      <c r="F34" s="54"/>
      <c r="G34" s="54"/>
      <c r="H34" s="54"/>
      <c r="I34" s="54"/>
      <c r="J34" s="54"/>
      <c r="K34" s="54"/>
      <c r="L34" s="54"/>
      <c r="M34" s="55"/>
    </row>
    <row r="35" spans="1:15">
      <c r="A35" s="931"/>
      <c r="B35" s="915"/>
      <c r="C35" s="314"/>
      <c r="D35" s="7">
        <v>2024</v>
      </c>
      <c r="E35" s="7"/>
      <c r="F35" s="272">
        <v>2025</v>
      </c>
      <c r="G35" s="272"/>
      <c r="H35" s="272">
        <v>2026</v>
      </c>
      <c r="I35" s="7"/>
      <c r="J35" s="7">
        <v>2027</v>
      </c>
      <c r="K35" s="41"/>
      <c r="L35" s="7">
        <v>2028</v>
      </c>
      <c r="M35" s="27"/>
    </row>
    <row r="36" spans="1:15">
      <c r="A36" s="931"/>
      <c r="B36" s="915"/>
      <c r="C36" s="314"/>
      <c r="D36" s="230"/>
      <c r="E36" s="318"/>
      <c r="F36" s="230">
        <v>1</v>
      </c>
      <c r="G36" s="318"/>
      <c r="H36" s="230">
        <v>1</v>
      </c>
      <c r="I36" s="318"/>
      <c r="J36" s="230">
        <v>1</v>
      </c>
      <c r="K36" s="407"/>
      <c r="L36" s="230">
        <v>1</v>
      </c>
      <c r="M36" s="319"/>
    </row>
    <row r="37" spans="1:15">
      <c r="A37" s="931"/>
      <c r="B37" s="915"/>
      <c r="C37" s="314"/>
      <c r="D37" s="11" t="s">
        <v>686</v>
      </c>
      <c r="E37" s="117"/>
      <c r="F37" s="462"/>
      <c r="G37" s="463"/>
      <c r="H37" s="462"/>
      <c r="I37" s="463"/>
      <c r="J37" s="462"/>
      <c r="K37" s="463"/>
      <c r="L37" s="462"/>
      <c r="M37" s="464"/>
    </row>
    <row r="38" spans="1:15">
      <c r="A38" s="931"/>
      <c r="B38" s="915"/>
      <c r="C38" s="314"/>
      <c r="D38" s="1042">
        <v>1</v>
      </c>
      <c r="E38" s="1042"/>
      <c r="F38" s="997"/>
      <c r="G38" s="997"/>
      <c r="H38" s="998"/>
      <c r="I38" s="998"/>
      <c r="J38" s="320"/>
      <c r="K38" s="7"/>
      <c r="L38" s="320"/>
      <c r="M38" s="321"/>
      <c r="O38" s="302"/>
    </row>
    <row r="39" spans="1:15">
      <c r="A39" s="931"/>
      <c r="B39" s="915"/>
      <c r="C39" s="314"/>
      <c r="D39" s="11"/>
      <c r="E39" s="117"/>
      <c r="F39" s="322"/>
      <c r="G39" s="323"/>
      <c r="H39" s="322"/>
      <c r="I39" s="323"/>
      <c r="J39" s="322"/>
      <c r="K39" s="323"/>
      <c r="L39" s="322"/>
      <c r="M39" s="324"/>
      <c r="O39" s="302"/>
    </row>
    <row r="40" spans="1:15" ht="18" customHeight="1">
      <c r="A40" s="931"/>
      <c r="B40" s="914" t="s">
        <v>687</v>
      </c>
      <c r="C40" s="246"/>
      <c r="D40" s="37"/>
      <c r="E40" s="37"/>
      <c r="F40" s="37"/>
      <c r="G40" s="37"/>
      <c r="H40" s="37"/>
      <c r="I40" s="37"/>
      <c r="J40" s="37"/>
      <c r="K40" s="37"/>
      <c r="L40" s="41"/>
      <c r="M40" s="406"/>
    </row>
    <row r="41" spans="1:15">
      <c r="A41" s="931"/>
      <c r="B41" s="915"/>
      <c r="C41" s="465"/>
      <c r="D41" s="57" t="s">
        <v>688</v>
      </c>
      <c r="E41" s="58" t="s">
        <v>548</v>
      </c>
      <c r="F41" s="1041" t="s">
        <v>689</v>
      </c>
      <c r="G41" s="921"/>
      <c r="H41" s="7"/>
      <c r="I41" s="327" t="s">
        <v>668</v>
      </c>
      <c r="J41" s="327"/>
      <c r="K41" s="327"/>
      <c r="L41" s="41"/>
      <c r="M41" s="406"/>
    </row>
    <row r="42" spans="1:15">
      <c r="A42" s="931"/>
      <c r="B42" s="915"/>
      <c r="C42" s="465"/>
      <c r="D42" s="365"/>
      <c r="E42" s="32" t="s">
        <v>667</v>
      </c>
      <c r="F42" s="1041"/>
      <c r="G42" s="922"/>
      <c r="H42" s="301"/>
      <c r="I42" s="999"/>
      <c r="J42" s="999"/>
      <c r="K42" s="40"/>
      <c r="L42" s="41"/>
      <c r="M42" s="406"/>
    </row>
    <row r="43" spans="1:15">
      <c r="A43" s="931"/>
      <c r="B43" s="916"/>
      <c r="C43" s="366"/>
      <c r="D43" s="347"/>
      <c r="E43" s="347"/>
      <c r="F43" s="347"/>
      <c r="G43" s="347"/>
      <c r="H43" s="347"/>
      <c r="I43" s="347"/>
      <c r="J43" s="347"/>
      <c r="K43" s="347"/>
      <c r="L43" s="41"/>
      <c r="M43" s="406"/>
    </row>
    <row r="44" spans="1:15" ht="28.5" customHeight="1">
      <c r="A44" s="931"/>
      <c r="B44" s="69" t="s">
        <v>690</v>
      </c>
      <c r="C44" s="893" t="s">
        <v>1014</v>
      </c>
      <c r="D44" s="894"/>
      <c r="E44" s="894"/>
      <c r="F44" s="894"/>
      <c r="G44" s="894"/>
      <c r="H44" s="894"/>
      <c r="I44" s="894"/>
      <c r="J44" s="894"/>
      <c r="K44" s="894"/>
      <c r="L44" s="894"/>
      <c r="M44" s="895"/>
      <c r="O44" s="302"/>
    </row>
    <row r="45" spans="1:15">
      <c r="A45" s="931"/>
      <c r="B45" s="69" t="s">
        <v>692</v>
      </c>
      <c r="C45" s="893" t="s">
        <v>813</v>
      </c>
      <c r="D45" s="894"/>
      <c r="E45" s="894"/>
      <c r="F45" s="894"/>
      <c r="G45" s="894"/>
      <c r="H45" s="894"/>
      <c r="I45" s="894"/>
      <c r="J45" s="894"/>
      <c r="K45" s="894"/>
      <c r="L45" s="894"/>
      <c r="M45" s="895"/>
    </row>
    <row r="46" spans="1:15">
      <c r="A46" s="931"/>
      <c r="B46" s="69" t="s">
        <v>694</v>
      </c>
      <c r="C46" s="280">
        <v>0</v>
      </c>
      <c r="D46" s="143"/>
      <c r="E46" s="143"/>
      <c r="F46" s="143"/>
      <c r="G46" s="143"/>
      <c r="H46" s="143"/>
      <c r="I46" s="143"/>
      <c r="J46" s="143"/>
      <c r="K46" s="143"/>
      <c r="L46" s="143"/>
      <c r="M46" s="228"/>
    </row>
    <row r="47" spans="1:15" ht="30.95" customHeight="1" thickBot="1">
      <c r="A47" s="931"/>
      <c r="B47" s="283" t="s">
        <v>695</v>
      </c>
      <c r="C47" s="986">
        <v>2018</v>
      </c>
      <c r="D47" s="987"/>
      <c r="E47" s="987"/>
      <c r="F47" s="987"/>
      <c r="G47" s="987"/>
      <c r="H47" s="987"/>
      <c r="I47" s="987"/>
      <c r="J47" s="987"/>
      <c r="K47" s="987"/>
      <c r="L47" s="987"/>
      <c r="M47" s="988"/>
    </row>
    <row r="48" spans="1:15" ht="15.75" customHeight="1">
      <c r="A48" s="976" t="s">
        <v>70</v>
      </c>
      <c r="B48" s="331" t="s">
        <v>696</v>
      </c>
      <c r="C48" s="1118" t="s">
        <v>553</v>
      </c>
      <c r="D48" s="1119"/>
      <c r="E48" s="1119"/>
      <c r="F48" s="1119"/>
      <c r="G48" s="1119"/>
      <c r="H48" s="1119"/>
      <c r="I48" s="1119"/>
      <c r="J48" s="1119"/>
      <c r="K48" s="1119"/>
      <c r="L48" s="1119"/>
      <c r="M48" s="1120"/>
    </row>
    <row r="49" spans="1:13" ht="15.75" customHeight="1">
      <c r="A49" s="906"/>
      <c r="B49" s="70" t="s">
        <v>698</v>
      </c>
      <c r="C49" s="1030" t="s">
        <v>813</v>
      </c>
      <c r="D49" s="1031"/>
      <c r="E49" s="1031"/>
      <c r="F49" s="1031"/>
      <c r="G49" s="1031"/>
      <c r="H49" s="1031"/>
      <c r="I49" s="1031"/>
      <c r="J49" s="1031"/>
      <c r="K49" s="1031"/>
      <c r="L49" s="1031"/>
      <c r="M49" s="1032"/>
    </row>
    <row r="50" spans="1:13" ht="15.75" customHeight="1">
      <c r="A50" s="906"/>
      <c r="B50" s="70" t="s">
        <v>699</v>
      </c>
      <c r="C50" s="1030" t="s">
        <v>552</v>
      </c>
      <c r="D50" s="1031"/>
      <c r="E50" s="1031"/>
      <c r="F50" s="1031"/>
      <c r="G50" s="1031"/>
      <c r="H50" s="1031"/>
      <c r="I50" s="1031"/>
      <c r="J50" s="1031"/>
      <c r="K50" s="1031"/>
      <c r="L50" s="1031"/>
      <c r="M50" s="1032"/>
    </row>
    <row r="51" spans="1:13" ht="15.75" customHeight="1">
      <c r="A51" s="906"/>
      <c r="B51" s="71" t="s">
        <v>700</v>
      </c>
      <c r="C51" s="1030" t="s">
        <v>273</v>
      </c>
      <c r="D51" s="1031"/>
      <c r="E51" s="1031"/>
      <c r="F51" s="1031"/>
      <c r="G51" s="1031"/>
      <c r="H51" s="1031"/>
      <c r="I51" s="1031"/>
      <c r="J51" s="1031"/>
      <c r="K51" s="1031"/>
      <c r="L51" s="1031"/>
      <c r="M51" s="1032"/>
    </row>
    <row r="52" spans="1:13" ht="15.75" customHeight="1">
      <c r="A52" s="906"/>
      <c r="B52" s="70" t="s">
        <v>701</v>
      </c>
      <c r="C52" s="1121" t="s">
        <v>555</v>
      </c>
      <c r="D52" s="1031"/>
      <c r="E52" s="1031"/>
      <c r="F52" s="1031"/>
      <c r="G52" s="1031"/>
      <c r="H52" s="1031"/>
      <c r="I52" s="1031"/>
      <c r="J52" s="1031"/>
      <c r="K52" s="1031"/>
      <c r="L52" s="1031"/>
      <c r="M52" s="1032"/>
    </row>
    <row r="53" spans="1:13" ht="15.95" customHeight="1">
      <c r="A53" s="907"/>
      <c r="B53" s="332" t="s">
        <v>702</v>
      </c>
      <c r="C53" s="980" t="s">
        <v>275</v>
      </c>
      <c r="D53" s="981"/>
      <c r="E53" s="981"/>
      <c r="F53" s="981"/>
      <c r="G53" s="981"/>
      <c r="H53" s="981"/>
      <c r="I53" s="981"/>
      <c r="J53" s="981"/>
      <c r="K53" s="981"/>
      <c r="L53" s="981"/>
      <c r="M53" s="982"/>
    </row>
    <row r="54" spans="1:13" ht="15.75" customHeight="1">
      <c r="A54" s="976" t="s">
        <v>704</v>
      </c>
      <c r="B54" s="333" t="s">
        <v>705</v>
      </c>
      <c r="C54" s="978" t="s">
        <v>998</v>
      </c>
      <c r="D54" s="978"/>
      <c r="E54" s="978"/>
      <c r="F54" s="978"/>
      <c r="G54" s="978"/>
      <c r="H54" s="978"/>
      <c r="I54" s="978"/>
      <c r="J54" s="978"/>
      <c r="K54" s="978"/>
      <c r="L54" s="978"/>
      <c r="M54" s="979"/>
    </row>
    <row r="55" spans="1:13" ht="30" customHeight="1">
      <c r="A55" s="906"/>
      <c r="B55" s="72" t="s">
        <v>707</v>
      </c>
      <c r="C55" s="1008" t="s">
        <v>708</v>
      </c>
      <c r="D55" s="1008"/>
      <c r="E55" s="1008"/>
      <c r="F55" s="1008"/>
      <c r="G55" s="1008"/>
      <c r="H55" s="1008"/>
      <c r="I55" s="1008"/>
      <c r="J55" s="1008"/>
      <c r="K55" s="1008"/>
      <c r="L55" s="1008"/>
      <c r="M55" s="1009"/>
    </row>
    <row r="56" spans="1:13" ht="30" customHeight="1">
      <c r="A56" s="907"/>
      <c r="B56" s="335" t="s">
        <v>237</v>
      </c>
      <c r="C56" s="1008" t="s">
        <v>118</v>
      </c>
      <c r="D56" s="1008"/>
      <c r="E56" s="1008"/>
      <c r="F56" s="1008"/>
      <c r="G56" s="1008"/>
      <c r="H56" s="1008"/>
      <c r="I56" s="1008"/>
      <c r="J56" s="1008"/>
      <c r="K56" s="1008"/>
      <c r="L56" s="1008"/>
      <c r="M56" s="1009"/>
    </row>
    <row r="57" spans="1:13">
      <c r="A57" s="336" t="s">
        <v>74</v>
      </c>
      <c r="B57" s="74"/>
      <c r="C57" s="983" t="s">
        <v>709</v>
      </c>
      <c r="D57" s="984"/>
      <c r="E57" s="984"/>
      <c r="F57" s="984"/>
      <c r="G57" s="984"/>
      <c r="H57" s="984"/>
      <c r="I57" s="984"/>
      <c r="J57" s="984"/>
      <c r="K57" s="984"/>
      <c r="L57" s="984"/>
      <c r="M57" s="985"/>
    </row>
  </sheetData>
  <mergeCells count="45">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14:D14"/>
    <mergeCell ref="F14:M14"/>
    <mergeCell ref="C45:M45"/>
    <mergeCell ref="A15:A47"/>
    <mergeCell ref="C16:M16"/>
    <mergeCell ref="B17:B23"/>
    <mergeCell ref="B24:B27"/>
    <mergeCell ref="J29:L29"/>
    <mergeCell ref="B31:B33"/>
    <mergeCell ref="B34:B39"/>
    <mergeCell ref="D38:E38"/>
    <mergeCell ref="F38:G38"/>
    <mergeCell ref="H38:I38"/>
    <mergeCell ref="B40:B43"/>
    <mergeCell ref="F41:F42"/>
    <mergeCell ref="G41:G42"/>
    <mergeCell ref="I42:J42"/>
    <mergeCell ref="C44:M44"/>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disablePrompts="1" count="6">
    <dataValidation allowBlank="1" showInputMessage="1" showErrorMessage="1" prompt="Incluir una ficha por cada indicador, ya sea de producto o de resultado" sqref="B1" xr:uid="{030485C9-2248-4118-AF11-92341BBE9C8F}"/>
    <dataValidation allowBlank="1" showInputMessage="1" showErrorMessage="1" prompt="Selecciones de la lista desplegable" sqref="B15" xr:uid="{51DDD9A1-1328-415B-8F0D-DCABC35790B6}"/>
    <dataValidation allowBlank="1" showInputMessage="1" showErrorMessage="1" prompt="Seleccione de la lista desplegable" sqref="H7 B7 B4" xr:uid="{514BC951-9A9D-44EB-8172-73CECD54E54E}"/>
    <dataValidation allowBlank="1" showInputMessage="1" showErrorMessage="1" prompt="Si corresponde a un indicador del PDD, identifique el código de la meta el cual se encuentra en el listado de indicadores del plan que se encuentra en la caja de herramientas._x000a__x000a_" sqref="F4" xr:uid="{8B81C0E2-8C6F-4DAD-8E89-9ACCCE39A1B5}"/>
    <dataValidation allowBlank="1" showInputMessage="1" showErrorMessage="1" prompt="Identifique la meta ODS a que le apunta el indicador de producto. Seleccione de la lista desplegable." sqref="E14" xr:uid="{E786B807-F00A-416D-BDD4-C4094DD6C321}"/>
    <dataValidation allowBlank="1" showInputMessage="1" showErrorMessage="1" prompt="Identifique el ODS a que le apunta el indicador de producto. Seleccione de la lista desplegable._x000a_" sqref="B14" xr:uid="{8D75554D-A976-4E7E-B080-E02B8C80DC0A}"/>
  </dataValidations>
  <hyperlinks>
    <hyperlink ref="C52" r:id="rId1" xr:uid="{2A9A70DB-1C5C-4201-8CAF-274A4DC7705C}"/>
  </hyperlinks>
  <pageMargins left="0.7" right="0.7" top="0.75" bottom="0.75" header="0.3" footer="0.3"/>
  <pageSetup paperSize="9" orientation="portrait"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BE20-B400-4DB1-93B0-06068F20BA0D}">
  <sheetPr>
    <tabColor theme="4" tint="0.59999389629810485"/>
  </sheetPr>
  <dimension ref="A1:O59"/>
  <sheetViews>
    <sheetView topLeftCell="A13" zoomScaleNormal="100" zoomScalePageLayoutView="80" workbookViewId="0">
      <selection activeCell="H25" sqref="H25"/>
    </sheetView>
  </sheetViews>
  <sheetFormatPr baseColWidth="10" defaultColWidth="11.42578125" defaultRowHeight="15.75"/>
  <cols>
    <col min="1" max="1" width="25.140625" style="12" customWidth="1"/>
    <col min="2" max="2" width="24.5703125" style="63" customWidth="1"/>
    <col min="3" max="16384" width="11.42578125" style="12"/>
  </cols>
  <sheetData>
    <row r="1" spans="1:15" ht="16.5" thickBot="1">
      <c r="A1" s="86"/>
      <c r="B1" s="88" t="s">
        <v>1015</v>
      </c>
      <c r="C1" s="89"/>
      <c r="D1" s="89"/>
      <c r="E1" s="89"/>
      <c r="F1" s="89"/>
      <c r="G1" s="89"/>
      <c r="H1" s="89"/>
      <c r="I1" s="89"/>
      <c r="J1" s="89"/>
      <c r="K1" s="89"/>
      <c r="L1" s="89"/>
      <c r="M1" s="90"/>
    </row>
    <row r="2" spans="1:15" ht="38.1" customHeight="1">
      <c r="A2" s="944" t="s">
        <v>614</v>
      </c>
      <c r="B2" s="483" t="s">
        <v>615</v>
      </c>
      <c r="C2" s="1004" t="s">
        <v>601</v>
      </c>
      <c r="D2" s="1005"/>
      <c r="E2" s="1005"/>
      <c r="F2" s="1005"/>
      <c r="G2" s="1005"/>
      <c r="H2" s="1005"/>
      <c r="I2" s="1005"/>
      <c r="J2" s="1005"/>
      <c r="K2" s="1005"/>
      <c r="L2" s="1005"/>
      <c r="M2" s="1006"/>
      <c r="O2" s="302"/>
    </row>
    <row r="3" spans="1:15" ht="39.950000000000003" customHeight="1">
      <c r="A3" s="945"/>
      <c r="B3" s="370" t="s">
        <v>711</v>
      </c>
      <c r="C3" s="947" t="s">
        <v>1011</v>
      </c>
      <c r="D3" s="908"/>
      <c r="E3" s="908"/>
      <c r="F3" s="908"/>
      <c r="G3" s="908"/>
      <c r="H3" s="908"/>
      <c r="I3" s="908"/>
      <c r="J3" s="908"/>
      <c r="K3" s="908"/>
      <c r="L3" s="908"/>
      <c r="M3" s="909"/>
    </row>
    <row r="4" spans="1:15">
      <c r="A4" s="945"/>
      <c r="B4" s="261" t="s">
        <v>223</v>
      </c>
      <c r="C4" s="295" t="s">
        <v>548</v>
      </c>
      <c r="D4" s="281"/>
      <c r="E4" s="281"/>
      <c r="F4" s="900" t="s">
        <v>618</v>
      </c>
      <c r="G4" s="901"/>
      <c r="H4" s="241" t="s">
        <v>263</v>
      </c>
      <c r="I4" s="281"/>
      <c r="J4" s="281"/>
      <c r="K4" s="281"/>
      <c r="L4" s="281"/>
      <c r="M4" s="282"/>
    </row>
    <row r="5" spans="1:15" ht="31.5">
      <c r="A5" s="945"/>
      <c r="B5" s="484" t="s">
        <v>619</v>
      </c>
      <c r="C5" s="288" t="s">
        <v>263</v>
      </c>
      <c r="D5" s="281"/>
      <c r="E5" s="281"/>
      <c r="F5" s="281"/>
      <c r="G5" s="281"/>
      <c r="H5" s="281"/>
      <c r="I5" s="281"/>
      <c r="J5" s="281"/>
      <c r="K5" s="281"/>
      <c r="L5" s="281"/>
      <c r="M5" s="282"/>
    </row>
    <row r="6" spans="1:15">
      <c r="A6" s="945"/>
      <c r="B6" s="261" t="s">
        <v>620</v>
      </c>
      <c r="C6" s="288" t="s">
        <v>263</v>
      </c>
      <c r="D6" s="281"/>
      <c r="E6" s="281"/>
      <c r="F6" s="281"/>
      <c r="G6" s="281"/>
      <c r="H6" s="281"/>
      <c r="I6" s="281"/>
      <c r="J6" s="281"/>
      <c r="K6" s="281"/>
      <c r="L6" s="281"/>
      <c r="M6" s="282"/>
    </row>
    <row r="7" spans="1:15">
      <c r="A7" s="945"/>
      <c r="B7" s="370" t="s">
        <v>621</v>
      </c>
      <c r="C7" s="300" t="s">
        <v>116</v>
      </c>
      <c r="D7" s="340"/>
      <c r="E7" s="340"/>
      <c r="F7" s="340"/>
      <c r="G7" s="455"/>
      <c r="H7" s="21" t="s">
        <v>237</v>
      </c>
      <c r="I7" s="125" t="s">
        <v>272</v>
      </c>
      <c r="J7" s="340"/>
      <c r="K7" s="340"/>
      <c r="L7" s="340"/>
      <c r="M7" s="344"/>
    </row>
    <row r="8" spans="1:15">
      <c r="A8" s="945"/>
      <c r="B8" s="1193" t="s">
        <v>622</v>
      </c>
      <c r="C8" s="456"/>
      <c r="D8" s="457"/>
      <c r="E8" s="457"/>
      <c r="F8" s="457"/>
      <c r="G8" s="457"/>
      <c r="H8" s="457"/>
      <c r="I8" s="457"/>
      <c r="J8" s="457"/>
      <c r="K8" s="457"/>
      <c r="L8" s="458"/>
      <c r="M8" s="459"/>
    </row>
    <row r="9" spans="1:15">
      <c r="A9" s="945"/>
      <c r="B9" s="1194"/>
      <c r="C9" s="1057" t="s">
        <v>272</v>
      </c>
      <c r="D9" s="1058"/>
      <c r="E9" s="43"/>
      <c r="F9" s="1058"/>
      <c r="G9" s="1058"/>
      <c r="H9" s="43"/>
      <c r="I9" s="1058"/>
      <c r="J9" s="1058"/>
      <c r="K9" s="43"/>
      <c r="L9" s="41"/>
      <c r="M9" s="406"/>
    </row>
    <row r="10" spans="1:15">
      <c r="A10" s="945"/>
      <c r="B10" s="1195"/>
      <c r="C10" s="1057" t="s">
        <v>626</v>
      </c>
      <c r="D10" s="1058"/>
      <c r="E10" s="291"/>
      <c r="F10" s="1058" t="s">
        <v>626</v>
      </c>
      <c r="G10" s="1058"/>
      <c r="H10" s="291"/>
      <c r="I10" s="1058" t="s">
        <v>626</v>
      </c>
      <c r="J10" s="1058"/>
      <c r="K10" s="291"/>
      <c r="L10" s="41"/>
      <c r="M10" s="406"/>
    </row>
    <row r="11" spans="1:15" ht="54.75" customHeight="1">
      <c r="A11" s="945"/>
      <c r="B11" s="261" t="s">
        <v>651</v>
      </c>
      <c r="C11" s="1212" t="s">
        <v>1016</v>
      </c>
      <c r="D11" s="1213"/>
      <c r="E11" s="1213"/>
      <c r="F11" s="1213"/>
      <c r="G11" s="1213"/>
      <c r="H11" s="1213"/>
      <c r="I11" s="1213"/>
      <c r="J11" s="1213"/>
      <c r="K11" s="1213"/>
      <c r="L11" s="1213"/>
      <c r="M11" s="1214"/>
    </row>
    <row r="12" spans="1:15" ht="64.5" customHeight="1">
      <c r="A12" s="945"/>
      <c r="B12" s="370" t="s">
        <v>713</v>
      </c>
      <c r="C12" s="961" t="s">
        <v>986</v>
      </c>
      <c r="D12" s="962"/>
      <c r="E12" s="962"/>
      <c r="F12" s="962"/>
      <c r="G12" s="962"/>
      <c r="H12" s="962"/>
      <c r="I12" s="962"/>
      <c r="J12" s="962"/>
      <c r="K12" s="962"/>
      <c r="L12" s="962"/>
      <c r="M12" s="963"/>
    </row>
    <row r="13" spans="1:15" ht="50.25" customHeight="1">
      <c r="A13" s="945"/>
      <c r="B13" s="370" t="s">
        <v>715</v>
      </c>
      <c r="C13" s="893" t="s">
        <v>1180</v>
      </c>
      <c r="D13" s="894"/>
      <c r="E13" s="894"/>
      <c r="F13" s="894"/>
      <c r="G13" s="894"/>
      <c r="H13" s="894"/>
      <c r="I13" s="894"/>
      <c r="J13" s="894"/>
      <c r="K13" s="894"/>
      <c r="L13" s="894"/>
      <c r="M13" s="895"/>
    </row>
    <row r="14" spans="1:15" ht="43.5" customHeight="1">
      <c r="A14" s="946"/>
      <c r="B14" s="258" t="s">
        <v>716</v>
      </c>
      <c r="C14" s="932" t="s">
        <v>267</v>
      </c>
      <c r="D14" s="929"/>
      <c r="E14" s="248" t="s">
        <v>232</v>
      </c>
      <c r="F14" s="927" t="s">
        <v>308</v>
      </c>
      <c r="G14" s="928"/>
      <c r="H14" s="928"/>
      <c r="I14" s="928"/>
      <c r="J14" s="928"/>
      <c r="K14" s="928"/>
      <c r="L14" s="928"/>
      <c r="M14" s="933"/>
    </row>
    <row r="15" spans="1:15" ht="29.25" customHeight="1">
      <c r="A15" s="930" t="s">
        <v>57</v>
      </c>
      <c r="B15" s="370" t="s">
        <v>221</v>
      </c>
      <c r="C15" s="300" t="s">
        <v>269</v>
      </c>
      <c r="D15" s="80"/>
      <c r="E15" s="80"/>
      <c r="F15" s="301"/>
      <c r="G15" s="301"/>
      <c r="H15" s="301"/>
      <c r="I15" s="301"/>
      <c r="J15" s="301"/>
      <c r="K15" s="301"/>
      <c r="L15" s="41"/>
      <c r="M15" s="406"/>
    </row>
    <row r="16" spans="1:15" ht="48.95" customHeight="1">
      <c r="A16" s="931"/>
      <c r="B16" s="370" t="s">
        <v>717</v>
      </c>
      <c r="C16" s="1207" t="s">
        <v>1177</v>
      </c>
      <c r="D16" s="1208"/>
      <c r="E16" s="1208"/>
      <c r="F16" s="1208"/>
      <c r="G16" s="1208"/>
      <c r="H16" s="1208"/>
      <c r="I16" s="1208"/>
      <c r="J16" s="1208"/>
      <c r="K16" s="1208"/>
      <c r="L16" s="1208"/>
      <c r="M16" s="1209"/>
      <c r="O16" s="480"/>
    </row>
    <row r="17" spans="1:13" ht="8.25" customHeight="1">
      <c r="A17" s="931"/>
      <c r="B17" s="1193" t="s">
        <v>653</v>
      </c>
      <c r="C17" s="349"/>
      <c r="D17" s="24"/>
      <c r="E17" s="24"/>
      <c r="F17" s="24"/>
      <c r="G17" s="24"/>
      <c r="H17" s="24"/>
      <c r="I17" s="24"/>
      <c r="J17" s="24"/>
      <c r="K17" s="24"/>
      <c r="L17" s="24"/>
      <c r="M17" s="25"/>
    </row>
    <row r="18" spans="1:13" ht="9" customHeight="1">
      <c r="A18" s="931"/>
      <c r="B18" s="1194"/>
      <c r="C18" s="304"/>
      <c r="D18" s="26"/>
      <c r="E18" s="5"/>
      <c r="F18" s="26"/>
      <c r="G18" s="5"/>
      <c r="H18" s="26"/>
      <c r="I18" s="5"/>
      <c r="J18" s="26"/>
      <c r="K18" s="5"/>
      <c r="L18" s="5"/>
      <c r="M18" s="27"/>
    </row>
    <row r="19" spans="1:13">
      <c r="A19" s="931"/>
      <c r="B19" s="1194"/>
      <c r="C19" s="252" t="s">
        <v>654</v>
      </c>
      <c r="D19" s="28"/>
      <c r="E19" s="251" t="s">
        <v>655</v>
      </c>
      <c r="F19" s="28"/>
      <c r="G19" s="251" t="s">
        <v>656</v>
      </c>
      <c r="H19" s="28"/>
      <c r="I19" s="251" t="s">
        <v>657</v>
      </c>
      <c r="J19" s="28"/>
      <c r="K19" s="251"/>
      <c r="L19" s="30"/>
      <c r="M19" s="31"/>
    </row>
    <row r="20" spans="1:13">
      <c r="A20" s="931"/>
      <c r="B20" s="1194"/>
      <c r="C20" s="252" t="s">
        <v>659</v>
      </c>
      <c r="D20" s="32"/>
      <c r="E20" s="251" t="s">
        <v>660</v>
      </c>
      <c r="F20" s="33"/>
      <c r="G20" s="251" t="s">
        <v>661</v>
      </c>
      <c r="H20" s="33"/>
      <c r="I20" s="251"/>
      <c r="J20" s="33"/>
      <c r="K20" s="251"/>
      <c r="L20" s="30"/>
      <c r="M20" s="31"/>
    </row>
    <row r="21" spans="1:13">
      <c r="A21" s="931"/>
      <c r="B21" s="1194"/>
      <c r="C21" s="252" t="s">
        <v>664</v>
      </c>
      <c r="D21" s="32"/>
      <c r="E21" s="251" t="s">
        <v>665</v>
      </c>
      <c r="F21" s="32"/>
      <c r="G21" s="251"/>
      <c r="H21" s="44"/>
      <c r="I21" s="251"/>
      <c r="J21" s="44"/>
      <c r="K21" s="251"/>
      <c r="L21" s="242"/>
      <c r="M21" s="243"/>
    </row>
    <row r="22" spans="1:13">
      <c r="A22" s="931"/>
      <c r="B22" s="1194"/>
      <c r="C22" s="252" t="s">
        <v>666</v>
      </c>
      <c r="D22" s="33" t="s">
        <v>667</v>
      </c>
      <c r="E22" s="251" t="s">
        <v>668</v>
      </c>
      <c r="F22" s="350" t="s">
        <v>987</v>
      </c>
      <c r="G22" s="350"/>
      <c r="H22" s="350"/>
      <c r="I22" s="350"/>
      <c r="J22" s="350"/>
      <c r="K22" s="350"/>
      <c r="L22" s="350"/>
      <c r="M22" s="351"/>
    </row>
    <row r="23" spans="1:13" ht="9.75" customHeight="1">
      <c r="A23" s="931"/>
      <c r="B23" s="1195"/>
      <c r="C23" s="290"/>
      <c r="D23" s="35"/>
      <c r="E23" s="35"/>
      <c r="F23" s="35"/>
      <c r="G23" s="35"/>
      <c r="H23" s="35"/>
      <c r="I23" s="35"/>
      <c r="J23" s="35"/>
      <c r="K23" s="35"/>
      <c r="L23" s="35"/>
      <c r="M23" s="36"/>
    </row>
    <row r="24" spans="1:13">
      <c r="A24" s="931"/>
      <c r="B24" s="1193" t="s">
        <v>670</v>
      </c>
      <c r="C24" s="246"/>
      <c r="D24" s="37"/>
      <c r="E24" s="37"/>
      <c r="F24" s="37"/>
      <c r="G24" s="37"/>
      <c r="H24" s="37"/>
      <c r="I24" s="37"/>
      <c r="J24" s="37"/>
      <c r="K24" s="37"/>
      <c r="L24" s="41"/>
      <c r="M24" s="406"/>
    </row>
    <row r="25" spans="1:13">
      <c r="A25" s="931"/>
      <c r="B25" s="1194"/>
      <c r="C25" s="252" t="s">
        <v>671</v>
      </c>
      <c r="D25" s="33"/>
      <c r="E25" s="301"/>
      <c r="F25" s="251" t="s">
        <v>672</v>
      </c>
      <c r="G25" s="32"/>
      <c r="H25" s="301"/>
      <c r="I25" s="251" t="s">
        <v>673</v>
      </c>
      <c r="J25" s="32"/>
      <c r="K25" s="301"/>
      <c r="L25" s="41"/>
      <c r="M25" s="406"/>
    </row>
    <row r="26" spans="1:13">
      <c r="A26" s="931"/>
      <c r="B26" s="1194"/>
      <c r="C26" s="252" t="s">
        <v>674</v>
      </c>
      <c r="D26" s="39"/>
      <c r="E26" s="40"/>
      <c r="F26" s="251" t="s">
        <v>675</v>
      </c>
      <c r="G26" s="33" t="s">
        <v>667</v>
      </c>
      <c r="H26" s="41"/>
      <c r="I26" s="42"/>
      <c r="J26" s="41"/>
      <c r="K26" s="43"/>
      <c r="L26" s="41"/>
      <c r="M26" s="406"/>
    </row>
    <row r="27" spans="1:13">
      <c r="A27" s="931"/>
      <c r="B27" s="1194"/>
      <c r="C27" s="305"/>
      <c r="D27" s="44"/>
      <c r="E27" s="44"/>
      <c r="F27" s="44"/>
      <c r="G27" s="44"/>
      <c r="H27" s="44"/>
      <c r="I27" s="44"/>
      <c r="J27" s="44"/>
      <c r="K27" s="44"/>
      <c r="L27" s="41"/>
      <c r="M27" s="406"/>
    </row>
    <row r="28" spans="1:13">
      <c r="A28" s="931"/>
      <c r="B28" s="486" t="s">
        <v>676</v>
      </c>
      <c r="C28" s="306"/>
      <c r="D28" s="301"/>
      <c r="E28" s="301"/>
      <c r="F28" s="301"/>
      <c r="G28" s="301"/>
      <c r="H28" s="301"/>
      <c r="I28" s="301"/>
      <c r="J28" s="301"/>
      <c r="K28" s="301"/>
      <c r="L28" s="301"/>
      <c r="M28" s="45"/>
    </row>
    <row r="29" spans="1:13" ht="18.95" customHeight="1">
      <c r="A29" s="931"/>
      <c r="B29" s="486"/>
      <c r="C29" s="307" t="s">
        <v>677</v>
      </c>
      <c r="D29" s="99">
        <v>0</v>
      </c>
      <c r="E29" s="301"/>
      <c r="F29" s="309" t="s">
        <v>678</v>
      </c>
      <c r="G29" s="32">
        <v>2018</v>
      </c>
      <c r="H29" s="301"/>
      <c r="I29" s="309" t="s">
        <v>679</v>
      </c>
      <c r="J29" s="927" t="s">
        <v>273</v>
      </c>
      <c r="K29" s="928"/>
      <c r="L29" s="929"/>
      <c r="M29" s="45"/>
    </row>
    <row r="30" spans="1:13">
      <c r="A30" s="931"/>
      <c r="B30" s="261"/>
      <c r="C30" s="290"/>
      <c r="D30" s="35"/>
      <c r="E30" s="35"/>
      <c r="F30" s="35"/>
      <c r="G30" s="35"/>
      <c r="H30" s="35"/>
      <c r="I30" s="35"/>
      <c r="J30" s="35"/>
      <c r="K30" s="35"/>
      <c r="L30" s="35"/>
      <c r="M30" s="36"/>
    </row>
    <row r="31" spans="1:13">
      <c r="A31" s="931"/>
      <c r="B31" s="1193" t="s">
        <v>681</v>
      </c>
      <c r="C31" s="310"/>
      <c r="D31" s="47"/>
      <c r="E31" s="47"/>
      <c r="F31" s="47"/>
      <c r="G31" s="47"/>
      <c r="H31" s="47"/>
      <c r="I31" s="47"/>
      <c r="J31" s="47"/>
      <c r="K31" s="47"/>
      <c r="L31" s="41"/>
      <c r="M31" s="406"/>
    </row>
    <row r="32" spans="1:13">
      <c r="A32" s="931"/>
      <c r="B32" s="1194"/>
      <c r="C32" s="306" t="s">
        <v>682</v>
      </c>
      <c r="D32" s="32">
        <v>2025</v>
      </c>
      <c r="E32" s="49"/>
      <c r="F32" s="301" t="s">
        <v>683</v>
      </c>
      <c r="G32" s="50" t="s">
        <v>684</v>
      </c>
      <c r="H32" s="49"/>
      <c r="I32" s="309"/>
      <c r="J32" s="49"/>
      <c r="K32" s="49"/>
      <c r="L32" s="41"/>
      <c r="M32" s="406"/>
    </row>
    <row r="33" spans="1:15">
      <c r="A33" s="931"/>
      <c r="B33" s="1195"/>
      <c r="C33" s="290"/>
      <c r="D33" s="51"/>
      <c r="E33" s="52"/>
      <c r="F33" s="35"/>
      <c r="G33" s="52"/>
      <c r="H33" s="52"/>
      <c r="I33" s="53"/>
      <c r="J33" s="52"/>
      <c r="K33" s="52"/>
      <c r="L33" s="41"/>
      <c r="M33" s="406"/>
    </row>
    <row r="34" spans="1:15">
      <c r="A34" s="931"/>
      <c r="B34" s="1193" t="s">
        <v>685</v>
      </c>
      <c r="C34" s="313"/>
      <c r="D34" s="54"/>
      <c r="E34" s="54"/>
      <c r="F34" s="54"/>
      <c r="G34" s="54"/>
      <c r="H34" s="54"/>
      <c r="I34" s="54"/>
      <c r="J34" s="54"/>
      <c r="K34" s="54"/>
      <c r="L34" s="54"/>
      <c r="M34" s="55"/>
    </row>
    <row r="35" spans="1:15">
      <c r="A35" s="931"/>
      <c r="B35" s="1194"/>
      <c r="C35" s="314"/>
      <c r="D35" s="7">
        <v>2019</v>
      </c>
      <c r="E35" s="7"/>
      <c r="F35" s="272">
        <v>2020</v>
      </c>
      <c r="G35" s="272"/>
      <c r="H35" s="272">
        <v>2021</v>
      </c>
      <c r="I35" s="7"/>
      <c r="J35" s="7">
        <v>2022</v>
      </c>
      <c r="K35" s="41"/>
      <c r="L35" s="7">
        <v>2023</v>
      </c>
      <c r="M35" s="55"/>
    </row>
    <row r="36" spans="1:15">
      <c r="A36" s="931"/>
      <c r="B36" s="1194"/>
      <c r="C36" s="314"/>
      <c r="D36" s="230"/>
      <c r="E36" s="318"/>
      <c r="F36" s="230"/>
      <c r="G36" s="318"/>
      <c r="H36" s="230"/>
      <c r="I36" s="318"/>
      <c r="J36" s="230"/>
      <c r="K36" s="407"/>
      <c r="L36" s="230"/>
      <c r="M36" s="319"/>
    </row>
    <row r="37" spans="1:15">
      <c r="A37" s="931"/>
      <c r="B37" s="1194"/>
      <c r="C37" s="314"/>
      <c r="D37" s="7">
        <v>2024</v>
      </c>
      <c r="E37" s="7"/>
      <c r="F37" s="272">
        <v>2025</v>
      </c>
      <c r="G37" s="272"/>
      <c r="H37" s="272">
        <v>2026</v>
      </c>
      <c r="I37" s="7"/>
      <c r="J37" s="7">
        <v>2027</v>
      </c>
      <c r="K37" s="41"/>
      <c r="L37" s="7">
        <v>2028</v>
      </c>
      <c r="M37" s="27"/>
    </row>
    <row r="38" spans="1:15">
      <c r="A38" s="931"/>
      <c r="B38" s="1194"/>
      <c r="C38" s="314"/>
      <c r="D38" s="495"/>
      <c r="E38" s="318"/>
      <c r="F38" s="495">
        <v>1</v>
      </c>
      <c r="G38" s="318"/>
      <c r="H38" s="495">
        <v>1</v>
      </c>
      <c r="I38" s="318"/>
      <c r="J38" s="495">
        <v>1</v>
      </c>
      <c r="K38" s="407"/>
      <c r="L38" s="495">
        <v>1</v>
      </c>
      <c r="M38" s="319"/>
    </row>
    <row r="39" spans="1:15">
      <c r="A39" s="931"/>
      <c r="B39" s="1194"/>
      <c r="C39" s="314"/>
      <c r="D39" s="11" t="s">
        <v>686</v>
      </c>
      <c r="E39" s="117"/>
      <c r="F39" s="462"/>
      <c r="G39" s="463"/>
      <c r="H39" s="462"/>
      <c r="I39" s="463"/>
      <c r="J39" s="462"/>
      <c r="K39" s="463"/>
      <c r="L39" s="462"/>
      <c r="M39" s="464"/>
    </row>
    <row r="40" spans="1:15">
      <c r="A40" s="931"/>
      <c r="B40" s="1194"/>
      <c r="C40" s="314"/>
      <c r="D40" s="1210">
        <v>1</v>
      </c>
      <c r="E40" s="1210"/>
      <c r="F40" s="1211"/>
      <c r="G40" s="1211"/>
      <c r="H40" s="998"/>
      <c r="I40" s="998"/>
      <c r="J40" s="320"/>
      <c r="K40" s="7"/>
      <c r="L40" s="320"/>
      <c r="M40" s="321"/>
    </row>
    <row r="41" spans="1:15">
      <c r="A41" s="931"/>
      <c r="B41" s="1194"/>
      <c r="C41" s="314"/>
      <c r="D41" s="11"/>
      <c r="E41" s="117"/>
      <c r="F41" s="322"/>
      <c r="G41" s="323"/>
      <c r="H41" s="322"/>
      <c r="I41" s="323"/>
      <c r="J41" s="322"/>
      <c r="K41" s="323"/>
      <c r="L41" s="322"/>
      <c r="M41" s="324"/>
    </row>
    <row r="42" spans="1:15" ht="18" customHeight="1">
      <c r="A42" s="931"/>
      <c r="B42" s="1193" t="s">
        <v>687</v>
      </c>
      <c r="C42" s="246"/>
      <c r="D42" s="37"/>
      <c r="E42" s="37"/>
      <c r="F42" s="37"/>
      <c r="G42" s="37"/>
      <c r="H42" s="37"/>
      <c r="I42" s="37"/>
      <c r="J42" s="37"/>
      <c r="K42" s="37"/>
      <c r="L42" s="41"/>
      <c r="M42" s="406"/>
    </row>
    <row r="43" spans="1:15">
      <c r="A43" s="931"/>
      <c r="B43" s="1194"/>
      <c r="C43" s="465"/>
      <c r="D43" s="57" t="s">
        <v>688</v>
      </c>
      <c r="E43" s="58" t="s">
        <v>548</v>
      </c>
      <c r="F43" s="1041" t="s">
        <v>689</v>
      </c>
      <c r="G43" s="921"/>
      <c r="H43" s="7"/>
      <c r="I43" s="327" t="s">
        <v>668</v>
      </c>
      <c r="J43" s="327"/>
      <c r="K43" s="327"/>
      <c r="L43" s="41"/>
      <c r="M43" s="406"/>
    </row>
    <row r="44" spans="1:15">
      <c r="A44" s="931"/>
      <c r="B44" s="1194"/>
      <c r="C44" s="465"/>
      <c r="D44" s="365"/>
      <c r="E44" s="32" t="s">
        <v>667</v>
      </c>
      <c r="F44" s="1041"/>
      <c r="G44" s="922"/>
      <c r="H44" s="301"/>
      <c r="I44" s="999"/>
      <c r="J44" s="999"/>
      <c r="K44" s="40"/>
      <c r="L44" s="41"/>
      <c r="M44" s="406"/>
    </row>
    <row r="45" spans="1:15">
      <c r="A45" s="931"/>
      <c r="B45" s="1195"/>
      <c r="C45" s="366"/>
      <c r="D45" s="347"/>
      <c r="E45" s="347"/>
      <c r="F45" s="347"/>
      <c r="G45" s="347"/>
      <c r="H45" s="347"/>
      <c r="I45" s="347"/>
      <c r="J45" s="347"/>
      <c r="K45" s="347"/>
      <c r="L45" s="41"/>
      <c r="M45" s="406"/>
    </row>
    <row r="46" spans="1:15" ht="41.25" customHeight="1">
      <c r="A46" s="931"/>
      <c r="B46" s="370" t="s">
        <v>690</v>
      </c>
      <c r="C46" s="893" t="s">
        <v>1017</v>
      </c>
      <c r="D46" s="894"/>
      <c r="E46" s="894"/>
      <c r="F46" s="894"/>
      <c r="G46" s="894"/>
      <c r="H46" s="894"/>
      <c r="I46" s="894"/>
      <c r="J46" s="894"/>
      <c r="K46" s="894"/>
      <c r="L46" s="894"/>
      <c r="M46" s="895"/>
      <c r="O46" s="302"/>
    </row>
    <row r="47" spans="1:15">
      <c r="A47" s="931"/>
      <c r="B47" s="370" t="s">
        <v>692</v>
      </c>
      <c r="C47" s="893" t="s">
        <v>273</v>
      </c>
      <c r="D47" s="894"/>
      <c r="E47" s="894"/>
      <c r="F47" s="894"/>
      <c r="G47" s="894"/>
      <c r="H47" s="894"/>
      <c r="I47" s="894"/>
      <c r="J47" s="894"/>
      <c r="K47" s="894"/>
      <c r="L47" s="894"/>
      <c r="M47" s="895"/>
    </row>
    <row r="48" spans="1:15">
      <c r="A48" s="931"/>
      <c r="B48" s="370" t="s">
        <v>694</v>
      </c>
      <c r="C48" s="280">
        <v>0</v>
      </c>
      <c r="D48" s="143"/>
      <c r="E48" s="143"/>
      <c r="F48" s="143"/>
      <c r="G48" s="143"/>
      <c r="H48" s="143"/>
      <c r="I48" s="143"/>
      <c r="J48" s="143"/>
      <c r="K48" s="143"/>
      <c r="L48" s="143"/>
      <c r="M48" s="228"/>
    </row>
    <row r="49" spans="1:13" ht="30.95" customHeight="1" thickBot="1">
      <c r="A49" s="931"/>
      <c r="B49" s="485" t="s">
        <v>695</v>
      </c>
      <c r="C49" s="986">
        <v>2018</v>
      </c>
      <c r="D49" s="987"/>
      <c r="E49" s="987"/>
      <c r="F49" s="987"/>
      <c r="G49" s="987"/>
      <c r="H49" s="987"/>
      <c r="I49" s="987"/>
      <c r="J49" s="987"/>
      <c r="K49" s="987"/>
      <c r="L49" s="987"/>
      <c r="M49" s="988"/>
    </row>
    <row r="50" spans="1:13" ht="15.75" customHeight="1">
      <c r="A50" s="976" t="s">
        <v>70</v>
      </c>
      <c r="B50" s="334" t="s">
        <v>696</v>
      </c>
      <c r="C50" s="1118" t="s">
        <v>831</v>
      </c>
      <c r="D50" s="1119"/>
      <c r="E50" s="1119"/>
      <c r="F50" s="1119"/>
      <c r="G50" s="1119"/>
      <c r="H50" s="1119"/>
      <c r="I50" s="1119"/>
      <c r="J50" s="1119"/>
      <c r="K50" s="1119"/>
      <c r="L50" s="1119"/>
      <c r="M50" s="1120"/>
    </row>
    <row r="51" spans="1:13" ht="15.75" customHeight="1">
      <c r="A51" s="906"/>
      <c r="B51" s="294" t="s">
        <v>698</v>
      </c>
      <c r="C51" s="1030" t="s">
        <v>1018</v>
      </c>
      <c r="D51" s="1031"/>
      <c r="E51" s="1031"/>
      <c r="F51" s="1031"/>
      <c r="G51" s="1031"/>
      <c r="H51" s="1031"/>
      <c r="I51" s="1031"/>
      <c r="J51" s="1031"/>
      <c r="K51" s="1031"/>
      <c r="L51" s="1031"/>
      <c r="M51" s="1032"/>
    </row>
    <row r="52" spans="1:13" ht="15.75" customHeight="1">
      <c r="A52" s="906"/>
      <c r="B52" s="294" t="s">
        <v>699</v>
      </c>
      <c r="C52" s="1030" t="s">
        <v>818</v>
      </c>
      <c r="D52" s="1031"/>
      <c r="E52" s="1031"/>
      <c r="F52" s="1031"/>
      <c r="G52" s="1031"/>
      <c r="H52" s="1031"/>
      <c r="I52" s="1031"/>
      <c r="J52" s="1031"/>
      <c r="K52" s="1031"/>
      <c r="L52" s="1031"/>
      <c r="M52" s="1032"/>
    </row>
    <row r="53" spans="1:13" ht="15.75" customHeight="1">
      <c r="A53" s="906"/>
      <c r="B53" s="445" t="s">
        <v>700</v>
      </c>
      <c r="C53" s="1030" t="s">
        <v>273</v>
      </c>
      <c r="D53" s="1031"/>
      <c r="E53" s="1031"/>
      <c r="F53" s="1031"/>
      <c r="G53" s="1031"/>
      <c r="H53" s="1031"/>
      <c r="I53" s="1031"/>
      <c r="J53" s="1031"/>
      <c r="K53" s="1031"/>
      <c r="L53" s="1031"/>
      <c r="M53" s="1032"/>
    </row>
    <row r="54" spans="1:13" ht="15.75" customHeight="1">
      <c r="A54" s="906"/>
      <c r="B54" s="294" t="s">
        <v>701</v>
      </c>
      <c r="C54" s="1121" t="s">
        <v>555</v>
      </c>
      <c r="D54" s="1031"/>
      <c r="E54" s="1031"/>
      <c r="F54" s="1031"/>
      <c r="G54" s="1031"/>
      <c r="H54" s="1031"/>
      <c r="I54" s="1031"/>
      <c r="J54" s="1031"/>
      <c r="K54" s="1031"/>
      <c r="L54" s="1031"/>
      <c r="M54" s="1032"/>
    </row>
    <row r="55" spans="1:13" ht="15.95" customHeight="1">
      <c r="A55" s="907"/>
      <c r="B55" s="446" t="s">
        <v>702</v>
      </c>
      <c r="C55" s="980" t="s">
        <v>275</v>
      </c>
      <c r="D55" s="981"/>
      <c r="E55" s="981"/>
      <c r="F55" s="981"/>
      <c r="G55" s="981"/>
      <c r="H55" s="981"/>
      <c r="I55" s="981"/>
      <c r="J55" s="981"/>
      <c r="K55" s="981"/>
      <c r="L55" s="981"/>
      <c r="M55" s="982"/>
    </row>
    <row r="56" spans="1:13" ht="21" customHeight="1">
      <c r="A56" s="976" t="s">
        <v>704</v>
      </c>
      <c r="B56" s="488" t="s">
        <v>705</v>
      </c>
      <c r="C56" s="978" t="s">
        <v>998</v>
      </c>
      <c r="D56" s="978"/>
      <c r="E56" s="978"/>
      <c r="F56" s="978"/>
      <c r="G56" s="978"/>
      <c r="H56" s="978"/>
      <c r="I56" s="978"/>
      <c r="J56" s="978"/>
      <c r="K56" s="978"/>
      <c r="L56" s="978"/>
      <c r="M56" s="979"/>
    </row>
    <row r="57" spans="1:13" ht="30" customHeight="1">
      <c r="A57" s="906"/>
      <c r="B57" s="298" t="s">
        <v>707</v>
      </c>
      <c r="C57" s="1008" t="s">
        <v>708</v>
      </c>
      <c r="D57" s="1008"/>
      <c r="E57" s="1008"/>
      <c r="F57" s="1008"/>
      <c r="G57" s="1008"/>
      <c r="H57" s="1008"/>
      <c r="I57" s="1008"/>
      <c r="J57" s="1008"/>
      <c r="K57" s="1008"/>
      <c r="L57" s="1008"/>
      <c r="M57" s="1009"/>
    </row>
    <row r="58" spans="1:13" ht="30" customHeight="1">
      <c r="A58" s="907"/>
      <c r="B58" s="489" t="s">
        <v>237</v>
      </c>
      <c r="C58" s="1008" t="s">
        <v>118</v>
      </c>
      <c r="D58" s="1008"/>
      <c r="E58" s="1008"/>
      <c r="F58" s="1008"/>
      <c r="G58" s="1008"/>
      <c r="H58" s="1008"/>
      <c r="I58" s="1008"/>
      <c r="J58" s="1008"/>
      <c r="K58" s="1008"/>
      <c r="L58" s="1008"/>
      <c r="M58" s="1009"/>
    </row>
    <row r="59" spans="1:13">
      <c r="A59" s="336" t="s">
        <v>74</v>
      </c>
      <c r="B59" s="490"/>
      <c r="C59" s="983" t="s">
        <v>709</v>
      </c>
      <c r="D59" s="984"/>
      <c r="E59" s="984"/>
      <c r="F59" s="984"/>
      <c r="G59" s="984"/>
      <c r="H59" s="984"/>
      <c r="I59" s="984"/>
      <c r="J59" s="984"/>
      <c r="K59" s="984"/>
      <c r="L59" s="984"/>
      <c r="M59" s="985"/>
    </row>
  </sheetData>
  <mergeCells count="45">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14:D14"/>
    <mergeCell ref="F14:M14"/>
    <mergeCell ref="C47:M47"/>
    <mergeCell ref="A15:A49"/>
    <mergeCell ref="C16:M16"/>
    <mergeCell ref="B17:B23"/>
    <mergeCell ref="B24:B27"/>
    <mergeCell ref="J29:L29"/>
    <mergeCell ref="B31:B33"/>
    <mergeCell ref="B34:B41"/>
    <mergeCell ref="D40:E40"/>
    <mergeCell ref="F40:G40"/>
    <mergeCell ref="H40:I40"/>
    <mergeCell ref="B42:B45"/>
    <mergeCell ref="F43:F44"/>
    <mergeCell ref="G43:G44"/>
    <mergeCell ref="I44:J44"/>
    <mergeCell ref="C46:M46"/>
    <mergeCell ref="C49:M49"/>
    <mergeCell ref="A50:A55"/>
    <mergeCell ref="C50:M50"/>
    <mergeCell ref="C51:M51"/>
    <mergeCell ref="C52:M52"/>
    <mergeCell ref="C53:M53"/>
    <mergeCell ref="C54:M54"/>
    <mergeCell ref="C55:M55"/>
    <mergeCell ref="A56:A58"/>
    <mergeCell ref="C56:M56"/>
    <mergeCell ref="C57:M57"/>
    <mergeCell ref="C58:M58"/>
    <mergeCell ref="C59:M59"/>
  </mergeCells>
  <dataValidations count="6">
    <dataValidation allowBlank="1" showInputMessage="1" showErrorMessage="1" prompt="Identifique el ODS a que le apunta el indicador de producto. Seleccione de la lista desplegable._x000a_" sqref="B14" xr:uid="{03393B2E-52CB-4A7B-BD15-76993489B4AA}"/>
    <dataValidation allowBlank="1" showInputMessage="1" showErrorMessage="1" prompt="Identifique la meta ODS a que le apunta el indicador de producto. Seleccione de la lista desplegable." sqref="E14" xr:uid="{3F5D7397-5258-4889-B69B-3EC4F0A87172}"/>
    <dataValidation allowBlank="1" showInputMessage="1" showErrorMessage="1" prompt="Si corresponde a un indicador del PDD, identifique el código de la meta el cual se encuentra en el listado de indicadores del plan que se encuentra en la caja de herramientas._x000a__x000a_" sqref="F4" xr:uid="{3A842C02-F56B-4B3A-B5EB-CF3CB6A1A92B}"/>
    <dataValidation allowBlank="1" showInputMessage="1" showErrorMessage="1" prompt="Incluir una ficha por cada indicador, ya sea de producto o de resultado" sqref="B1" xr:uid="{146FCE36-9845-42F6-88F3-4F32088DEA41}"/>
    <dataValidation allowBlank="1" showInputMessage="1" showErrorMessage="1" prompt="Selecciones de la lista desplegable" sqref="B15" xr:uid="{8709A1E2-0E9F-47AB-B489-CF1CDBAAEF0D}"/>
    <dataValidation allowBlank="1" showInputMessage="1" showErrorMessage="1" prompt="Seleccione de la lista desplegable" sqref="H7 B7 B4" xr:uid="{4F61A6D9-9F86-4239-8996-A59C40FDCDE8}"/>
  </dataValidations>
  <hyperlinks>
    <hyperlink ref="C54" r:id="rId1" xr:uid="{70948A7B-43C6-49C1-BABA-786831ACF345}"/>
  </hyperlinks>
  <pageMargins left="0.7" right="0.7" top="0.75" bottom="0.75" header="0.3" footer="0.3"/>
  <pageSetup paperSize="9" orientation="portrait" horizontalDpi="1200" verticalDpi="12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56"/>
  <sheetViews>
    <sheetView topLeftCell="A48" zoomScale="85" zoomScaleNormal="85" zoomScalePageLayoutView="85" workbookViewId="0">
      <selection activeCell="G34" sqref="G34"/>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1019</v>
      </c>
      <c r="C1" s="89"/>
      <c r="D1" s="89"/>
      <c r="E1" s="89"/>
      <c r="F1" s="89"/>
      <c r="G1" s="89"/>
      <c r="H1" s="89"/>
      <c r="I1" s="89"/>
      <c r="J1" s="89"/>
      <c r="K1" s="89"/>
      <c r="L1" s="89"/>
      <c r="M1" s="90"/>
    </row>
    <row r="2" spans="1:13" ht="28.5" customHeight="1">
      <c r="A2" s="924" t="s">
        <v>614</v>
      </c>
      <c r="B2" s="68" t="s">
        <v>615</v>
      </c>
      <c r="C2" s="893" t="str">
        <f>'Plan de acción Actual'!E59</f>
        <v>Porcentaje de ciudadanos con percepción positiva respecto a la pertinencia, calidad, sencillez y claridad de los trámites, procesos y la información ofrecida por la Administración Distrital a través de sus canales de atención, en la ciudad de Bogotá D.C.</v>
      </c>
      <c r="D2" s="894"/>
      <c r="E2" s="894"/>
      <c r="F2" s="894"/>
      <c r="G2" s="894"/>
      <c r="H2" s="894"/>
      <c r="I2" s="894"/>
      <c r="J2" s="894"/>
      <c r="K2" s="894"/>
      <c r="L2" s="894"/>
      <c r="M2" s="895"/>
    </row>
    <row r="3" spans="1:13" ht="89.25" customHeight="1">
      <c r="A3" s="925"/>
      <c r="B3" s="69" t="s">
        <v>616</v>
      </c>
      <c r="C3" s="893" t="s">
        <v>1020</v>
      </c>
      <c r="D3" s="894"/>
      <c r="E3" s="894"/>
      <c r="F3" s="894"/>
      <c r="G3" s="894"/>
      <c r="H3" s="894"/>
      <c r="I3" s="894"/>
      <c r="J3" s="894"/>
      <c r="K3" s="894"/>
      <c r="L3" s="894"/>
      <c r="M3" s="895"/>
    </row>
    <row r="4" spans="1:13">
      <c r="A4" s="925"/>
      <c r="B4" s="120" t="s">
        <v>223</v>
      </c>
      <c r="C4" s="85" t="s">
        <v>263</v>
      </c>
      <c r="D4" s="15"/>
      <c r="E4" s="15"/>
      <c r="F4" s="900" t="s">
        <v>618</v>
      </c>
      <c r="G4" s="901"/>
      <c r="H4" s="241"/>
      <c r="I4" s="15"/>
      <c r="J4" s="15"/>
      <c r="K4" s="15"/>
      <c r="L4" s="15"/>
      <c r="M4" s="16"/>
    </row>
    <row r="5" spans="1:13">
      <c r="A5" s="925"/>
      <c r="B5" s="78" t="s">
        <v>619</v>
      </c>
      <c r="C5" s="17"/>
      <c r="D5" s="17"/>
      <c r="E5" s="17"/>
      <c r="F5" s="17"/>
      <c r="G5" s="17"/>
      <c r="H5" s="17"/>
      <c r="I5" s="17"/>
      <c r="J5" s="17"/>
      <c r="K5" s="17"/>
      <c r="L5" s="17"/>
      <c r="M5" s="18"/>
    </row>
    <row r="6" spans="1:13">
      <c r="A6" s="925"/>
      <c r="B6" s="120" t="s">
        <v>620</v>
      </c>
      <c r="C6" s="17"/>
      <c r="D6" s="17"/>
      <c r="E6" s="17"/>
      <c r="F6" s="17"/>
      <c r="G6" s="17"/>
      <c r="H6" s="17"/>
      <c r="I6" s="17"/>
      <c r="J6" s="17"/>
      <c r="K6" s="17"/>
      <c r="L6" s="17"/>
      <c r="M6" s="18"/>
    </row>
    <row r="7" spans="1:13">
      <c r="A7" s="925"/>
      <c r="B7" s="69" t="s">
        <v>621</v>
      </c>
      <c r="C7" s="124" t="s">
        <v>116</v>
      </c>
      <c r="D7" s="19"/>
      <c r="E7" s="19"/>
      <c r="F7" s="19"/>
      <c r="G7" s="20"/>
      <c r="H7" s="21" t="s">
        <v>237</v>
      </c>
      <c r="I7" s="125" t="s">
        <v>272</v>
      </c>
      <c r="J7" s="19"/>
      <c r="K7" s="19"/>
      <c r="L7" s="19"/>
      <c r="M7" s="22"/>
    </row>
    <row r="8" spans="1:13">
      <c r="A8" s="925"/>
      <c r="B8" s="914" t="s">
        <v>622</v>
      </c>
      <c r="C8" s="96"/>
      <c r="D8" s="82"/>
      <c r="E8" s="82"/>
      <c r="F8" s="82"/>
      <c r="G8" s="82"/>
      <c r="H8" s="82"/>
      <c r="I8" s="82"/>
      <c r="J8" s="82"/>
      <c r="K8" s="82"/>
      <c r="L8" s="83"/>
      <c r="M8" s="84"/>
    </row>
    <row r="9" spans="1:13">
      <c r="A9" s="925"/>
      <c r="B9" s="915"/>
      <c r="C9" s="1058" t="s">
        <v>272</v>
      </c>
      <c r="D9" s="1058"/>
      <c r="E9" s="23"/>
      <c r="F9" s="890"/>
      <c r="G9" s="890"/>
      <c r="H9" s="23"/>
      <c r="I9" s="890"/>
      <c r="J9" s="890"/>
      <c r="K9" s="23"/>
      <c r="L9" s="890"/>
      <c r="M9" s="890"/>
    </row>
    <row r="10" spans="1:13">
      <c r="A10" s="925"/>
      <c r="B10" s="916"/>
      <c r="C10" s="889" t="s">
        <v>626</v>
      </c>
      <c r="D10" s="889"/>
      <c r="E10" s="23"/>
      <c r="F10" s="889" t="s">
        <v>626</v>
      </c>
      <c r="G10" s="889"/>
      <c r="H10" s="23"/>
      <c r="I10" s="889" t="s">
        <v>626</v>
      </c>
      <c r="J10" s="889"/>
      <c r="K10" s="23"/>
      <c r="L10" s="889" t="s">
        <v>626</v>
      </c>
      <c r="M10" s="889"/>
    </row>
    <row r="11" spans="1:13" ht="54" customHeight="1">
      <c r="A11" s="926"/>
      <c r="B11" s="69" t="s">
        <v>651</v>
      </c>
      <c r="C11" s="893" t="s">
        <v>1021</v>
      </c>
      <c r="D11" s="894"/>
      <c r="E11" s="894"/>
      <c r="F11" s="894"/>
      <c r="G11" s="894"/>
      <c r="H11" s="894"/>
      <c r="I11" s="894"/>
      <c r="J11" s="894"/>
      <c r="K11" s="894"/>
      <c r="L11" s="894"/>
      <c r="M11" s="895"/>
    </row>
    <row r="12" spans="1:13" ht="16.5" customHeight="1">
      <c r="A12" s="911" t="s">
        <v>57</v>
      </c>
      <c r="B12" s="69" t="s">
        <v>221</v>
      </c>
      <c r="C12" s="144" t="str">
        <f>'Plan de acción Actual'!G59</f>
        <v>Ambiental</v>
      </c>
      <c r="D12" s="38"/>
      <c r="E12" s="38"/>
      <c r="F12" s="38"/>
      <c r="G12" s="38"/>
      <c r="H12" s="38"/>
      <c r="I12" s="38"/>
      <c r="J12" s="38"/>
      <c r="K12" s="38"/>
      <c r="M12" s="65"/>
    </row>
    <row r="13" spans="1:13" ht="18" customHeight="1">
      <c r="A13" s="912"/>
      <c r="B13" s="914" t="s">
        <v>653</v>
      </c>
      <c r="C13" s="66"/>
      <c r="D13" s="24"/>
      <c r="E13" s="24"/>
      <c r="F13" s="24"/>
      <c r="G13" s="24"/>
      <c r="H13" s="24"/>
      <c r="I13" s="24"/>
      <c r="J13" s="24"/>
      <c r="K13" s="24"/>
      <c r="L13" s="24"/>
      <c r="M13" s="25"/>
    </row>
    <row r="14" spans="1:13" ht="18.75" customHeight="1">
      <c r="A14" s="912"/>
      <c r="B14" s="915"/>
      <c r="C14" s="64"/>
      <c r="D14" s="26"/>
      <c r="E14" s="5"/>
      <c r="F14" s="26"/>
      <c r="G14" s="5"/>
      <c r="H14" s="26"/>
      <c r="I14" s="5"/>
      <c r="J14" s="26"/>
      <c r="K14" s="5"/>
      <c r="L14" s="5"/>
      <c r="M14" s="5"/>
    </row>
    <row r="15" spans="1:13">
      <c r="A15" s="912"/>
      <c r="B15" s="915"/>
      <c r="C15" s="29" t="s">
        <v>654</v>
      </c>
      <c r="D15" s="28"/>
      <c r="E15" s="29" t="s">
        <v>655</v>
      </c>
      <c r="F15" s="28"/>
      <c r="G15" s="29" t="s">
        <v>656</v>
      </c>
      <c r="H15" s="28"/>
      <c r="I15" s="29" t="s">
        <v>657</v>
      </c>
      <c r="J15" s="255"/>
      <c r="K15" s="251"/>
      <c r="L15" s="251"/>
      <c r="M15" s="254"/>
    </row>
    <row r="16" spans="1:13">
      <c r="A16" s="912"/>
      <c r="B16" s="915"/>
      <c r="C16" s="29" t="s">
        <v>659</v>
      </c>
      <c r="D16" s="32"/>
      <c r="E16" s="29" t="s">
        <v>660</v>
      </c>
      <c r="F16" s="33"/>
      <c r="G16" s="29" t="s">
        <v>661</v>
      </c>
      <c r="H16" s="33"/>
      <c r="I16" s="251"/>
      <c r="J16" s="254"/>
      <c r="K16" s="251"/>
      <c r="L16" s="251"/>
      <c r="M16" s="254"/>
    </row>
    <row r="17" spans="1:13">
      <c r="A17" s="912"/>
      <c r="B17" s="915"/>
      <c r="C17" s="29" t="s">
        <v>664</v>
      </c>
      <c r="D17" s="32"/>
      <c r="E17" s="29" t="s">
        <v>665</v>
      </c>
      <c r="F17" s="32"/>
      <c r="G17" s="29"/>
      <c r="H17" s="44"/>
      <c r="I17" s="29"/>
      <c r="J17" s="44"/>
      <c r="K17" s="251"/>
      <c r="L17" s="251"/>
      <c r="M17" s="254"/>
    </row>
    <row r="18" spans="1:13">
      <c r="A18" s="912"/>
      <c r="B18" s="915"/>
      <c r="C18" s="29" t="s">
        <v>666</v>
      </c>
      <c r="D18" s="33" t="s">
        <v>667</v>
      </c>
      <c r="E18" s="29" t="s">
        <v>668</v>
      </c>
      <c r="F18" s="9" t="s">
        <v>662</v>
      </c>
      <c r="G18" s="9"/>
      <c r="H18" s="9"/>
      <c r="I18" s="9"/>
      <c r="J18" s="9"/>
      <c r="K18" s="9"/>
      <c r="L18" s="9"/>
      <c r="M18" s="34"/>
    </row>
    <row r="19" spans="1:13" ht="9.75" customHeight="1">
      <c r="A19" s="912"/>
      <c r="B19" s="916"/>
      <c r="C19" s="35"/>
      <c r="D19" s="35"/>
      <c r="E19" s="35"/>
      <c r="F19" s="35"/>
      <c r="G19" s="35"/>
      <c r="H19" s="35"/>
      <c r="I19" s="35"/>
      <c r="J19" s="35"/>
      <c r="K19" s="35"/>
      <c r="L19" s="35"/>
      <c r="M19" s="36"/>
    </row>
    <row r="20" spans="1:13">
      <c r="A20" s="912"/>
      <c r="B20" s="914" t="s">
        <v>670</v>
      </c>
      <c r="C20" s="37"/>
      <c r="D20" s="37"/>
      <c r="E20" s="37"/>
      <c r="F20" s="37"/>
      <c r="G20" s="37"/>
      <c r="H20" s="37"/>
      <c r="I20" s="37"/>
      <c r="J20" s="37"/>
      <c r="K20" s="37"/>
      <c r="M20" s="65"/>
    </row>
    <row r="21" spans="1:13">
      <c r="A21" s="912"/>
      <c r="B21" s="915"/>
      <c r="C21" s="29" t="s">
        <v>671</v>
      </c>
      <c r="D21" s="33"/>
      <c r="E21" s="38"/>
      <c r="F21" s="29" t="s">
        <v>672</v>
      </c>
      <c r="G21" s="32"/>
      <c r="H21" s="38"/>
      <c r="I21" s="29" t="s">
        <v>673</v>
      </c>
      <c r="J21" s="32" t="s">
        <v>667</v>
      </c>
      <c r="K21" s="38"/>
      <c r="M21" s="65"/>
    </row>
    <row r="22" spans="1:13">
      <c r="A22" s="912"/>
      <c r="B22" s="915"/>
      <c r="C22" s="29" t="s">
        <v>674</v>
      </c>
      <c r="D22" s="39"/>
      <c r="E22" s="40"/>
      <c r="F22" s="29" t="s">
        <v>675</v>
      </c>
      <c r="G22" s="33"/>
      <c r="H22" s="41"/>
      <c r="I22" s="42"/>
      <c r="J22" s="41"/>
      <c r="K22" s="43"/>
      <c r="M22" s="65"/>
    </row>
    <row r="23" spans="1:13">
      <c r="A23" s="912"/>
      <c r="B23" s="915"/>
      <c r="C23" s="44"/>
      <c r="D23" s="44"/>
      <c r="E23" s="44"/>
      <c r="F23" s="44"/>
      <c r="G23" s="44"/>
      <c r="H23" s="44"/>
      <c r="I23" s="44"/>
      <c r="J23" s="44"/>
      <c r="K23" s="44"/>
      <c r="M23" s="65"/>
    </row>
    <row r="24" spans="1:13">
      <c r="A24" s="912"/>
      <c r="B24" s="119" t="s">
        <v>676</v>
      </c>
      <c r="C24" s="38"/>
      <c r="D24" s="38"/>
      <c r="E24" s="38"/>
      <c r="F24" s="38"/>
      <c r="G24" s="38"/>
      <c r="H24" s="38"/>
      <c r="I24" s="38"/>
      <c r="J24" s="38"/>
      <c r="K24" s="38"/>
      <c r="L24" s="38"/>
      <c r="M24" s="45"/>
    </row>
    <row r="25" spans="1:13" ht="15.75" customHeight="1">
      <c r="A25" s="912"/>
      <c r="B25" s="119"/>
      <c r="C25" s="67" t="s">
        <v>677</v>
      </c>
      <c r="D25" s="142">
        <v>12.5</v>
      </c>
      <c r="E25" s="38"/>
      <c r="F25" s="46" t="s">
        <v>678</v>
      </c>
      <c r="G25" s="33">
        <v>2018</v>
      </c>
      <c r="H25" s="38"/>
      <c r="I25" s="46" t="s">
        <v>679</v>
      </c>
      <c r="J25" s="927" t="s">
        <v>680</v>
      </c>
      <c r="K25" s="928"/>
      <c r="L25" s="929"/>
      <c r="M25" s="45"/>
    </row>
    <row r="26" spans="1:13">
      <c r="A26" s="912"/>
      <c r="B26" s="120"/>
      <c r="C26" s="35"/>
      <c r="D26" s="35"/>
      <c r="E26" s="35"/>
      <c r="F26" s="35"/>
      <c r="G26" s="35"/>
      <c r="H26" s="35"/>
      <c r="I26" s="35"/>
      <c r="J26" s="35"/>
      <c r="K26" s="35"/>
      <c r="L26" s="35"/>
      <c r="M26" s="36"/>
    </row>
    <row r="27" spans="1:13">
      <c r="A27" s="912"/>
      <c r="B27" s="914" t="s">
        <v>681</v>
      </c>
      <c r="C27" s="47"/>
      <c r="D27" s="47"/>
      <c r="E27" s="47"/>
      <c r="F27" s="47"/>
      <c r="G27" s="47"/>
      <c r="H27" s="47"/>
      <c r="I27" s="47"/>
      <c r="J27" s="47"/>
      <c r="K27" s="47"/>
      <c r="M27" s="65"/>
    </row>
    <row r="28" spans="1:13">
      <c r="A28" s="912"/>
      <c r="B28" s="915"/>
      <c r="C28" s="38" t="s">
        <v>682</v>
      </c>
      <c r="D28" s="48">
        <v>2019</v>
      </c>
      <c r="E28" s="49"/>
      <c r="F28" s="38" t="s">
        <v>683</v>
      </c>
      <c r="G28" s="50" t="s">
        <v>684</v>
      </c>
      <c r="H28" s="49"/>
      <c r="I28" s="46"/>
      <c r="J28" s="49"/>
      <c r="K28" s="49"/>
      <c r="M28" s="65"/>
    </row>
    <row r="29" spans="1:13">
      <c r="A29" s="912"/>
      <c r="B29" s="916"/>
      <c r="C29" s="35"/>
      <c r="D29" s="51"/>
      <c r="E29" s="52"/>
      <c r="F29" s="35"/>
      <c r="G29" s="52"/>
      <c r="H29" s="52"/>
      <c r="I29" s="53"/>
      <c r="J29" s="52"/>
      <c r="K29" s="52"/>
      <c r="M29" s="65"/>
    </row>
    <row r="30" spans="1:13">
      <c r="A30" s="912"/>
      <c r="B30" s="119" t="s">
        <v>685</v>
      </c>
      <c r="C30" s="54"/>
      <c r="D30" s="54"/>
      <c r="E30" s="54"/>
      <c r="F30" s="54"/>
      <c r="G30" s="54"/>
      <c r="H30" s="54"/>
      <c r="I30" s="54"/>
      <c r="J30" s="54"/>
      <c r="K30" s="54"/>
      <c r="L30" s="54"/>
      <c r="M30" s="55"/>
    </row>
    <row r="31" spans="1:13">
      <c r="A31" s="912"/>
      <c r="B31" s="119"/>
      <c r="C31" s="6"/>
      <c r="D31" s="7">
        <v>2018</v>
      </c>
      <c r="E31" s="7"/>
      <c r="F31" s="7">
        <v>2019</v>
      </c>
      <c r="G31" s="7"/>
      <c r="H31" s="8">
        <v>2020</v>
      </c>
      <c r="I31" s="8"/>
      <c r="J31" s="8">
        <v>2021</v>
      </c>
      <c r="K31" s="7"/>
      <c r="L31" s="7">
        <v>2022</v>
      </c>
      <c r="M31" s="55"/>
    </row>
    <row r="32" spans="1:13" ht="16.5">
      <c r="A32" s="912"/>
      <c r="B32" s="119"/>
      <c r="C32" s="6"/>
      <c r="D32" s="146"/>
      <c r="E32" s="10"/>
      <c r="F32" s="146">
        <v>13</v>
      </c>
      <c r="G32" s="10"/>
      <c r="H32" s="146">
        <v>13.5</v>
      </c>
      <c r="I32" s="10"/>
      <c r="J32" s="146">
        <v>14.9375</v>
      </c>
      <c r="K32" s="10"/>
      <c r="L32" s="146">
        <v>16.375</v>
      </c>
      <c r="M32" s="118"/>
    </row>
    <row r="33" spans="1:13">
      <c r="A33" s="912"/>
      <c r="B33" s="119"/>
      <c r="C33" s="6"/>
      <c r="D33" s="7">
        <v>2023</v>
      </c>
      <c r="E33" s="7"/>
      <c r="F33" s="7">
        <v>2024</v>
      </c>
      <c r="G33" s="7"/>
      <c r="H33" s="8">
        <v>2025</v>
      </c>
      <c r="I33" s="8"/>
      <c r="J33" s="8">
        <v>2026</v>
      </c>
      <c r="K33" s="7"/>
      <c r="L33" s="7">
        <v>2027</v>
      </c>
      <c r="M33" s="27"/>
    </row>
    <row r="34" spans="1:13" ht="16.5">
      <c r="A34" s="912"/>
      <c r="B34" s="119"/>
      <c r="C34" s="6"/>
      <c r="D34" s="146">
        <v>17.8125</v>
      </c>
      <c r="E34" s="132"/>
      <c r="F34" s="146">
        <v>19.25</v>
      </c>
      <c r="G34" s="132"/>
      <c r="H34" s="146">
        <v>20.6875</v>
      </c>
      <c r="I34" s="132"/>
      <c r="J34" s="146">
        <v>22.125</v>
      </c>
      <c r="K34" s="132"/>
      <c r="L34" s="146">
        <v>23.5625</v>
      </c>
      <c r="M34" s="118"/>
    </row>
    <row r="35" spans="1:13">
      <c r="A35" s="912"/>
      <c r="B35" s="119"/>
      <c r="C35" s="6"/>
      <c r="D35" s="7">
        <v>2028</v>
      </c>
      <c r="E35" s="7"/>
      <c r="F35" s="7"/>
      <c r="G35" s="7"/>
      <c r="H35" s="8"/>
      <c r="I35" s="8"/>
      <c r="J35" s="8"/>
      <c r="K35" s="7"/>
      <c r="L35" s="7"/>
      <c r="M35" s="27"/>
    </row>
    <row r="36" spans="1:13" ht="16.5">
      <c r="A36" s="912"/>
      <c r="B36" s="119"/>
      <c r="C36" s="6"/>
      <c r="D36" s="146">
        <v>25</v>
      </c>
      <c r="E36" s="10"/>
      <c r="F36" s="121"/>
      <c r="G36" s="10"/>
      <c r="H36" s="121"/>
      <c r="I36" s="10"/>
      <c r="J36" s="121"/>
      <c r="K36" s="10"/>
      <c r="L36" s="121"/>
      <c r="M36" s="118"/>
    </row>
    <row r="37" spans="1:13">
      <c r="A37" s="912"/>
      <c r="B37" s="119"/>
      <c r="C37" s="6"/>
      <c r="D37" s="11"/>
      <c r="E37" s="117"/>
      <c r="F37" s="11" t="s">
        <v>686</v>
      </c>
      <c r="G37" s="117"/>
      <c r="H37" s="11"/>
      <c r="I37" s="117"/>
      <c r="J37" s="11"/>
      <c r="K37" s="117"/>
      <c r="L37" s="11"/>
      <c r="M37" s="118"/>
    </row>
    <row r="38" spans="1:13">
      <c r="A38" s="912"/>
      <c r="B38" s="119"/>
      <c r="C38" s="6"/>
      <c r="D38" s="121"/>
      <c r="E38" s="10"/>
      <c r="F38" s="917">
        <v>25</v>
      </c>
      <c r="G38" s="918"/>
      <c r="H38" s="919"/>
      <c r="I38" s="919"/>
      <c r="J38" s="11"/>
      <c r="K38" s="117"/>
      <c r="L38" s="11"/>
      <c r="M38" s="118"/>
    </row>
    <row r="39" spans="1:13" ht="18" customHeight="1">
      <c r="A39" s="912"/>
      <c r="B39" s="914" t="s">
        <v>687</v>
      </c>
      <c r="C39" s="56"/>
      <c r="D39" s="56"/>
      <c r="E39" s="56"/>
      <c r="F39" s="56"/>
      <c r="G39" s="56"/>
      <c r="H39" s="56"/>
      <c r="I39" s="56"/>
      <c r="J39" s="56"/>
      <c r="K39" s="56"/>
      <c r="M39" s="65"/>
    </row>
    <row r="40" spans="1:13">
      <c r="A40" s="912"/>
      <c r="B40" s="915"/>
      <c r="D40" s="57" t="s">
        <v>688</v>
      </c>
      <c r="E40" s="58" t="s">
        <v>548</v>
      </c>
      <c r="F40" s="920" t="s">
        <v>689</v>
      </c>
      <c r="G40" s="921"/>
      <c r="H40" s="7"/>
      <c r="I40" s="77" t="s">
        <v>668</v>
      </c>
      <c r="J40" s="59"/>
      <c r="K40" s="59"/>
      <c r="M40" s="65"/>
    </row>
    <row r="41" spans="1:13">
      <c r="A41" s="912"/>
      <c r="B41" s="915"/>
      <c r="D41" s="60"/>
      <c r="E41" s="32" t="s">
        <v>667</v>
      </c>
      <c r="F41" s="920"/>
      <c r="G41" s="922"/>
      <c r="H41" s="38"/>
      <c r="I41" s="923"/>
      <c r="J41" s="923"/>
      <c r="K41" s="61"/>
      <c r="M41" s="65"/>
    </row>
    <row r="42" spans="1:13">
      <c r="A42" s="912"/>
      <c r="B42" s="916"/>
      <c r="C42" s="62"/>
      <c r="D42" s="62"/>
      <c r="E42" s="62"/>
      <c r="F42" s="62"/>
      <c r="G42" s="62"/>
      <c r="H42" s="62"/>
      <c r="I42" s="62"/>
      <c r="J42" s="62"/>
      <c r="K42" s="62"/>
      <c r="M42" s="65"/>
    </row>
    <row r="43" spans="1:13" ht="98.25" customHeight="1">
      <c r="A43" s="912"/>
      <c r="B43" s="69" t="s">
        <v>690</v>
      </c>
      <c r="C43" s="893" t="s">
        <v>1022</v>
      </c>
      <c r="D43" s="894"/>
      <c r="E43" s="894"/>
      <c r="F43" s="894"/>
      <c r="G43" s="894"/>
      <c r="H43" s="894"/>
      <c r="I43" s="894"/>
      <c r="J43" s="894"/>
      <c r="K43" s="894"/>
      <c r="L43" s="894"/>
      <c r="M43" s="895"/>
    </row>
    <row r="44" spans="1:13" ht="15.75" customHeight="1">
      <c r="A44" s="912"/>
      <c r="B44" s="69" t="s">
        <v>692</v>
      </c>
      <c r="C44" s="893" t="s">
        <v>693</v>
      </c>
      <c r="D44" s="894"/>
      <c r="E44" s="894"/>
      <c r="F44" s="894"/>
      <c r="G44" s="894"/>
      <c r="H44" s="894"/>
      <c r="I44" s="894"/>
      <c r="J44" s="894"/>
      <c r="K44" s="894"/>
      <c r="L44" s="894"/>
      <c r="M44" s="895"/>
    </row>
    <row r="45" spans="1:13">
      <c r="A45" s="912"/>
      <c r="B45" s="69" t="s">
        <v>694</v>
      </c>
      <c r="C45" s="143">
        <v>0</v>
      </c>
      <c r="D45" s="13"/>
      <c r="E45" s="13"/>
      <c r="F45" s="13"/>
      <c r="G45" s="13"/>
      <c r="H45" s="13"/>
      <c r="I45" s="13"/>
      <c r="J45" s="13"/>
      <c r="K45" s="13"/>
      <c r="L45" s="13"/>
      <c r="M45" s="14"/>
    </row>
    <row r="46" spans="1:13">
      <c r="A46" s="913"/>
      <c r="B46" s="69" t="s">
        <v>695</v>
      </c>
      <c r="C46" s="143">
        <v>2018</v>
      </c>
      <c r="D46" s="13"/>
      <c r="E46" s="13"/>
      <c r="F46" s="13"/>
      <c r="G46" s="13"/>
      <c r="H46" s="13"/>
      <c r="I46" s="13"/>
      <c r="J46" s="13"/>
      <c r="K46" s="13"/>
      <c r="L46" s="13"/>
      <c r="M46" s="14"/>
    </row>
    <row r="47" spans="1:13" ht="15.75" customHeight="1">
      <c r="A47" s="905" t="s">
        <v>70</v>
      </c>
      <c r="B47" s="70" t="s">
        <v>696</v>
      </c>
      <c r="C47" s="908" t="s">
        <v>697</v>
      </c>
      <c r="D47" s="908"/>
      <c r="E47" s="908"/>
      <c r="F47" s="908"/>
      <c r="G47" s="908"/>
      <c r="H47" s="908"/>
      <c r="I47" s="908"/>
      <c r="J47" s="908"/>
      <c r="K47" s="908"/>
      <c r="L47" s="908"/>
      <c r="M47" s="909"/>
    </row>
    <row r="48" spans="1:13">
      <c r="A48" s="906"/>
      <c r="B48" s="70" t="s">
        <v>698</v>
      </c>
      <c r="C48" s="908" t="s">
        <v>274</v>
      </c>
      <c r="D48" s="908"/>
      <c r="E48" s="908"/>
      <c r="F48" s="908"/>
      <c r="G48" s="908"/>
      <c r="H48" s="908"/>
      <c r="I48" s="908"/>
      <c r="J48" s="908"/>
      <c r="K48" s="908"/>
      <c r="L48" s="908"/>
      <c r="M48" s="909"/>
    </row>
    <row r="49" spans="1:13">
      <c r="A49" s="906"/>
      <c r="B49" s="70" t="s">
        <v>699</v>
      </c>
      <c r="C49" s="896" t="s">
        <v>118</v>
      </c>
      <c r="D49" s="897"/>
      <c r="E49" s="897"/>
      <c r="F49" s="897"/>
      <c r="G49" s="897"/>
      <c r="H49" s="897"/>
      <c r="I49" s="897"/>
      <c r="J49" s="897"/>
      <c r="K49" s="897"/>
      <c r="L49" s="897"/>
      <c r="M49" s="897"/>
    </row>
    <row r="50" spans="1:13" ht="15.75" customHeight="1">
      <c r="A50" s="906"/>
      <c r="B50" s="71" t="s">
        <v>700</v>
      </c>
      <c r="C50" s="908" t="s">
        <v>273</v>
      </c>
      <c r="D50" s="908"/>
      <c r="E50" s="908"/>
      <c r="F50" s="908"/>
      <c r="G50" s="908"/>
      <c r="H50" s="908"/>
      <c r="I50" s="908"/>
      <c r="J50" s="908"/>
      <c r="K50" s="908"/>
      <c r="L50" s="908"/>
      <c r="M50" s="909"/>
    </row>
    <row r="51" spans="1:13" ht="15.75" customHeight="1">
      <c r="A51" s="906"/>
      <c r="B51" s="70" t="s">
        <v>701</v>
      </c>
      <c r="C51" s="910" t="s">
        <v>276</v>
      </c>
      <c r="D51" s="908"/>
      <c r="E51" s="908"/>
      <c r="F51" s="908"/>
      <c r="G51" s="908"/>
      <c r="H51" s="908"/>
      <c r="I51" s="908"/>
      <c r="J51" s="908"/>
      <c r="K51" s="908"/>
      <c r="L51" s="908"/>
      <c r="M51" s="909"/>
    </row>
    <row r="52" spans="1:13" ht="16.5" thickBot="1">
      <c r="A52" s="907"/>
      <c r="B52" s="70" t="s">
        <v>702</v>
      </c>
      <c r="C52" s="908" t="s">
        <v>703</v>
      </c>
      <c r="D52" s="908"/>
      <c r="E52" s="908"/>
      <c r="F52" s="908"/>
      <c r="G52" s="908"/>
      <c r="H52" s="908"/>
      <c r="I52" s="908"/>
      <c r="J52" s="908"/>
      <c r="K52" s="908"/>
      <c r="L52" s="908"/>
      <c r="M52" s="909"/>
    </row>
    <row r="53" spans="1:13" ht="15.75" customHeight="1">
      <c r="A53" s="905" t="s">
        <v>704</v>
      </c>
      <c r="B53" s="72" t="s">
        <v>705</v>
      </c>
      <c r="C53" s="908" t="s">
        <v>706</v>
      </c>
      <c r="D53" s="908"/>
      <c r="E53" s="908"/>
      <c r="F53" s="908"/>
      <c r="G53" s="908"/>
      <c r="H53" s="908"/>
      <c r="I53" s="908"/>
      <c r="J53" s="908"/>
      <c r="K53" s="908"/>
      <c r="L53" s="908"/>
      <c r="M53" s="909"/>
    </row>
    <row r="54" spans="1:13" ht="30" customHeight="1">
      <c r="A54" s="906"/>
      <c r="B54" s="72" t="s">
        <v>707</v>
      </c>
      <c r="C54" s="908" t="s">
        <v>708</v>
      </c>
      <c r="D54" s="908"/>
      <c r="E54" s="908"/>
      <c r="F54" s="908"/>
      <c r="G54" s="908"/>
      <c r="H54" s="908"/>
      <c r="I54" s="908"/>
      <c r="J54" s="908"/>
      <c r="K54" s="908"/>
      <c r="L54" s="908"/>
      <c r="M54" s="909"/>
    </row>
    <row r="55" spans="1:13" ht="30" customHeight="1" thickBot="1">
      <c r="A55" s="906"/>
      <c r="B55" s="73" t="s">
        <v>237</v>
      </c>
      <c r="C55" s="908" t="s">
        <v>118</v>
      </c>
      <c r="D55" s="908"/>
      <c r="E55" s="908"/>
      <c r="F55" s="908"/>
      <c r="G55" s="908"/>
      <c r="H55" s="908"/>
      <c r="I55" s="908"/>
      <c r="J55" s="908"/>
      <c r="K55" s="908"/>
      <c r="L55" s="908"/>
      <c r="M55" s="909"/>
    </row>
    <row r="56" spans="1:13" ht="16.5" thickBot="1">
      <c r="A56" s="87" t="s">
        <v>74</v>
      </c>
      <c r="B56" s="74"/>
      <c r="C56" s="902" t="s">
        <v>709</v>
      </c>
      <c r="D56" s="903"/>
      <c r="E56" s="903"/>
      <c r="F56" s="903"/>
      <c r="G56" s="903"/>
      <c r="H56" s="903"/>
      <c r="I56" s="903"/>
      <c r="J56" s="903"/>
      <c r="K56" s="903"/>
      <c r="L56" s="903"/>
      <c r="M56" s="904"/>
    </row>
  </sheetData>
  <mergeCells count="39">
    <mergeCell ref="A53:A55"/>
    <mergeCell ref="C53:M53"/>
    <mergeCell ref="C54:M54"/>
    <mergeCell ref="C55:M55"/>
    <mergeCell ref="C56:M56"/>
    <mergeCell ref="G40:G41"/>
    <mergeCell ref="I41:J41"/>
    <mergeCell ref="C44:M44"/>
    <mergeCell ref="C43:M43"/>
    <mergeCell ref="A47:A52"/>
    <mergeCell ref="C47:M47"/>
    <mergeCell ref="C48:M48"/>
    <mergeCell ref="C49:M49"/>
    <mergeCell ref="C50:M50"/>
    <mergeCell ref="C51:M51"/>
    <mergeCell ref="C52:M52"/>
    <mergeCell ref="C11:M11"/>
    <mergeCell ref="A12:A46"/>
    <mergeCell ref="B13:B19"/>
    <mergeCell ref="B20:B23"/>
    <mergeCell ref="J25:L25"/>
    <mergeCell ref="B27:B29"/>
    <mergeCell ref="F38:G38"/>
    <mergeCell ref="A2:A11"/>
    <mergeCell ref="C2:M2"/>
    <mergeCell ref="C3:M3"/>
    <mergeCell ref="B8:B10"/>
    <mergeCell ref="C9:D9"/>
    <mergeCell ref="H38:I38"/>
    <mergeCell ref="F4:G4"/>
    <mergeCell ref="B39:B42"/>
    <mergeCell ref="F40:F41"/>
    <mergeCell ref="F9:G9"/>
    <mergeCell ref="I9:J9"/>
    <mergeCell ref="L9:M9"/>
    <mergeCell ref="C10:D10"/>
    <mergeCell ref="F10:G10"/>
    <mergeCell ref="I10:J10"/>
    <mergeCell ref="L10:M10"/>
  </mergeCells>
  <dataValidations count="4">
    <dataValidation allowBlank="1" showInputMessage="1" showErrorMessage="1" prompt="Incluir una ficha por cada indicador, ya sea de producto o de resultado" sqref="B1" xr:uid="{00000000-0002-0000-2A00-000000000000}"/>
    <dataValidation allowBlank="1" showInputMessage="1" showErrorMessage="1" prompt="Selecciones de la lista desplegable" sqref="B12" xr:uid="{00000000-0002-0000-2A00-000001000000}"/>
    <dataValidation allowBlank="1" showInputMessage="1" showErrorMessage="1" prompt="Seleccione de la lista desplegable" sqref="H7 B7 B4" xr:uid="{00000000-0002-0000-2A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A00-000003000000}"/>
  </dataValidations>
  <hyperlinks>
    <hyperlink ref="C51" r:id="rId1" xr:uid="{00000000-0004-0000-2A00-000000000000}"/>
  </hyperlinks>
  <pageMargins left="0.7" right="0.7" top="0.75" bottom="0.75" header="0.3" footer="0.3"/>
  <pageSetup paperSize="9" orientation="portrait" horizontalDpi="1200" verticalDpi="1200"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A5A7-AF0C-40A7-A0C4-BB4140F293E6}">
  <dimension ref="A1:O59"/>
  <sheetViews>
    <sheetView topLeftCell="A48" zoomScale="85" zoomScaleNormal="85" zoomScalePageLayoutView="80" workbookViewId="0">
      <selection activeCell="D62" sqref="D62"/>
    </sheetView>
  </sheetViews>
  <sheetFormatPr baseColWidth="10" defaultColWidth="11.42578125" defaultRowHeight="15.75"/>
  <cols>
    <col min="1" max="1" width="25.140625" style="12" customWidth="1"/>
    <col min="2" max="2" width="39.140625" style="63" customWidth="1"/>
    <col min="3" max="16384" width="11.42578125" style="12"/>
  </cols>
  <sheetData>
    <row r="1" spans="1:15" ht="16.5" thickBot="1">
      <c r="A1" s="86"/>
      <c r="B1" s="88" t="s">
        <v>1023</v>
      </c>
      <c r="C1" s="89"/>
      <c r="D1" s="89"/>
      <c r="E1" s="89"/>
      <c r="F1" s="89"/>
      <c r="G1" s="89"/>
      <c r="H1" s="89"/>
      <c r="I1" s="89"/>
      <c r="J1" s="89"/>
      <c r="K1" s="89"/>
      <c r="L1" s="89"/>
      <c r="M1" s="90"/>
    </row>
    <row r="2" spans="1:15" ht="23.45" customHeight="1">
      <c r="A2" s="944" t="s">
        <v>614</v>
      </c>
      <c r="B2" s="68" t="s">
        <v>615</v>
      </c>
      <c r="C2" s="1004" t="s">
        <v>612</v>
      </c>
      <c r="D2" s="1005"/>
      <c r="E2" s="1005"/>
      <c r="F2" s="1005"/>
      <c r="G2" s="1005"/>
      <c r="H2" s="1005"/>
      <c r="I2" s="1005"/>
      <c r="J2" s="1005"/>
      <c r="K2" s="1005"/>
      <c r="L2" s="1005"/>
      <c r="M2" s="1006"/>
      <c r="O2" s="302"/>
    </row>
    <row r="3" spans="1:15" ht="57.95" customHeight="1">
      <c r="A3" s="945"/>
      <c r="B3" s="69" t="s">
        <v>711</v>
      </c>
      <c r="C3" s="947" t="s">
        <v>1181</v>
      </c>
      <c r="D3" s="908"/>
      <c r="E3" s="908"/>
      <c r="F3" s="908"/>
      <c r="G3" s="908"/>
      <c r="H3" s="908"/>
      <c r="I3" s="908"/>
      <c r="J3" s="908"/>
      <c r="K3" s="908"/>
      <c r="L3" s="908"/>
      <c r="M3" s="909"/>
    </row>
    <row r="4" spans="1:15">
      <c r="A4" s="945"/>
      <c r="B4" s="120" t="s">
        <v>223</v>
      </c>
      <c r="C4" s="295" t="s">
        <v>548</v>
      </c>
      <c r="D4" s="281"/>
      <c r="E4" s="281"/>
      <c r="F4" s="900" t="s">
        <v>618</v>
      </c>
      <c r="G4" s="901"/>
      <c r="H4" s="241"/>
      <c r="I4" s="281"/>
      <c r="J4" s="281"/>
      <c r="K4" s="281"/>
      <c r="L4" s="281"/>
      <c r="M4" s="282"/>
    </row>
    <row r="5" spans="1:15">
      <c r="A5" s="945"/>
      <c r="B5" s="78" t="s">
        <v>619</v>
      </c>
      <c r="C5" s="288"/>
      <c r="D5" s="281"/>
      <c r="E5" s="281"/>
      <c r="F5" s="281"/>
      <c r="G5" s="281"/>
      <c r="H5" s="281"/>
      <c r="I5" s="281"/>
      <c r="J5" s="281"/>
      <c r="K5" s="281"/>
      <c r="L5" s="281"/>
      <c r="M5" s="282"/>
    </row>
    <row r="6" spans="1:15">
      <c r="A6" s="945"/>
      <c r="B6" s="120" t="s">
        <v>620</v>
      </c>
      <c r="C6" s="288"/>
      <c r="D6" s="281"/>
      <c r="E6" s="281"/>
      <c r="F6" s="281"/>
      <c r="G6" s="281"/>
      <c r="H6" s="281"/>
      <c r="I6" s="281"/>
      <c r="J6" s="281"/>
      <c r="K6" s="281"/>
      <c r="L6" s="281"/>
      <c r="M6" s="282"/>
    </row>
    <row r="7" spans="1:15">
      <c r="A7" s="945"/>
      <c r="B7" s="69" t="s">
        <v>621</v>
      </c>
      <c r="C7" s="300" t="s">
        <v>116</v>
      </c>
      <c r="D7" s="340"/>
      <c r="E7" s="340"/>
      <c r="F7" s="340"/>
      <c r="G7" s="455"/>
      <c r="H7" s="21" t="s">
        <v>237</v>
      </c>
      <c r="I7" s="125" t="s">
        <v>272</v>
      </c>
      <c r="J7" s="340"/>
      <c r="K7" s="340"/>
      <c r="L7" s="340"/>
      <c r="M7" s="344"/>
    </row>
    <row r="8" spans="1:15">
      <c r="A8" s="945"/>
      <c r="B8" s="914" t="s">
        <v>622</v>
      </c>
      <c r="C8" s="456"/>
      <c r="D8" s="457"/>
      <c r="E8" s="457"/>
      <c r="F8" s="457"/>
      <c r="G8" s="457"/>
      <c r="H8" s="457"/>
      <c r="I8" s="457"/>
      <c r="J8" s="457"/>
      <c r="K8" s="457"/>
      <c r="L8" s="458"/>
      <c r="M8" s="459"/>
    </row>
    <row r="9" spans="1:15">
      <c r="A9" s="945"/>
      <c r="B9" s="915"/>
      <c r="C9" s="1057" t="s">
        <v>272</v>
      </c>
      <c r="D9" s="1058"/>
      <c r="E9" s="43"/>
      <c r="F9" s="1058"/>
      <c r="G9" s="1058"/>
      <c r="H9" s="43"/>
      <c r="I9" s="1058"/>
      <c r="J9" s="1058"/>
      <c r="K9" s="43"/>
      <c r="L9" s="41"/>
      <c r="M9" s="406"/>
    </row>
    <row r="10" spans="1:15">
      <c r="A10" s="945"/>
      <c r="B10" s="916"/>
      <c r="C10" s="1057" t="s">
        <v>626</v>
      </c>
      <c r="D10" s="1058"/>
      <c r="E10" s="291"/>
      <c r="F10" s="1058" t="s">
        <v>626</v>
      </c>
      <c r="G10" s="1058"/>
      <c r="H10" s="291"/>
      <c r="I10" s="1058" t="s">
        <v>626</v>
      </c>
      <c r="J10" s="1058"/>
      <c r="K10" s="291"/>
      <c r="L10" s="41"/>
      <c r="M10" s="406"/>
    </row>
    <row r="11" spans="1:15" ht="44.45" customHeight="1">
      <c r="A11" s="945"/>
      <c r="B11" s="261" t="s">
        <v>651</v>
      </c>
      <c r="C11" s="1019" t="s">
        <v>1024</v>
      </c>
      <c r="D11" s="1020"/>
      <c r="E11" s="1020"/>
      <c r="F11" s="1020"/>
      <c r="G11" s="1020"/>
      <c r="H11" s="1020"/>
      <c r="I11" s="1020"/>
      <c r="J11" s="1020"/>
      <c r="K11" s="1020"/>
      <c r="L11" s="1020"/>
      <c r="M11" s="1021"/>
    </row>
    <row r="12" spans="1:15" ht="42.75" customHeight="1">
      <c r="A12" s="945"/>
      <c r="B12" s="69" t="s">
        <v>713</v>
      </c>
      <c r="C12" s="947" t="s">
        <v>1025</v>
      </c>
      <c r="D12" s="908"/>
      <c r="E12" s="908"/>
      <c r="F12" s="908"/>
      <c r="G12" s="908"/>
      <c r="H12" s="908"/>
      <c r="I12" s="908"/>
      <c r="J12" s="908"/>
      <c r="K12" s="908"/>
      <c r="L12" s="908"/>
      <c r="M12" s="909"/>
    </row>
    <row r="13" spans="1:15" ht="55.5" customHeight="1">
      <c r="A13" s="945"/>
      <c r="B13" s="69" t="s">
        <v>715</v>
      </c>
      <c r="C13" s="932" t="s">
        <v>1026</v>
      </c>
      <c r="D13" s="928"/>
      <c r="E13" s="928"/>
      <c r="F13" s="928"/>
      <c r="G13" s="928"/>
      <c r="H13" s="928"/>
      <c r="I13" s="928"/>
      <c r="J13" s="928"/>
      <c r="K13" s="928"/>
      <c r="L13" s="928"/>
      <c r="M13" s="933"/>
    </row>
    <row r="14" spans="1:15" ht="88.5" customHeight="1">
      <c r="A14" s="946"/>
      <c r="B14" s="244" t="s">
        <v>716</v>
      </c>
      <c r="C14" s="932" t="s">
        <v>520</v>
      </c>
      <c r="D14" s="929"/>
      <c r="E14" s="248" t="s">
        <v>232</v>
      </c>
      <c r="F14" s="927" t="s">
        <v>521</v>
      </c>
      <c r="G14" s="928"/>
      <c r="H14" s="928"/>
      <c r="I14" s="928"/>
      <c r="J14" s="928"/>
      <c r="K14" s="928"/>
      <c r="L14" s="928"/>
      <c r="M14" s="933"/>
    </row>
    <row r="15" spans="1:15" ht="27" customHeight="1">
      <c r="A15" s="930" t="s">
        <v>57</v>
      </c>
      <c r="B15" s="69" t="s">
        <v>221</v>
      </c>
      <c r="C15" s="300" t="s">
        <v>516</v>
      </c>
      <c r="D15" s="80"/>
      <c r="E15" s="80"/>
      <c r="F15" s="301"/>
      <c r="G15" s="301"/>
      <c r="H15" s="301"/>
      <c r="I15" s="301"/>
      <c r="J15" s="301"/>
      <c r="K15" s="301"/>
      <c r="L15" s="41"/>
      <c r="M15" s="406"/>
    </row>
    <row r="16" spans="1:15" ht="48.95" customHeight="1">
      <c r="A16" s="931"/>
      <c r="B16" s="69" t="s">
        <v>717</v>
      </c>
      <c r="C16" s="993" t="s">
        <v>1027</v>
      </c>
      <c r="D16" s="994"/>
      <c r="E16" s="994"/>
      <c r="F16" s="994"/>
      <c r="G16" s="994"/>
      <c r="H16" s="994"/>
      <c r="I16" s="994"/>
      <c r="J16" s="994"/>
      <c r="K16" s="994"/>
      <c r="L16" s="994"/>
      <c r="M16" s="995"/>
      <c r="O16" s="302"/>
    </row>
    <row r="17" spans="1:13" ht="8.25" customHeight="1">
      <c r="A17" s="931"/>
      <c r="B17" s="914" t="s">
        <v>653</v>
      </c>
      <c r="C17" s="349"/>
      <c r="D17" s="24"/>
      <c r="E17" s="24"/>
      <c r="F17" s="24"/>
      <c r="G17" s="24"/>
      <c r="H17" s="24"/>
      <c r="I17" s="24"/>
      <c r="J17" s="24"/>
      <c r="K17" s="24"/>
      <c r="L17" s="24"/>
      <c r="M17" s="25"/>
    </row>
    <row r="18" spans="1:13" ht="9" customHeight="1">
      <c r="A18" s="931"/>
      <c r="B18" s="915"/>
      <c r="C18" s="304"/>
      <c r="D18" s="26"/>
      <c r="E18" s="5"/>
      <c r="F18" s="26"/>
      <c r="G18" s="5"/>
      <c r="H18" s="26"/>
      <c r="I18" s="5"/>
      <c r="J18" s="26"/>
      <c r="K18" s="5"/>
      <c r="L18" s="5"/>
      <c r="M18" s="27"/>
    </row>
    <row r="19" spans="1:13">
      <c r="A19" s="931"/>
      <c r="B19" s="915"/>
      <c r="C19" s="252" t="s">
        <v>654</v>
      </c>
      <c r="D19" s="28"/>
      <c r="E19" s="251" t="s">
        <v>655</v>
      </c>
      <c r="F19" s="28"/>
      <c r="G19" s="251" t="s">
        <v>656</v>
      </c>
      <c r="H19" s="28"/>
      <c r="I19" s="251" t="s">
        <v>657</v>
      </c>
      <c r="J19" s="28"/>
      <c r="K19" s="251"/>
      <c r="L19" s="30"/>
      <c r="M19" s="31"/>
    </row>
    <row r="20" spans="1:13">
      <c r="A20" s="931"/>
      <c r="B20" s="915"/>
      <c r="C20" s="252" t="s">
        <v>659</v>
      </c>
      <c r="D20" s="32"/>
      <c r="E20" s="251" t="s">
        <v>660</v>
      </c>
      <c r="F20" s="33"/>
      <c r="G20" s="251" t="s">
        <v>661</v>
      </c>
      <c r="H20" s="33"/>
      <c r="I20" s="251"/>
      <c r="J20" s="33"/>
      <c r="K20" s="251"/>
      <c r="L20" s="30"/>
      <c r="M20" s="31"/>
    </row>
    <row r="21" spans="1:13">
      <c r="A21" s="931"/>
      <c r="B21" s="915"/>
      <c r="C21" s="252" t="s">
        <v>664</v>
      </c>
      <c r="D21" s="32"/>
      <c r="E21" s="251" t="s">
        <v>665</v>
      </c>
      <c r="F21" s="32"/>
      <c r="G21" s="251"/>
      <c r="H21" s="44"/>
      <c r="I21" s="251"/>
      <c r="J21" s="44"/>
      <c r="K21" s="251"/>
      <c r="L21" s="242"/>
      <c r="M21" s="243"/>
    </row>
    <row r="22" spans="1:13">
      <c r="A22" s="931"/>
      <c r="B22" s="915"/>
      <c r="C22" s="252" t="s">
        <v>666</v>
      </c>
      <c r="D22" s="33" t="s">
        <v>667</v>
      </c>
      <c r="E22" s="251" t="s">
        <v>668</v>
      </c>
      <c r="G22" s="350" t="s">
        <v>1028</v>
      </c>
      <c r="H22" s="350"/>
      <c r="I22" s="350"/>
      <c r="J22" s="350"/>
      <c r="K22" s="350"/>
      <c r="L22" s="350"/>
      <c r="M22" s="351"/>
    </row>
    <row r="23" spans="1:13" ht="9.75" customHeight="1">
      <c r="A23" s="931"/>
      <c r="B23" s="916"/>
      <c r="C23" s="290"/>
      <c r="D23" s="35"/>
      <c r="E23" s="35"/>
      <c r="F23" s="35"/>
      <c r="G23" s="35"/>
      <c r="H23" s="35"/>
      <c r="I23" s="35"/>
      <c r="J23" s="35"/>
      <c r="K23" s="35"/>
      <c r="L23" s="35"/>
      <c r="M23" s="36"/>
    </row>
    <row r="24" spans="1:13">
      <c r="A24" s="931"/>
      <c r="B24" s="914" t="s">
        <v>670</v>
      </c>
      <c r="C24" s="246"/>
      <c r="D24" s="37"/>
      <c r="E24" s="37"/>
      <c r="F24" s="37"/>
      <c r="G24" s="37"/>
      <c r="H24" s="37"/>
      <c r="I24" s="37"/>
      <c r="J24" s="37"/>
      <c r="K24" s="37"/>
      <c r="L24" s="41"/>
      <c r="M24" s="406"/>
    </row>
    <row r="25" spans="1:13">
      <c r="A25" s="931"/>
      <c r="B25" s="915"/>
      <c r="C25" s="252" t="s">
        <v>671</v>
      </c>
      <c r="D25" s="33"/>
      <c r="E25" s="301"/>
      <c r="F25" s="251" t="s">
        <v>672</v>
      </c>
      <c r="G25" s="32"/>
      <c r="H25" s="301"/>
      <c r="I25" s="251" t="s">
        <v>673</v>
      </c>
      <c r="J25" s="32" t="s">
        <v>667</v>
      </c>
      <c r="K25" s="301"/>
      <c r="L25" s="41"/>
      <c r="M25" s="406"/>
    </row>
    <row r="26" spans="1:13">
      <c r="A26" s="931"/>
      <c r="B26" s="915"/>
      <c r="C26" s="252" t="s">
        <v>674</v>
      </c>
      <c r="D26" s="39"/>
      <c r="E26" s="40"/>
      <c r="F26" s="251" t="s">
        <v>675</v>
      </c>
      <c r="G26" s="33"/>
      <c r="H26" s="41"/>
      <c r="I26" s="42"/>
      <c r="J26" s="41"/>
      <c r="K26" s="43"/>
      <c r="L26" s="41"/>
      <c r="M26" s="406"/>
    </row>
    <row r="27" spans="1:13">
      <c r="A27" s="931"/>
      <c r="B27" s="915"/>
      <c r="C27" s="305"/>
      <c r="D27" s="44"/>
      <c r="E27" s="44"/>
      <c r="F27" s="44"/>
      <c r="G27" s="44"/>
      <c r="H27" s="44"/>
      <c r="I27" s="44"/>
      <c r="J27" s="44"/>
      <c r="K27" s="44"/>
      <c r="L27" s="41"/>
      <c r="M27" s="406"/>
    </row>
    <row r="28" spans="1:13">
      <c r="A28" s="931"/>
      <c r="B28" s="119" t="s">
        <v>676</v>
      </c>
      <c r="C28" s="306"/>
      <c r="D28" s="301"/>
      <c r="E28" s="301"/>
      <c r="F28" s="301"/>
      <c r="G28" s="301"/>
      <c r="H28" s="301"/>
      <c r="I28" s="301"/>
      <c r="J28" s="301"/>
      <c r="K28" s="301"/>
      <c r="L28" s="301"/>
      <c r="M28" s="45"/>
    </row>
    <row r="29" spans="1:13" ht="23.25" customHeight="1">
      <c r="A29" s="931"/>
      <c r="B29" s="119"/>
      <c r="C29" s="307" t="s">
        <v>677</v>
      </c>
      <c r="D29" s="99">
        <v>44</v>
      </c>
      <c r="E29" s="301"/>
      <c r="F29" s="309" t="s">
        <v>678</v>
      </c>
      <c r="G29" s="32">
        <v>2018</v>
      </c>
      <c r="H29" s="301"/>
      <c r="I29" s="309" t="s">
        <v>679</v>
      </c>
      <c r="J29" s="927" t="s">
        <v>273</v>
      </c>
      <c r="K29" s="928"/>
      <c r="L29" s="929"/>
      <c r="M29" s="45"/>
    </row>
    <row r="30" spans="1:13">
      <c r="A30" s="931"/>
      <c r="B30" s="120"/>
      <c r="C30" s="290"/>
      <c r="D30" s="35"/>
      <c r="E30" s="35"/>
      <c r="F30" s="35"/>
      <c r="G30" s="35"/>
      <c r="H30" s="35"/>
      <c r="I30" s="35"/>
      <c r="J30" s="35"/>
      <c r="K30" s="35"/>
      <c r="L30" s="35"/>
      <c r="M30" s="36"/>
    </row>
    <row r="31" spans="1:13">
      <c r="A31" s="931"/>
      <c r="B31" s="914" t="s">
        <v>681</v>
      </c>
      <c r="C31" s="310"/>
      <c r="D31" s="47"/>
      <c r="E31" s="47"/>
      <c r="F31" s="47"/>
      <c r="G31" s="47"/>
      <c r="H31" s="47"/>
      <c r="I31" s="47"/>
      <c r="J31" s="47"/>
      <c r="K31" s="47"/>
      <c r="L31" s="41"/>
      <c r="M31" s="406"/>
    </row>
    <row r="32" spans="1:13">
      <c r="A32" s="931"/>
      <c r="B32" s="915"/>
      <c r="C32" s="306" t="s">
        <v>682</v>
      </c>
      <c r="D32" s="32">
        <v>2019</v>
      </c>
      <c r="E32" s="49"/>
      <c r="F32" s="301" t="s">
        <v>683</v>
      </c>
      <c r="G32" s="598" t="s">
        <v>865</v>
      </c>
      <c r="H32" s="49"/>
      <c r="I32" s="309"/>
      <c r="J32" s="49"/>
      <c r="K32" s="49"/>
      <c r="L32" s="41"/>
      <c r="M32" s="406"/>
    </row>
    <row r="33" spans="1:15">
      <c r="A33" s="931"/>
      <c r="B33" s="916"/>
      <c r="C33" s="290"/>
      <c r="D33" s="51"/>
      <c r="E33" s="52"/>
      <c r="F33" s="35"/>
      <c r="G33" s="52"/>
      <c r="H33" s="52"/>
      <c r="I33" s="53"/>
      <c r="J33" s="52"/>
      <c r="K33" s="52"/>
      <c r="L33" s="41"/>
      <c r="M33" s="406"/>
    </row>
    <row r="34" spans="1:15">
      <c r="A34" s="931"/>
      <c r="B34" s="914" t="s">
        <v>685</v>
      </c>
      <c r="C34" s="313"/>
      <c r="D34" s="54"/>
      <c r="E34" s="54"/>
      <c r="F34" s="54"/>
      <c r="G34" s="54"/>
      <c r="H34" s="54"/>
      <c r="I34" s="54"/>
      <c r="J34" s="54"/>
      <c r="K34" s="54"/>
      <c r="L34" s="54"/>
      <c r="M34" s="55"/>
    </row>
    <row r="35" spans="1:15">
      <c r="A35" s="931"/>
      <c r="B35" s="915"/>
      <c r="C35" s="314"/>
      <c r="D35" s="7">
        <v>2019</v>
      </c>
      <c r="E35" s="7"/>
      <c r="F35" s="8">
        <v>2020</v>
      </c>
      <c r="G35" s="8"/>
      <c r="H35" s="8">
        <v>2021</v>
      </c>
      <c r="I35" s="7"/>
      <c r="J35" s="7">
        <v>2022</v>
      </c>
      <c r="L35" s="7">
        <v>2023</v>
      </c>
      <c r="M35" s="55"/>
    </row>
    <row r="36" spans="1:15">
      <c r="A36" s="931"/>
      <c r="B36" s="915"/>
      <c r="C36" s="314"/>
      <c r="D36" s="102">
        <v>97</v>
      </c>
      <c r="E36" s="10"/>
      <c r="F36" s="102">
        <v>107</v>
      </c>
      <c r="G36" s="10"/>
      <c r="H36" s="10">
        <v>119</v>
      </c>
      <c r="I36" s="10"/>
      <c r="J36" s="102">
        <v>131</v>
      </c>
      <c r="K36" s="10"/>
      <c r="L36" s="102">
        <v>143</v>
      </c>
      <c r="M36" s="118"/>
      <c r="O36" s="496"/>
    </row>
    <row r="37" spans="1:15">
      <c r="A37" s="931"/>
      <c r="B37" s="915"/>
      <c r="C37" s="314"/>
      <c r="D37" s="7">
        <v>2024</v>
      </c>
      <c r="E37" s="7"/>
      <c r="F37" s="8">
        <v>2025</v>
      </c>
      <c r="G37" s="8"/>
      <c r="H37" s="8">
        <v>2026</v>
      </c>
      <c r="I37" s="7"/>
      <c r="J37" s="7">
        <v>2027</v>
      </c>
      <c r="L37" s="7">
        <v>2028</v>
      </c>
      <c r="M37" s="27"/>
    </row>
    <row r="38" spans="1:15">
      <c r="A38" s="931"/>
      <c r="B38" s="915"/>
      <c r="C38" s="314"/>
      <c r="D38" s="597">
        <v>143</v>
      </c>
      <c r="E38" s="10"/>
      <c r="F38" s="102"/>
      <c r="G38" s="318"/>
      <c r="H38" s="102"/>
      <c r="I38" s="10"/>
      <c r="J38" s="102"/>
      <c r="K38" s="10"/>
      <c r="L38" s="102"/>
      <c r="M38" s="118"/>
    </row>
    <row r="39" spans="1:15">
      <c r="A39" s="931"/>
      <c r="B39" s="915"/>
      <c r="C39" s="314"/>
      <c r="D39" s="11" t="s">
        <v>686</v>
      </c>
      <c r="E39" s="117"/>
      <c r="F39" s="320"/>
      <c r="G39" s="7"/>
      <c r="H39" s="462"/>
      <c r="I39" s="463"/>
      <c r="J39" s="462"/>
      <c r="K39" s="463"/>
      <c r="L39" s="462"/>
      <c r="M39" s="464"/>
    </row>
    <row r="40" spans="1:15">
      <c r="A40" s="931"/>
      <c r="B40" s="915"/>
      <c r="C40" s="314"/>
      <c r="D40" s="1042">
        <v>143</v>
      </c>
      <c r="E40" s="1042"/>
      <c r="F40" s="997"/>
      <c r="G40" s="997"/>
      <c r="H40" s="998"/>
      <c r="I40" s="998"/>
      <c r="J40" s="320"/>
      <c r="K40" s="7"/>
      <c r="L40" s="320"/>
      <c r="M40" s="321"/>
    </row>
    <row r="41" spans="1:15">
      <c r="A41" s="931"/>
      <c r="B41" s="915"/>
      <c r="C41" s="314"/>
      <c r="D41" s="11"/>
      <c r="E41" s="117"/>
      <c r="F41" s="322"/>
      <c r="G41" s="323"/>
      <c r="H41" s="322"/>
      <c r="I41" s="323"/>
      <c r="J41" s="322"/>
      <c r="K41" s="323"/>
      <c r="L41" s="322"/>
      <c r="M41" s="324"/>
    </row>
    <row r="42" spans="1:15" ht="18" customHeight="1">
      <c r="A42" s="931"/>
      <c r="B42" s="914" t="s">
        <v>687</v>
      </c>
      <c r="C42" s="246"/>
      <c r="D42" s="37"/>
      <c r="E42" s="37"/>
      <c r="F42" s="37"/>
      <c r="G42" s="37"/>
      <c r="H42" s="37"/>
      <c r="I42" s="37"/>
      <c r="J42" s="37"/>
      <c r="K42" s="37"/>
      <c r="L42" s="41"/>
      <c r="M42" s="406"/>
    </row>
    <row r="43" spans="1:15">
      <c r="A43" s="931"/>
      <c r="B43" s="915"/>
      <c r="C43" s="465"/>
      <c r="D43" s="57" t="s">
        <v>688</v>
      </c>
      <c r="E43" s="58" t="s">
        <v>548</v>
      </c>
      <c r="F43" s="1041" t="s">
        <v>689</v>
      </c>
      <c r="G43" s="921"/>
      <c r="H43" s="7"/>
      <c r="I43" s="327" t="s">
        <v>668</v>
      </c>
      <c r="J43" s="327"/>
      <c r="K43" s="327"/>
      <c r="L43" s="41"/>
      <c r="M43" s="406"/>
    </row>
    <row r="44" spans="1:15">
      <c r="A44" s="931"/>
      <c r="B44" s="915"/>
      <c r="C44" s="465"/>
      <c r="D44" s="365"/>
      <c r="E44" s="32" t="s">
        <v>667</v>
      </c>
      <c r="F44" s="1041"/>
      <c r="G44" s="922"/>
      <c r="H44" s="301"/>
      <c r="I44" s="999"/>
      <c r="J44" s="999"/>
      <c r="K44" s="40"/>
      <c r="L44" s="41"/>
      <c r="M44" s="406"/>
    </row>
    <row r="45" spans="1:15">
      <c r="A45" s="931"/>
      <c r="B45" s="916"/>
      <c r="C45" s="366"/>
      <c r="D45" s="347"/>
      <c r="E45" s="347"/>
      <c r="F45" s="347"/>
      <c r="G45" s="347"/>
      <c r="H45" s="347"/>
      <c r="I45" s="347"/>
      <c r="J45" s="347"/>
      <c r="K45" s="347"/>
      <c r="L45" s="41"/>
      <c r="M45" s="406"/>
    </row>
    <row r="46" spans="1:15" ht="28.5" customHeight="1">
      <c r="A46" s="931"/>
      <c r="B46" s="69" t="s">
        <v>690</v>
      </c>
      <c r="C46" s="893" t="s">
        <v>1029</v>
      </c>
      <c r="D46" s="894"/>
      <c r="E46" s="894"/>
      <c r="F46" s="894"/>
      <c r="G46" s="894"/>
      <c r="H46" s="894"/>
      <c r="I46" s="894"/>
      <c r="J46" s="894"/>
      <c r="K46" s="894"/>
      <c r="L46" s="894"/>
      <c r="M46" s="895"/>
      <c r="O46" s="302"/>
    </row>
    <row r="47" spans="1:15">
      <c r="A47" s="931"/>
      <c r="B47" s="69" t="s">
        <v>692</v>
      </c>
      <c r="C47" s="893" t="s">
        <v>273</v>
      </c>
      <c r="D47" s="894"/>
      <c r="E47" s="894"/>
      <c r="F47" s="894"/>
      <c r="G47" s="894"/>
      <c r="H47" s="894"/>
      <c r="I47" s="894"/>
      <c r="J47" s="894"/>
      <c r="K47" s="894"/>
      <c r="L47" s="894"/>
      <c r="M47" s="895"/>
    </row>
    <row r="48" spans="1:15">
      <c r="A48" s="931"/>
      <c r="B48" s="69" t="s">
        <v>694</v>
      </c>
      <c r="C48" s="280">
        <v>0</v>
      </c>
      <c r="D48" s="143"/>
      <c r="E48" s="143"/>
      <c r="F48" s="143"/>
      <c r="G48" s="143"/>
      <c r="H48" s="143"/>
      <c r="I48" s="143"/>
      <c r="J48" s="143"/>
      <c r="K48" s="143"/>
      <c r="L48" s="143"/>
      <c r="M48" s="228"/>
    </row>
    <row r="49" spans="1:13" ht="30.95" customHeight="1" thickBot="1">
      <c r="A49" s="931"/>
      <c r="B49" s="283" t="s">
        <v>695</v>
      </c>
      <c r="C49" s="986">
        <v>2018</v>
      </c>
      <c r="D49" s="987"/>
      <c r="E49" s="987"/>
      <c r="F49" s="987"/>
      <c r="G49" s="987"/>
      <c r="H49" s="987"/>
      <c r="I49" s="987"/>
      <c r="J49" s="987"/>
      <c r="K49" s="987"/>
      <c r="L49" s="987"/>
      <c r="M49" s="988"/>
    </row>
    <row r="50" spans="1:13" ht="15.75" customHeight="1">
      <c r="A50" s="976" t="s">
        <v>70</v>
      </c>
      <c r="B50" s="331" t="s">
        <v>696</v>
      </c>
      <c r="C50" s="1118" t="s">
        <v>831</v>
      </c>
      <c r="D50" s="1119"/>
      <c r="E50" s="1119"/>
      <c r="F50" s="1119"/>
      <c r="G50" s="1119"/>
      <c r="H50" s="1119"/>
      <c r="I50" s="1119"/>
      <c r="J50" s="1119"/>
      <c r="K50" s="1119"/>
      <c r="L50" s="1119"/>
      <c r="M50" s="1120"/>
    </row>
    <row r="51" spans="1:13" ht="15.75" customHeight="1">
      <c r="A51" s="906"/>
      <c r="B51" s="70" t="s">
        <v>698</v>
      </c>
      <c r="C51" s="1030" t="s">
        <v>273</v>
      </c>
      <c r="D51" s="1031"/>
      <c r="E51" s="1031"/>
      <c r="F51" s="1031"/>
      <c r="G51" s="1031"/>
      <c r="H51" s="1031"/>
      <c r="I51" s="1031"/>
      <c r="J51" s="1031"/>
      <c r="K51" s="1031"/>
      <c r="L51" s="1031"/>
      <c r="M51" s="1032"/>
    </row>
    <row r="52" spans="1:13" ht="15.75" customHeight="1">
      <c r="A52" s="906"/>
      <c r="B52" s="70" t="s">
        <v>699</v>
      </c>
      <c r="C52" s="1030" t="s">
        <v>818</v>
      </c>
      <c r="D52" s="1031"/>
      <c r="E52" s="1031"/>
      <c r="F52" s="1031"/>
      <c r="G52" s="1031"/>
      <c r="H52" s="1031"/>
      <c r="I52" s="1031"/>
      <c r="J52" s="1031"/>
      <c r="K52" s="1031"/>
      <c r="L52" s="1031"/>
      <c r="M52" s="1032"/>
    </row>
    <row r="53" spans="1:13" ht="15.75" customHeight="1">
      <c r="A53" s="906"/>
      <c r="B53" s="71" t="s">
        <v>700</v>
      </c>
      <c r="C53" s="1030" t="s">
        <v>273</v>
      </c>
      <c r="D53" s="1031"/>
      <c r="E53" s="1031"/>
      <c r="F53" s="1031"/>
      <c r="G53" s="1031"/>
      <c r="H53" s="1031"/>
      <c r="I53" s="1031"/>
      <c r="J53" s="1031"/>
      <c r="K53" s="1031"/>
      <c r="L53" s="1031"/>
      <c r="M53" s="1032"/>
    </row>
    <row r="54" spans="1:13" ht="15.75" customHeight="1">
      <c r="A54" s="906"/>
      <c r="B54" s="70" t="s">
        <v>701</v>
      </c>
      <c r="C54" s="1121" t="s">
        <v>555</v>
      </c>
      <c r="D54" s="1031"/>
      <c r="E54" s="1031"/>
      <c r="F54" s="1031"/>
      <c r="G54" s="1031"/>
      <c r="H54" s="1031"/>
      <c r="I54" s="1031"/>
      <c r="J54" s="1031"/>
      <c r="K54" s="1031"/>
      <c r="L54" s="1031"/>
      <c r="M54" s="1032"/>
    </row>
    <row r="55" spans="1:13" ht="15.95" customHeight="1">
      <c r="A55" s="907"/>
      <c r="B55" s="332" t="s">
        <v>702</v>
      </c>
      <c r="C55" s="980" t="s">
        <v>275</v>
      </c>
      <c r="D55" s="981"/>
      <c r="E55" s="981"/>
      <c r="F55" s="981"/>
      <c r="G55" s="981"/>
      <c r="H55" s="981"/>
      <c r="I55" s="981"/>
      <c r="J55" s="981"/>
      <c r="K55" s="981"/>
      <c r="L55" s="981"/>
      <c r="M55" s="982"/>
    </row>
    <row r="56" spans="1:13" ht="15.75" customHeight="1">
      <c r="A56" s="976" t="s">
        <v>704</v>
      </c>
      <c r="B56" s="333" t="s">
        <v>705</v>
      </c>
      <c r="C56" s="978" t="s">
        <v>998</v>
      </c>
      <c r="D56" s="978"/>
      <c r="E56" s="978"/>
      <c r="F56" s="978"/>
      <c r="G56" s="978"/>
      <c r="H56" s="978"/>
      <c r="I56" s="978"/>
      <c r="J56" s="978"/>
      <c r="K56" s="978"/>
      <c r="L56" s="978"/>
      <c r="M56" s="979"/>
    </row>
    <row r="57" spans="1:13" ht="30" customHeight="1">
      <c r="A57" s="906"/>
      <c r="B57" s="72" t="s">
        <v>707</v>
      </c>
      <c r="C57" s="1008" t="s">
        <v>708</v>
      </c>
      <c r="D57" s="1008"/>
      <c r="E57" s="1008"/>
      <c r="F57" s="1008"/>
      <c r="G57" s="1008"/>
      <c r="H57" s="1008"/>
      <c r="I57" s="1008"/>
      <c r="J57" s="1008"/>
      <c r="K57" s="1008"/>
      <c r="L57" s="1008"/>
      <c r="M57" s="1009"/>
    </row>
    <row r="58" spans="1:13" ht="30" customHeight="1">
      <c r="A58" s="907"/>
      <c r="B58" s="335" t="s">
        <v>237</v>
      </c>
      <c r="C58" s="1008" t="s">
        <v>118</v>
      </c>
      <c r="D58" s="1008"/>
      <c r="E58" s="1008"/>
      <c r="F58" s="1008"/>
      <c r="G58" s="1008"/>
      <c r="H58" s="1008"/>
      <c r="I58" s="1008"/>
      <c r="J58" s="1008"/>
      <c r="K58" s="1008"/>
      <c r="L58" s="1008"/>
      <c r="M58" s="1009"/>
    </row>
    <row r="59" spans="1:13">
      <c r="A59" s="336" t="s">
        <v>74</v>
      </c>
      <c r="B59" s="74"/>
      <c r="C59" s="983" t="s">
        <v>709</v>
      </c>
      <c r="D59" s="984"/>
      <c r="E59" s="984"/>
      <c r="F59" s="984"/>
      <c r="G59" s="984"/>
      <c r="H59" s="984"/>
      <c r="I59" s="984"/>
      <c r="J59" s="984"/>
      <c r="K59" s="984"/>
      <c r="L59" s="984"/>
      <c r="M59" s="985"/>
    </row>
  </sheetData>
  <mergeCells count="45">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14:D14"/>
    <mergeCell ref="F14:M14"/>
    <mergeCell ref="C47:M47"/>
    <mergeCell ref="A15:A49"/>
    <mergeCell ref="C16:M16"/>
    <mergeCell ref="B17:B23"/>
    <mergeCell ref="B24:B27"/>
    <mergeCell ref="J29:L29"/>
    <mergeCell ref="B31:B33"/>
    <mergeCell ref="B34:B41"/>
    <mergeCell ref="D40:E40"/>
    <mergeCell ref="F40:G40"/>
    <mergeCell ref="H40:I40"/>
    <mergeCell ref="B42:B45"/>
    <mergeCell ref="F43:F44"/>
    <mergeCell ref="G43:G44"/>
    <mergeCell ref="I44:J44"/>
    <mergeCell ref="C46:M46"/>
    <mergeCell ref="C49:M49"/>
    <mergeCell ref="A50:A55"/>
    <mergeCell ref="C50:M50"/>
    <mergeCell ref="C51:M51"/>
    <mergeCell ref="C52:M52"/>
    <mergeCell ref="C53:M53"/>
    <mergeCell ref="C54:M54"/>
    <mergeCell ref="C55:M55"/>
    <mergeCell ref="A56:A58"/>
    <mergeCell ref="C56:M56"/>
    <mergeCell ref="C57:M57"/>
    <mergeCell ref="C58:M58"/>
    <mergeCell ref="C59:M59"/>
  </mergeCells>
  <dataValidations count="6">
    <dataValidation allowBlank="1" showInputMessage="1" showErrorMessage="1" prompt="Incluir una ficha por cada indicador, ya sea de producto o de resultado" sqref="B1" xr:uid="{FC205FFE-AD77-4458-9274-FF59C809C688}"/>
    <dataValidation allowBlank="1" showInputMessage="1" showErrorMessage="1" prompt="Selecciones de la lista desplegable" sqref="B15" xr:uid="{A8408540-A6BB-48E8-AD77-02088D2952CC}"/>
    <dataValidation allowBlank="1" showInputMessage="1" showErrorMessage="1" prompt="Seleccione de la lista desplegable" sqref="H7 B7 B4" xr:uid="{0AC2CA35-9768-450F-8474-67DE331521ED}"/>
    <dataValidation allowBlank="1" showInputMessage="1" showErrorMessage="1" prompt="Si corresponde a un indicador del PDD, identifique el código de la meta el cual se encuentra en el listado de indicadores del plan que se encuentra en la caja de herramientas._x000a__x000a_" sqref="F4" xr:uid="{CF9553FF-EC54-4389-826D-B33F8B478355}"/>
    <dataValidation allowBlank="1" showInputMessage="1" showErrorMessage="1" prompt="Identifique la meta ODS a que le apunta el indicador de producto. Seleccione de la lista desplegable." sqref="E14" xr:uid="{9D0AE9E0-9F15-4EFF-9F06-2CA0E55D4F41}"/>
    <dataValidation allowBlank="1" showInputMessage="1" showErrorMessage="1" prompt="Identifique el ODS a que le apunta el indicador de producto. Seleccione de la lista desplegable._x000a_" sqref="B14" xr:uid="{1B115E65-6ADE-41E5-835A-21851A351620}"/>
  </dataValidations>
  <hyperlinks>
    <hyperlink ref="C54" r:id="rId1" xr:uid="{F2FAAF65-FAB2-40AB-A419-CE78845522EF}"/>
  </hyperlinks>
  <pageMargins left="0.7" right="0.7" top="0.75" bottom="0.75" header="0.3" footer="0.3"/>
  <pageSetup paperSize="9" orientation="portrait" horizontalDpi="1200" verticalDpi="1200"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61"/>
  <sheetViews>
    <sheetView topLeftCell="A51" zoomScale="80" zoomScaleNormal="80" zoomScalePageLayoutView="80" workbookViewId="0">
      <selection activeCell="F42" sqref="F42:G4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1030</v>
      </c>
      <c r="C1" s="89"/>
      <c r="D1" s="89"/>
      <c r="E1" s="89"/>
      <c r="F1" s="89"/>
      <c r="G1" s="89"/>
      <c r="H1" s="89"/>
      <c r="I1" s="89"/>
      <c r="J1" s="89"/>
      <c r="K1" s="89"/>
      <c r="L1" s="89"/>
      <c r="M1" s="90"/>
    </row>
    <row r="2" spans="1:13" ht="23.45" customHeight="1">
      <c r="A2" s="944" t="s">
        <v>614</v>
      </c>
      <c r="B2" s="68" t="s">
        <v>615</v>
      </c>
      <c r="C2" s="893" t="str">
        <f>'Plan de acción Actual'!AB60</f>
        <v>Protocolo de protección de datos personales expedido</v>
      </c>
      <c r="D2" s="894"/>
      <c r="E2" s="894"/>
      <c r="F2" s="894"/>
      <c r="G2" s="894"/>
      <c r="H2" s="894"/>
      <c r="I2" s="894"/>
      <c r="J2" s="894"/>
      <c r="K2" s="894"/>
      <c r="L2" s="894"/>
      <c r="M2" s="895"/>
    </row>
    <row r="3" spans="1:13" ht="57.95" customHeight="1">
      <c r="A3" s="945"/>
      <c r="B3" s="69" t="s">
        <v>711</v>
      </c>
      <c r="C3" s="947" t="str">
        <f>CONCATENATE("Aporta al indicador de resultado"," ","'",,'Plan de acción Actual'!$E$59,"'")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961" t="s">
        <v>1031</v>
      </c>
      <c r="D11" s="962"/>
      <c r="E11" s="962"/>
      <c r="F11" s="962"/>
      <c r="G11" s="962"/>
      <c r="H11" s="962"/>
      <c r="I11" s="962"/>
      <c r="J11" s="962"/>
      <c r="K11" s="962"/>
      <c r="L11" s="962"/>
      <c r="M11" s="963"/>
    </row>
    <row r="12" spans="1:13" ht="64.5" customHeight="1">
      <c r="A12" s="945"/>
      <c r="B12" s="69" t="s">
        <v>713</v>
      </c>
      <c r="C12" s="947" t="s">
        <v>1032</v>
      </c>
      <c r="D12" s="908"/>
      <c r="E12" s="908"/>
      <c r="F12" s="908"/>
      <c r="G12" s="908"/>
      <c r="H12" s="908"/>
      <c r="I12" s="908"/>
      <c r="J12" s="908"/>
      <c r="K12" s="908"/>
      <c r="L12" s="908"/>
      <c r="M12" s="909"/>
    </row>
    <row r="13" spans="1:13" ht="60.75" customHeight="1">
      <c r="A13" s="945"/>
      <c r="B13" s="69" t="s">
        <v>715</v>
      </c>
      <c r="C13" s="932" t="s">
        <v>1026</v>
      </c>
      <c r="D13" s="928"/>
      <c r="E13" s="928"/>
      <c r="F13" s="928"/>
      <c r="G13" s="928"/>
      <c r="H13" s="928"/>
      <c r="I13" s="928"/>
      <c r="J13" s="928"/>
      <c r="K13" s="928"/>
      <c r="L13" s="928"/>
      <c r="M13" s="933"/>
    </row>
    <row r="14" spans="1:13" ht="77.25" customHeight="1">
      <c r="A14" s="946"/>
      <c r="B14" s="244" t="s">
        <v>716</v>
      </c>
      <c r="C14" s="246" t="str">
        <f>'Plan de acción Actual'!AD60</f>
        <v>16. Paz, Justicia e Instituciones Sólidas</v>
      </c>
      <c r="D14" s="37"/>
      <c r="E14" s="248" t="s">
        <v>232</v>
      </c>
      <c r="F14" s="973" t="str">
        <f>'Plan de acción Actual'!AE60</f>
        <v>16.6 Crear a todos los niveles instituciones eficaces y transparentes que rindan cuentas
16.10 Garantizar el acceso público a la información y proteger las libertades fundamentales, de conformidad con las leyes nacionales y los acuerdos internacionales</v>
      </c>
      <c r="G14" s="974"/>
      <c r="H14" s="974"/>
      <c r="I14" s="974"/>
      <c r="J14" s="974"/>
      <c r="K14" s="974"/>
      <c r="L14" s="974"/>
      <c r="M14" s="975"/>
    </row>
    <row r="15" spans="1:13">
      <c r="A15" s="930" t="s">
        <v>57</v>
      </c>
      <c r="B15" s="69" t="s">
        <v>221</v>
      </c>
      <c r="C15" s="124" t="str">
        <f>'Plan de acción Actual'!AF60</f>
        <v>No Aplica</v>
      </c>
      <c r="D15" s="80"/>
      <c r="E15" s="80"/>
      <c r="F15" s="80"/>
      <c r="G15" s="80"/>
      <c r="H15" s="80"/>
      <c r="I15" s="80"/>
      <c r="J15" s="80"/>
      <c r="K15" s="80"/>
      <c r="M15" s="65"/>
    </row>
    <row r="16" spans="1:13" ht="48.95" customHeight="1">
      <c r="A16" s="931"/>
      <c r="B16" s="69" t="s">
        <v>717</v>
      </c>
      <c r="C16" s="932" t="str">
        <f>'Plan de acción Actual'!AC60</f>
        <v>(Sumatoria de fases de expedición de protocolo de datos personales realizadas / Sumatoria de fases de expedición de protocolo de datos personales planeadas) x 100</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1033</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50" t="s">
        <v>787</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12">
        <v>2023</v>
      </c>
      <c r="M35" s="55"/>
    </row>
    <row r="36" spans="1:13">
      <c r="A36" s="931"/>
      <c r="B36" s="915"/>
      <c r="C36" s="6"/>
      <c r="D36" s="102"/>
      <c r="E36" s="10"/>
      <c r="F36" s="253">
        <v>1</v>
      </c>
      <c r="G36" s="10"/>
      <c r="H36" s="102"/>
      <c r="I36" s="10"/>
      <c r="J36" s="102"/>
      <c r="K36" s="10"/>
      <c r="L36" s="102"/>
      <c r="M36" s="118"/>
    </row>
    <row r="37" spans="1:13">
      <c r="A37" s="931"/>
      <c r="B37" s="915"/>
      <c r="C37" s="6"/>
      <c r="D37" s="7">
        <v>2024</v>
      </c>
      <c r="E37" s="7"/>
      <c r="F37" s="8">
        <v>2025</v>
      </c>
      <c r="G37" s="8"/>
      <c r="H37" s="8">
        <v>2026</v>
      </c>
      <c r="I37" s="7"/>
      <c r="J37" s="7">
        <v>2027</v>
      </c>
      <c r="L37" s="12">
        <v>2028</v>
      </c>
      <c r="M37" s="27"/>
    </row>
    <row r="38" spans="1:13">
      <c r="A38" s="931"/>
      <c r="B38" s="915"/>
      <c r="C38" s="6"/>
      <c r="D38" s="102"/>
      <c r="E38" s="10"/>
      <c r="F38" s="102"/>
      <c r="G38" s="10"/>
      <c r="H38" s="102"/>
      <c r="I38" s="10"/>
      <c r="J38" s="102"/>
      <c r="K38" s="10"/>
      <c r="L38" s="102"/>
      <c r="M38" s="118"/>
    </row>
    <row r="39" spans="1:13">
      <c r="A39" s="931"/>
      <c r="B39" s="915"/>
      <c r="C39" s="6"/>
      <c r="D39" s="7" t="s">
        <v>733</v>
      </c>
      <c r="E39" s="7"/>
      <c r="F39" s="7" t="s">
        <v>724</v>
      </c>
      <c r="G39" s="7"/>
      <c r="H39" s="8" t="s">
        <v>725</v>
      </c>
      <c r="I39" s="8"/>
      <c r="J39" s="8" t="s">
        <v>726</v>
      </c>
      <c r="K39" s="7"/>
      <c r="L39" s="7" t="s">
        <v>727</v>
      </c>
      <c r="M39" s="27"/>
    </row>
    <row r="40" spans="1:13">
      <c r="A40" s="931"/>
      <c r="B40" s="915"/>
      <c r="C40" s="6"/>
      <c r="D40" s="102"/>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34">
        <v>1</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1034</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720</v>
      </c>
      <c r="D52" s="908"/>
      <c r="E52" s="908"/>
      <c r="F52" s="908"/>
      <c r="G52" s="908"/>
      <c r="H52" s="908"/>
      <c r="I52" s="908"/>
      <c r="J52" s="908"/>
      <c r="K52" s="908"/>
      <c r="L52" s="908"/>
      <c r="M52" s="909"/>
    </row>
    <row r="53" spans="1:13" ht="15.75" customHeight="1">
      <c r="A53" s="906"/>
      <c r="B53" s="70" t="s">
        <v>698</v>
      </c>
      <c r="C53" s="908" t="s">
        <v>274</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273</v>
      </c>
      <c r="D55" s="908"/>
      <c r="E55" s="908"/>
      <c r="F55" s="908"/>
      <c r="G55" s="908"/>
      <c r="H55" s="908"/>
      <c r="I55" s="908"/>
      <c r="J55" s="908"/>
      <c r="K55" s="908"/>
      <c r="L55" s="908"/>
      <c r="M55" s="909"/>
    </row>
    <row r="56" spans="1:13" ht="15.75" customHeight="1">
      <c r="A56" s="906"/>
      <c r="B56" s="70" t="s">
        <v>701</v>
      </c>
      <c r="C56" s="910" t="s">
        <v>276</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1:M11"/>
    <mergeCell ref="C12:M12"/>
    <mergeCell ref="C13:M13"/>
    <mergeCell ref="B8:B10"/>
    <mergeCell ref="C9:D9"/>
  </mergeCells>
  <dataValidations count="7">
    <dataValidation allowBlank="1" showInputMessage="1" showErrorMessage="1" prompt="Seleccione de la lista desplegable" sqref="H7 B7 B4" xr:uid="{00000000-0002-0000-2C00-000000000000}"/>
    <dataValidation allowBlank="1" showInputMessage="1" showErrorMessage="1" prompt="Selecciones de la lista desplegable" sqref="B15" xr:uid="{00000000-0002-0000-2C00-000001000000}"/>
    <dataValidation allowBlank="1" showInputMessage="1" showErrorMessage="1" prompt="Incluir una ficha por cada indicador, ya sea de producto o de resultado" sqref="B1" xr:uid="{00000000-0002-0000-2C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3000000}"/>
    <dataValidation allowBlank="1" showInputMessage="1" showErrorMessage="1" prompt="Identifique la meta ODS a que le apunta el indicador de producto. Seleccione de la lista desplegable." sqref="E14" xr:uid="{00000000-0002-0000-2C00-000004000000}"/>
    <dataValidation allowBlank="1" showInputMessage="1" showErrorMessage="1" prompt="Identifique el ODS a que le apunta el indicador de producto. Seleccione de la lista desplegable._x000a_" sqref="B14" xr:uid="{00000000-0002-0000-2C00-000005000000}"/>
    <dataValidation type="list" allowBlank="1" showInputMessage="1" showErrorMessage="1" sqref="G45" xr:uid="{00000000-0002-0000-2C00-000006000000}"/>
  </dataValidations>
  <hyperlinks>
    <hyperlink ref="C56" r:id="rId1" xr:uid="{00000000-0004-0000-2C00-000000000000}"/>
  </hyperlinks>
  <pageMargins left="0.7" right="0.7" top="0.75" bottom="0.75" header="0.3" footer="0.3"/>
  <pageSetup paperSize="9" orientation="portrait" horizontalDpi="1200" verticalDpi="1200"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61"/>
  <sheetViews>
    <sheetView topLeftCell="A48" zoomScale="80" zoomScaleNormal="80" zoomScalePageLayoutView="80" workbookViewId="0">
      <selection activeCell="B1" sqref="B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1035</v>
      </c>
      <c r="C1" s="89"/>
      <c r="D1" s="89"/>
      <c r="E1" s="89"/>
      <c r="F1" s="89"/>
      <c r="G1" s="89"/>
      <c r="H1" s="89"/>
      <c r="I1" s="89"/>
      <c r="J1" s="89"/>
      <c r="K1" s="89"/>
      <c r="L1" s="89"/>
      <c r="M1" s="90"/>
    </row>
    <row r="2" spans="1:13" ht="23.45" customHeight="1">
      <c r="A2" s="944" t="s">
        <v>614</v>
      </c>
      <c r="B2" s="68" t="s">
        <v>615</v>
      </c>
      <c r="C2" s="893" t="str">
        <f>'Plan de acción Actual'!AB61</f>
        <v>Número de entidades con metodología de cálculo de ahorros por racionalización de trámites implementada</v>
      </c>
      <c r="D2" s="894"/>
      <c r="E2" s="894"/>
      <c r="F2" s="894"/>
      <c r="G2" s="894"/>
      <c r="H2" s="894"/>
      <c r="I2" s="894"/>
      <c r="J2" s="894"/>
      <c r="K2" s="894"/>
      <c r="L2" s="894"/>
      <c r="M2" s="895"/>
    </row>
    <row r="3" spans="1:13" ht="57.95" customHeight="1">
      <c r="A3" s="945"/>
      <c r="B3" s="69" t="s">
        <v>711</v>
      </c>
      <c r="C3" s="947" t="str">
        <f>CONCATENATE("Aporta al indicador de resultado"," ","'",,'Plan de acción Actual'!$E$59,"'")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110.25" customHeight="1">
      <c r="A11" s="945"/>
      <c r="B11" s="261" t="s">
        <v>651</v>
      </c>
      <c r="C11" s="1019" t="s">
        <v>1036</v>
      </c>
      <c r="D11" s="1020"/>
      <c r="E11" s="1020"/>
      <c r="F11" s="1020"/>
      <c r="G11" s="1020"/>
      <c r="H11" s="1020"/>
      <c r="I11" s="1020"/>
      <c r="J11" s="1020"/>
      <c r="K11" s="1020"/>
      <c r="L11" s="1020"/>
      <c r="M11" s="1021"/>
    </row>
    <row r="12" spans="1:13" ht="57" customHeight="1">
      <c r="A12" s="945"/>
      <c r="B12" s="69" t="s">
        <v>713</v>
      </c>
      <c r="C12" s="947" t="s">
        <v>1037</v>
      </c>
      <c r="D12" s="908"/>
      <c r="E12" s="908"/>
      <c r="F12" s="908"/>
      <c r="G12" s="908"/>
      <c r="H12" s="908"/>
      <c r="I12" s="908"/>
      <c r="J12" s="908"/>
      <c r="K12" s="908"/>
      <c r="L12" s="908"/>
      <c r="M12" s="909"/>
    </row>
    <row r="13" spans="1:13" ht="54.75" customHeight="1">
      <c r="A13" s="945"/>
      <c r="B13" s="69" t="s">
        <v>715</v>
      </c>
      <c r="C13" s="932" t="s">
        <v>1026</v>
      </c>
      <c r="D13" s="928"/>
      <c r="E13" s="928"/>
      <c r="F13" s="928"/>
      <c r="G13" s="928"/>
      <c r="H13" s="928"/>
      <c r="I13" s="928"/>
      <c r="J13" s="928"/>
      <c r="K13" s="928"/>
      <c r="L13" s="928"/>
      <c r="M13" s="933"/>
    </row>
    <row r="14" spans="1:13" ht="71.25" customHeight="1">
      <c r="A14" s="946"/>
      <c r="B14" s="244" t="s">
        <v>716</v>
      </c>
      <c r="C14" s="246" t="str">
        <f>'Plan de acción Actual'!AD61</f>
        <v>16. Paz, Justicia e Instituciones Sólidas</v>
      </c>
      <c r="D14" s="37"/>
      <c r="E14" s="248" t="s">
        <v>232</v>
      </c>
      <c r="F14" s="973" t="str">
        <f>'Plan de acción Actual'!AE61</f>
        <v>16.6 Crear a todos los niveles instituciones eficaces y transparentes que rindan cuentas</v>
      </c>
      <c r="G14" s="974"/>
      <c r="H14" s="974"/>
      <c r="I14" s="974"/>
      <c r="J14" s="974"/>
      <c r="K14" s="974"/>
      <c r="L14" s="974"/>
      <c r="M14" s="975"/>
    </row>
    <row r="15" spans="1:13">
      <c r="A15" s="930" t="s">
        <v>57</v>
      </c>
      <c r="B15" s="69" t="s">
        <v>221</v>
      </c>
      <c r="C15" s="124" t="str">
        <f>'Plan de acción Actual'!AF61</f>
        <v>No Aplica</v>
      </c>
      <c r="D15" s="80"/>
      <c r="E15" s="80"/>
      <c r="F15" s="80"/>
      <c r="G15" s="80"/>
      <c r="H15" s="80"/>
      <c r="I15" s="80"/>
      <c r="J15" s="80"/>
      <c r="K15" s="80"/>
      <c r="M15" s="65"/>
    </row>
    <row r="16" spans="1:13" ht="48.95" customHeight="1">
      <c r="A16" s="931"/>
      <c r="B16" s="69" t="s">
        <v>717</v>
      </c>
      <c r="C16" s="932" t="str">
        <f>'Plan de acción Actual'!AC61</f>
        <v>Sumatoria de entidades con metodología de cálculo de ahorros por racionalización de trámites implementada</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732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2018</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2020</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c r="E36" s="10"/>
      <c r="F36" s="102">
        <v>15</v>
      </c>
      <c r="G36" s="10"/>
      <c r="H36" s="102">
        <v>20</v>
      </c>
      <c r="I36" s="10"/>
      <c r="J36" s="102">
        <v>25</v>
      </c>
      <c r="K36" s="10"/>
      <c r="L36" s="102">
        <v>30</v>
      </c>
      <c r="M36" s="118"/>
    </row>
    <row r="37" spans="1:13">
      <c r="A37" s="931"/>
      <c r="B37" s="915"/>
      <c r="C37" s="6"/>
      <c r="D37" s="7">
        <v>2024</v>
      </c>
      <c r="E37" s="7"/>
      <c r="F37" s="8">
        <v>2025</v>
      </c>
      <c r="G37" s="8"/>
      <c r="H37" s="8">
        <v>2026</v>
      </c>
      <c r="I37" s="7"/>
      <c r="J37" s="7">
        <v>2027</v>
      </c>
      <c r="L37" s="7">
        <v>2028</v>
      </c>
      <c r="M37" s="27"/>
    </row>
    <row r="38" spans="1:13">
      <c r="A38" s="931"/>
      <c r="B38" s="915"/>
      <c r="C38" s="6"/>
      <c r="D38" s="102">
        <v>34</v>
      </c>
      <c r="E38" s="10"/>
      <c r="F38" s="102">
        <v>35</v>
      </c>
      <c r="G38" s="10"/>
      <c r="H38" s="102">
        <v>36</v>
      </c>
      <c r="I38" s="10"/>
      <c r="J38" s="102">
        <v>37</v>
      </c>
      <c r="K38" s="10"/>
      <c r="L38" s="102">
        <v>38</v>
      </c>
      <c r="M38" s="118"/>
    </row>
    <row r="39" spans="1:13">
      <c r="A39" s="931"/>
      <c r="B39" s="915"/>
      <c r="C39" s="6"/>
      <c r="E39" s="7"/>
      <c r="F39" s="7"/>
      <c r="G39" s="7"/>
      <c r="H39" s="8"/>
      <c r="I39" s="8"/>
      <c r="J39" s="8"/>
      <c r="K39" s="7"/>
      <c r="L39" s="7"/>
      <c r="M39" s="27"/>
    </row>
    <row r="40" spans="1:13">
      <c r="A40" s="931"/>
      <c r="B40" s="915"/>
      <c r="C40" s="6"/>
      <c r="D40" s="102"/>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38</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1038</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2020</v>
      </c>
      <c r="D51" s="894"/>
      <c r="E51" s="894"/>
      <c r="F51" s="894"/>
      <c r="G51" s="894"/>
      <c r="H51" s="894"/>
      <c r="I51" s="894"/>
      <c r="J51" s="894"/>
      <c r="K51" s="894"/>
      <c r="L51" s="894"/>
      <c r="M51" s="895"/>
    </row>
    <row r="52" spans="1:13" ht="15.75" customHeight="1">
      <c r="A52" s="905" t="s">
        <v>70</v>
      </c>
      <c r="B52" s="70" t="s">
        <v>696</v>
      </c>
      <c r="C52" s="908" t="s">
        <v>720</v>
      </c>
      <c r="D52" s="908"/>
      <c r="E52" s="908"/>
      <c r="F52" s="908"/>
      <c r="G52" s="908"/>
      <c r="H52" s="908"/>
      <c r="I52" s="908"/>
      <c r="J52" s="908"/>
      <c r="K52" s="908"/>
      <c r="L52" s="908"/>
      <c r="M52" s="909"/>
    </row>
    <row r="53" spans="1:13" ht="15.75" customHeight="1">
      <c r="A53" s="906"/>
      <c r="B53" s="70" t="s">
        <v>698</v>
      </c>
      <c r="C53" s="908" t="s">
        <v>274</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273</v>
      </c>
      <c r="D55" s="908"/>
      <c r="E55" s="908"/>
      <c r="F55" s="908"/>
      <c r="G55" s="908"/>
      <c r="H55" s="908"/>
      <c r="I55" s="908"/>
      <c r="J55" s="908"/>
      <c r="K55" s="908"/>
      <c r="L55" s="908"/>
      <c r="M55" s="909"/>
    </row>
    <row r="56" spans="1:13" ht="15.75" customHeight="1">
      <c r="A56" s="906"/>
      <c r="B56" s="70" t="s">
        <v>701</v>
      </c>
      <c r="C56" s="910" t="s">
        <v>276</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58:A60"/>
    <mergeCell ref="C58:M58"/>
    <mergeCell ref="C59:M59"/>
    <mergeCell ref="C60:M60"/>
    <mergeCell ref="H42:I42"/>
    <mergeCell ref="B44:B47"/>
    <mergeCell ref="F45:F46"/>
    <mergeCell ref="G45:G46"/>
    <mergeCell ref="I46:J46"/>
    <mergeCell ref="C48:M48"/>
    <mergeCell ref="B34:B43"/>
    <mergeCell ref="F42:G42"/>
    <mergeCell ref="A2:A14"/>
    <mergeCell ref="C2:M2"/>
    <mergeCell ref="C3:M3"/>
    <mergeCell ref="B8:B10"/>
    <mergeCell ref="C9:D9"/>
    <mergeCell ref="F9:G9"/>
    <mergeCell ref="I9:J9"/>
    <mergeCell ref="C10:D10"/>
    <mergeCell ref="F10:G10"/>
    <mergeCell ref="I10:J10"/>
    <mergeCell ref="F4:G4"/>
    <mergeCell ref="C11:M11"/>
    <mergeCell ref="F14:M14"/>
    <mergeCell ref="C12:M12"/>
    <mergeCell ref="C13:M13"/>
  </mergeCells>
  <dataValidations count="7">
    <dataValidation allowBlank="1" showInputMessage="1" showErrorMessage="1" prompt="Seleccione de la lista desplegable" sqref="H7 B7 B4" xr:uid="{00000000-0002-0000-2D00-000000000000}"/>
    <dataValidation allowBlank="1" showInputMessage="1" showErrorMessage="1" prompt="Selecciones de la lista desplegable" sqref="B15" xr:uid="{00000000-0002-0000-2D00-000001000000}"/>
    <dataValidation allowBlank="1" showInputMessage="1" showErrorMessage="1" prompt="Incluir una ficha por cada indicador, ya sea de producto o de resultado" sqref="B1" xr:uid="{00000000-0002-0000-2D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3000000}"/>
    <dataValidation allowBlank="1" showInputMessage="1" showErrorMessage="1" prompt="Identifique la meta ODS a que le apunta el indicador de producto. Seleccione de la lista desplegable." sqref="E14" xr:uid="{00000000-0002-0000-2D00-000004000000}"/>
    <dataValidation allowBlank="1" showInputMessage="1" showErrorMessage="1" prompt="Identifique el ODS a que le apunta el indicador de producto. Seleccione de la lista desplegable._x000a_" sqref="B14" xr:uid="{00000000-0002-0000-2D00-000005000000}"/>
    <dataValidation type="list" allowBlank="1" showInputMessage="1" showErrorMessage="1" sqref="G45" xr:uid="{00000000-0002-0000-2D00-000006000000}"/>
  </dataValidations>
  <hyperlinks>
    <hyperlink ref="C56" r:id="rId1" xr:uid="{00000000-0004-0000-2D00-000000000000}"/>
  </hyperlinks>
  <pageMargins left="0.7" right="0.7" top="0.75" bottom="0.75" header="0.3" footer="0.3"/>
  <pageSetup paperSize="9" orientation="portrait" horizontalDpi="1200" verticalDpi="1200"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61"/>
  <sheetViews>
    <sheetView topLeftCell="A53" zoomScale="80" zoomScaleNormal="80" zoomScalePageLayoutView="80" workbookViewId="0">
      <selection activeCell="C11" sqref="C11:M1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1039</v>
      </c>
      <c r="C1" s="89"/>
      <c r="D1" s="89"/>
      <c r="E1" s="89"/>
      <c r="F1" s="89"/>
      <c r="G1" s="89"/>
      <c r="H1" s="89"/>
      <c r="I1" s="89"/>
      <c r="J1" s="89"/>
      <c r="K1" s="89"/>
      <c r="L1" s="89"/>
      <c r="M1" s="90"/>
    </row>
    <row r="2" spans="1:13" ht="23.45" customHeight="1">
      <c r="A2" s="944" t="s">
        <v>614</v>
      </c>
      <c r="B2" s="68" t="s">
        <v>615</v>
      </c>
      <c r="C2" s="893" t="str">
        <f>'Plan de acción Actual'!AB62</f>
        <v>Número de matrices de riesgo  para procesos de inspección, vigilancia y control elaboradas e implementadas</v>
      </c>
      <c r="D2" s="894"/>
      <c r="E2" s="894"/>
      <c r="F2" s="894"/>
      <c r="G2" s="894"/>
      <c r="H2" s="894"/>
      <c r="I2" s="894"/>
      <c r="J2" s="894"/>
      <c r="K2" s="894"/>
      <c r="L2" s="894"/>
      <c r="M2" s="895"/>
    </row>
    <row r="3" spans="1:13" ht="57.95" customHeight="1">
      <c r="A3" s="945"/>
      <c r="B3" s="69" t="s">
        <v>711</v>
      </c>
      <c r="C3" s="947" t="str">
        <f>CONCATENATE("Aporta al indicador de resultado"," ","'",,'Plan de acción Actual'!$E$59,"'")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908"/>
      <c r="E3" s="908"/>
      <c r="F3" s="908"/>
      <c r="G3" s="908"/>
      <c r="H3" s="908"/>
      <c r="I3" s="908"/>
      <c r="J3" s="908"/>
      <c r="K3" s="908"/>
      <c r="L3" s="908"/>
      <c r="M3" s="909"/>
    </row>
    <row r="4" spans="1:13">
      <c r="A4" s="945"/>
      <c r="B4" s="120" t="s">
        <v>223</v>
      </c>
      <c r="C4" s="123" t="s">
        <v>263</v>
      </c>
      <c r="D4" s="15"/>
      <c r="E4" s="15"/>
      <c r="F4" s="900" t="s">
        <v>618</v>
      </c>
      <c r="G4" s="901"/>
      <c r="H4" s="241"/>
      <c r="I4" s="15"/>
      <c r="J4" s="15"/>
      <c r="K4" s="15"/>
      <c r="L4" s="15"/>
      <c r="M4" s="16"/>
    </row>
    <row r="5" spans="1:13">
      <c r="A5" s="945"/>
      <c r="B5" s="78" t="s">
        <v>619</v>
      </c>
      <c r="C5" s="17"/>
      <c r="D5" s="17"/>
      <c r="E5" s="17"/>
      <c r="F5" s="17"/>
      <c r="G5" s="17"/>
      <c r="H5" s="17"/>
      <c r="I5" s="17"/>
      <c r="J5" s="17"/>
      <c r="K5" s="17"/>
      <c r="L5" s="17"/>
      <c r="M5" s="18"/>
    </row>
    <row r="6" spans="1:13">
      <c r="A6" s="945"/>
      <c r="B6" s="120" t="s">
        <v>620</v>
      </c>
      <c r="C6" s="17"/>
      <c r="D6" s="17"/>
      <c r="E6" s="17"/>
      <c r="F6" s="17"/>
      <c r="G6" s="17"/>
      <c r="H6" s="17"/>
      <c r="I6" s="17"/>
      <c r="J6" s="17"/>
      <c r="K6" s="17"/>
      <c r="L6" s="17"/>
      <c r="M6" s="18"/>
    </row>
    <row r="7" spans="1:13">
      <c r="A7" s="945"/>
      <c r="B7" s="69" t="s">
        <v>621</v>
      </c>
      <c r="C7" s="124" t="s">
        <v>116</v>
      </c>
      <c r="D7" s="19"/>
      <c r="E7" s="19"/>
      <c r="F7" s="19"/>
      <c r="G7" s="20"/>
      <c r="H7" s="21" t="s">
        <v>237</v>
      </c>
      <c r="I7" s="125" t="s">
        <v>272</v>
      </c>
      <c r="J7" s="19"/>
      <c r="K7" s="19"/>
      <c r="L7" s="19"/>
      <c r="M7" s="22"/>
    </row>
    <row r="8" spans="1:13">
      <c r="A8" s="945"/>
      <c r="B8" s="914" t="s">
        <v>622</v>
      </c>
      <c r="C8" s="96"/>
      <c r="D8" s="82"/>
      <c r="E8" s="82"/>
      <c r="F8" s="82"/>
      <c r="G8" s="82"/>
      <c r="H8" s="82"/>
      <c r="I8" s="82"/>
      <c r="J8" s="82"/>
      <c r="K8" s="82"/>
      <c r="L8" s="83"/>
      <c r="M8" s="84"/>
    </row>
    <row r="9" spans="1:13">
      <c r="A9" s="945"/>
      <c r="B9" s="915"/>
      <c r="C9" s="890" t="s">
        <v>272</v>
      </c>
      <c r="D9" s="890"/>
      <c r="E9" s="23"/>
      <c r="F9" s="890"/>
      <c r="G9" s="890"/>
      <c r="H9" s="23"/>
      <c r="I9" s="890"/>
      <c r="J9" s="890"/>
      <c r="K9" s="23"/>
      <c r="M9" s="65"/>
    </row>
    <row r="10" spans="1:13">
      <c r="A10" s="945"/>
      <c r="B10" s="916"/>
      <c r="C10" s="890" t="s">
        <v>626</v>
      </c>
      <c r="D10" s="890"/>
      <c r="E10" s="122"/>
      <c r="F10" s="890" t="s">
        <v>626</v>
      </c>
      <c r="G10" s="890"/>
      <c r="H10" s="122"/>
      <c r="I10" s="890" t="s">
        <v>626</v>
      </c>
      <c r="J10" s="890"/>
      <c r="K10" s="122"/>
      <c r="M10" s="65"/>
    </row>
    <row r="11" spans="1:13" ht="44.45" customHeight="1">
      <c r="A11" s="945"/>
      <c r="B11" s="261" t="s">
        <v>651</v>
      </c>
      <c r="C11" s="1019" t="s">
        <v>1040</v>
      </c>
      <c r="D11" s="1020"/>
      <c r="E11" s="1020"/>
      <c r="F11" s="1020"/>
      <c r="G11" s="1020"/>
      <c r="H11" s="1020"/>
      <c r="I11" s="1020"/>
      <c r="J11" s="1020"/>
      <c r="K11" s="1020"/>
      <c r="L11" s="1020"/>
      <c r="M11" s="1021"/>
    </row>
    <row r="12" spans="1:13" ht="63" customHeight="1">
      <c r="A12" s="945"/>
      <c r="B12" s="69" t="s">
        <v>713</v>
      </c>
      <c r="C12" s="947" t="s">
        <v>1041</v>
      </c>
      <c r="D12" s="908"/>
      <c r="E12" s="908"/>
      <c r="F12" s="908"/>
      <c r="G12" s="908"/>
      <c r="H12" s="908"/>
      <c r="I12" s="908"/>
      <c r="J12" s="908"/>
      <c r="K12" s="908"/>
      <c r="L12" s="908"/>
      <c r="M12" s="909"/>
    </row>
    <row r="13" spans="1:13" ht="48.75" customHeight="1">
      <c r="A13" s="945"/>
      <c r="B13" s="69" t="s">
        <v>715</v>
      </c>
      <c r="C13" s="932" t="s">
        <v>1026</v>
      </c>
      <c r="D13" s="928"/>
      <c r="E13" s="928"/>
      <c r="F13" s="928"/>
      <c r="G13" s="928"/>
      <c r="H13" s="928"/>
      <c r="I13" s="928"/>
      <c r="J13" s="928"/>
      <c r="K13" s="928"/>
      <c r="L13" s="928"/>
      <c r="M13" s="933"/>
    </row>
    <row r="14" spans="1:13" ht="57.75" customHeight="1">
      <c r="A14" s="946"/>
      <c r="B14" s="244" t="s">
        <v>716</v>
      </c>
      <c r="C14" s="246" t="str">
        <f>'Plan de acción Actual'!AD62</f>
        <v>16. Paz, Justicia e Instituciones Sólidas</v>
      </c>
      <c r="D14" s="37"/>
      <c r="E14" s="248" t="s">
        <v>232</v>
      </c>
      <c r="F14" s="973" t="str">
        <f>'Plan de acción Actual'!AE62</f>
        <v>16.6 Crear a todos los niveles instituciones eficaces y transparentes que rindan cuentas</v>
      </c>
      <c r="G14" s="974"/>
      <c r="H14" s="974"/>
      <c r="I14" s="974"/>
      <c r="J14" s="974"/>
      <c r="K14" s="974"/>
      <c r="L14" s="974"/>
      <c r="M14" s="975"/>
    </row>
    <row r="15" spans="1:13">
      <c r="A15" s="930" t="s">
        <v>57</v>
      </c>
      <c r="B15" s="69" t="s">
        <v>221</v>
      </c>
      <c r="C15" s="124" t="str">
        <f>'Plan de acción Actual'!AF62</f>
        <v>No Aplica</v>
      </c>
      <c r="D15" s="80"/>
      <c r="E15" s="80"/>
      <c r="F15" s="80"/>
      <c r="G15" s="80"/>
      <c r="H15" s="80"/>
      <c r="I15" s="80"/>
      <c r="J15" s="80"/>
      <c r="K15" s="80"/>
      <c r="M15" s="65"/>
    </row>
    <row r="16" spans="1:13" ht="48.95" customHeight="1">
      <c r="A16" s="931"/>
      <c r="B16" s="69" t="s">
        <v>717</v>
      </c>
      <c r="C16" s="932" t="str">
        <f>'Plan de acción Actual'!AC62</f>
        <v>Sumatoria de matrices de riesgo  para procesos de inspección, vigilancia y control elaboradas e implementadas</v>
      </c>
      <c r="D16" s="928"/>
      <c r="E16" s="928"/>
      <c r="F16" s="928"/>
      <c r="G16" s="928"/>
      <c r="H16" s="928"/>
      <c r="I16" s="928"/>
      <c r="J16" s="928"/>
      <c r="K16" s="928"/>
      <c r="L16" s="928"/>
      <c r="M16" s="933"/>
    </row>
    <row r="17" spans="1:13" ht="8.25" customHeight="1">
      <c r="A17" s="931"/>
      <c r="B17" s="914" t="s">
        <v>653</v>
      </c>
      <c r="C17" s="66"/>
      <c r="D17" s="24"/>
      <c r="E17" s="24"/>
      <c r="F17" s="24"/>
      <c r="G17" s="24"/>
      <c r="H17" s="24"/>
      <c r="I17" s="24"/>
      <c r="J17" s="24"/>
      <c r="K17" s="24"/>
      <c r="L17" s="24"/>
      <c r="M17" s="25"/>
    </row>
    <row r="18" spans="1:13" ht="9" customHeight="1">
      <c r="A18" s="931"/>
      <c r="B18" s="915"/>
      <c r="C18" s="64"/>
      <c r="D18" s="26"/>
      <c r="E18" s="5"/>
      <c r="F18" s="26"/>
      <c r="G18" s="5"/>
      <c r="H18" s="26"/>
      <c r="I18" s="5"/>
      <c r="J18" s="26"/>
      <c r="K18" s="5"/>
      <c r="L18" s="5"/>
      <c r="M18" s="27"/>
    </row>
    <row r="19" spans="1:13">
      <c r="A19" s="931"/>
      <c r="B19" s="915"/>
      <c r="C19" s="29" t="s">
        <v>654</v>
      </c>
      <c r="D19" s="28"/>
      <c r="E19" s="29" t="s">
        <v>655</v>
      </c>
      <c r="F19" s="28"/>
      <c r="G19" s="29" t="s">
        <v>656</v>
      </c>
      <c r="H19" s="28"/>
      <c r="I19" s="29" t="s">
        <v>657</v>
      </c>
      <c r="J19" s="28"/>
      <c r="K19" s="29"/>
      <c r="L19" s="30"/>
      <c r="M19" s="31"/>
    </row>
    <row r="20" spans="1:13">
      <c r="A20" s="931"/>
      <c r="B20" s="915"/>
      <c r="C20" s="29" t="s">
        <v>659</v>
      </c>
      <c r="D20" s="32"/>
      <c r="E20" s="29" t="s">
        <v>660</v>
      </c>
      <c r="F20" s="33"/>
      <c r="G20" s="29" t="s">
        <v>661</v>
      </c>
      <c r="H20" s="33"/>
      <c r="I20" s="29"/>
      <c r="J20" s="33"/>
      <c r="K20" s="29"/>
      <c r="L20" s="30"/>
      <c r="M20" s="31"/>
    </row>
    <row r="21" spans="1:13">
      <c r="A21" s="931"/>
      <c r="B21" s="915"/>
      <c r="C21" s="252" t="s">
        <v>664</v>
      </c>
      <c r="D21" s="32"/>
      <c r="E21" s="251" t="s">
        <v>665</v>
      </c>
      <c r="F21" s="32"/>
      <c r="G21" s="29"/>
      <c r="H21" s="44"/>
      <c r="I21" s="29"/>
      <c r="J21" s="44"/>
      <c r="K21" s="29"/>
      <c r="L21" s="242"/>
      <c r="M21" s="243"/>
    </row>
    <row r="22" spans="1:13">
      <c r="A22" s="931"/>
      <c r="B22" s="915"/>
      <c r="C22" s="29" t="s">
        <v>666</v>
      </c>
      <c r="D22" s="33" t="s">
        <v>667</v>
      </c>
      <c r="E22" s="29" t="s">
        <v>668</v>
      </c>
      <c r="F22" s="9" t="s">
        <v>1042</v>
      </c>
      <c r="G22" s="9"/>
      <c r="H22" s="9"/>
      <c r="I22" s="9"/>
      <c r="J22" s="9"/>
      <c r="K22" s="9"/>
      <c r="L22" s="9"/>
      <c r="M22" s="34"/>
    </row>
    <row r="23" spans="1:13" ht="9.75" customHeight="1">
      <c r="A23" s="931"/>
      <c r="B23" s="916"/>
      <c r="C23" s="35"/>
      <c r="D23" s="35"/>
      <c r="E23" s="35"/>
      <c r="F23" s="35"/>
      <c r="G23" s="35"/>
      <c r="H23" s="35"/>
      <c r="I23" s="35"/>
      <c r="J23" s="35"/>
      <c r="K23" s="35"/>
      <c r="L23" s="35"/>
      <c r="M23" s="36"/>
    </row>
    <row r="24" spans="1:13">
      <c r="A24" s="931"/>
      <c r="B24" s="914" t="s">
        <v>670</v>
      </c>
      <c r="C24" s="37"/>
      <c r="D24" s="37"/>
      <c r="E24" s="37"/>
      <c r="F24" s="37"/>
      <c r="G24" s="37"/>
      <c r="H24" s="37"/>
      <c r="I24" s="37"/>
      <c r="J24" s="37"/>
      <c r="K24" s="37"/>
      <c r="M24" s="65"/>
    </row>
    <row r="25" spans="1:13">
      <c r="A25" s="931"/>
      <c r="B25" s="915"/>
      <c r="C25" s="29" t="s">
        <v>671</v>
      </c>
      <c r="D25" s="33"/>
      <c r="E25" s="38"/>
      <c r="F25" s="29" t="s">
        <v>672</v>
      </c>
      <c r="G25" s="32"/>
      <c r="H25" s="38"/>
      <c r="I25" s="29" t="s">
        <v>673</v>
      </c>
      <c r="J25" s="32" t="s">
        <v>667</v>
      </c>
      <c r="K25" s="38"/>
      <c r="M25" s="65"/>
    </row>
    <row r="26" spans="1:13">
      <c r="A26" s="931"/>
      <c r="B26" s="915"/>
      <c r="C26" s="29" t="s">
        <v>674</v>
      </c>
      <c r="D26" s="39"/>
      <c r="E26" s="40"/>
      <c r="F26" s="29" t="s">
        <v>675</v>
      </c>
      <c r="G26" s="33"/>
      <c r="H26" s="41"/>
      <c r="I26" s="42"/>
      <c r="J26" s="41"/>
      <c r="K26" s="43"/>
      <c r="M26" s="65"/>
    </row>
    <row r="27" spans="1:13">
      <c r="A27" s="931"/>
      <c r="B27" s="915"/>
      <c r="C27" s="44"/>
      <c r="D27" s="44"/>
      <c r="E27" s="44"/>
      <c r="F27" s="44"/>
      <c r="G27" s="44"/>
      <c r="H27" s="44"/>
      <c r="I27" s="44"/>
      <c r="J27" s="44"/>
      <c r="K27" s="44"/>
      <c r="M27" s="65"/>
    </row>
    <row r="28" spans="1:13">
      <c r="A28" s="931"/>
      <c r="B28" s="119" t="s">
        <v>676</v>
      </c>
      <c r="C28" s="38"/>
      <c r="D28" s="38"/>
      <c r="E28" s="38"/>
      <c r="F28" s="38"/>
      <c r="G28" s="38"/>
      <c r="H28" s="38"/>
      <c r="I28" s="38"/>
      <c r="J28" s="38"/>
      <c r="K28" s="38"/>
      <c r="L28" s="38"/>
      <c r="M28" s="45"/>
    </row>
    <row r="29" spans="1:13" ht="18.95" customHeight="1">
      <c r="A29" s="931"/>
      <c r="B29" s="119"/>
      <c r="C29" s="67" t="s">
        <v>677</v>
      </c>
      <c r="D29" s="99">
        <v>0</v>
      </c>
      <c r="E29" s="38"/>
      <c r="F29" s="46" t="s">
        <v>678</v>
      </c>
      <c r="G29" s="32">
        <v>2017</v>
      </c>
      <c r="H29" s="38"/>
      <c r="I29" s="46" t="s">
        <v>679</v>
      </c>
      <c r="J29" s="927" t="s">
        <v>273</v>
      </c>
      <c r="K29" s="928"/>
      <c r="L29" s="929"/>
      <c r="M29" s="45"/>
    </row>
    <row r="30" spans="1:13">
      <c r="A30" s="931"/>
      <c r="B30" s="120"/>
      <c r="C30" s="35"/>
      <c r="D30" s="35"/>
      <c r="E30" s="35"/>
      <c r="F30" s="35"/>
      <c r="G30" s="35"/>
      <c r="H30" s="35"/>
      <c r="I30" s="35"/>
      <c r="J30" s="35"/>
      <c r="K30" s="35"/>
      <c r="L30" s="35"/>
      <c r="M30" s="36"/>
    </row>
    <row r="31" spans="1:13">
      <c r="A31" s="931"/>
      <c r="B31" s="914" t="s">
        <v>681</v>
      </c>
      <c r="C31" s="47"/>
      <c r="D31" s="47"/>
      <c r="E31" s="47"/>
      <c r="F31" s="47"/>
      <c r="G31" s="47"/>
      <c r="H31" s="47"/>
      <c r="I31" s="47"/>
      <c r="J31" s="47"/>
      <c r="K31" s="47"/>
      <c r="M31" s="65"/>
    </row>
    <row r="32" spans="1:13">
      <c r="A32" s="931"/>
      <c r="B32" s="915"/>
      <c r="C32" s="38" t="s">
        <v>682</v>
      </c>
      <c r="D32" s="32">
        <v>2019</v>
      </c>
      <c r="E32" s="49"/>
      <c r="F32" s="38" t="s">
        <v>683</v>
      </c>
      <c r="G32" s="50" t="s">
        <v>684</v>
      </c>
      <c r="H32" s="49"/>
      <c r="I32" s="46"/>
      <c r="J32" s="49"/>
      <c r="K32" s="49"/>
      <c r="M32" s="65"/>
    </row>
    <row r="33" spans="1:13">
      <c r="A33" s="931"/>
      <c r="B33" s="916"/>
      <c r="C33" s="35"/>
      <c r="D33" s="51"/>
      <c r="E33" s="52"/>
      <c r="F33" s="35"/>
      <c r="G33" s="52"/>
      <c r="H33" s="52"/>
      <c r="I33" s="53"/>
      <c r="J33" s="52"/>
      <c r="K33" s="52"/>
      <c r="M33" s="65"/>
    </row>
    <row r="34" spans="1:13">
      <c r="A34" s="931"/>
      <c r="B34" s="914" t="s">
        <v>685</v>
      </c>
      <c r="C34" s="54"/>
      <c r="D34" s="54"/>
      <c r="E34" s="54"/>
      <c r="F34" s="54"/>
      <c r="G34" s="54"/>
      <c r="H34" s="54"/>
      <c r="I34" s="54"/>
      <c r="J34" s="54"/>
      <c r="K34" s="54"/>
      <c r="L34" s="54"/>
      <c r="M34" s="55"/>
    </row>
    <row r="35" spans="1:13">
      <c r="A35" s="931"/>
      <c r="B35" s="915"/>
      <c r="C35" s="6"/>
      <c r="D35" s="7">
        <v>2019</v>
      </c>
      <c r="E35" s="7"/>
      <c r="F35" s="8">
        <v>2020</v>
      </c>
      <c r="G35" s="8"/>
      <c r="H35" s="8">
        <v>2021</v>
      </c>
      <c r="I35" s="7"/>
      <c r="J35" s="7">
        <v>2022</v>
      </c>
      <c r="L35" s="7">
        <v>2023</v>
      </c>
      <c r="M35" s="55"/>
    </row>
    <row r="36" spans="1:13">
      <c r="A36" s="931"/>
      <c r="B36" s="915"/>
      <c r="C36" s="6"/>
      <c r="D36" s="102">
        <v>4</v>
      </c>
      <c r="E36" s="10"/>
      <c r="F36" s="102">
        <v>4</v>
      </c>
      <c r="G36" s="10"/>
      <c r="H36" s="102">
        <v>4</v>
      </c>
      <c r="I36" s="10"/>
      <c r="J36" s="102">
        <v>4</v>
      </c>
      <c r="L36" s="102">
        <v>4</v>
      </c>
      <c r="M36" s="118"/>
    </row>
    <row r="37" spans="1:13">
      <c r="A37" s="931"/>
      <c r="B37" s="915"/>
      <c r="C37" s="6"/>
      <c r="D37" s="7">
        <v>2024</v>
      </c>
      <c r="E37" s="7"/>
      <c r="F37" s="8">
        <v>2025</v>
      </c>
      <c r="G37" s="8"/>
      <c r="H37" s="8">
        <v>2026</v>
      </c>
      <c r="I37" s="7"/>
      <c r="J37" s="7">
        <v>2027</v>
      </c>
      <c r="L37" s="7">
        <v>2028</v>
      </c>
      <c r="M37" s="27"/>
    </row>
    <row r="38" spans="1:13">
      <c r="A38" s="931"/>
      <c r="B38" s="915"/>
      <c r="C38" s="6"/>
      <c r="D38" s="102">
        <v>4</v>
      </c>
      <c r="E38" s="10"/>
      <c r="F38" s="102">
        <v>4</v>
      </c>
      <c r="G38" s="10"/>
      <c r="H38" s="102">
        <v>4</v>
      </c>
      <c r="I38" s="10"/>
      <c r="J38" s="102">
        <v>4</v>
      </c>
      <c r="L38" s="102">
        <v>4</v>
      </c>
      <c r="M38" s="118"/>
    </row>
    <row r="39" spans="1:13">
      <c r="A39" s="931"/>
      <c r="B39" s="915"/>
      <c r="C39" s="6"/>
      <c r="E39" s="7"/>
      <c r="F39" s="7" t="s">
        <v>724</v>
      </c>
      <c r="G39" s="7"/>
      <c r="H39" s="8" t="s">
        <v>725</v>
      </c>
      <c r="I39" s="8"/>
      <c r="J39" s="8" t="s">
        <v>726</v>
      </c>
      <c r="K39" s="7"/>
      <c r="L39" s="7" t="s">
        <v>727</v>
      </c>
      <c r="M39" s="27"/>
    </row>
    <row r="40" spans="1:13">
      <c r="A40" s="931"/>
      <c r="B40" s="915"/>
      <c r="C40" s="6"/>
      <c r="E40" s="10"/>
      <c r="F40" s="121"/>
      <c r="G40" s="10"/>
      <c r="H40" s="121"/>
      <c r="I40" s="10"/>
      <c r="J40" s="121"/>
      <c r="K40" s="10"/>
      <c r="L40" s="121"/>
      <c r="M40" s="118"/>
    </row>
    <row r="41" spans="1:13">
      <c r="A41" s="931"/>
      <c r="B41" s="915"/>
      <c r="C41" s="6"/>
      <c r="D41" s="11" t="s">
        <v>727</v>
      </c>
      <c r="E41" s="117"/>
      <c r="F41" s="11" t="s">
        <v>686</v>
      </c>
      <c r="G41" s="117"/>
      <c r="H41" s="11"/>
      <c r="I41" s="117"/>
      <c r="J41" s="11"/>
      <c r="K41" s="117"/>
      <c r="L41" s="11"/>
      <c r="M41" s="118"/>
    </row>
    <row r="42" spans="1:13">
      <c r="A42" s="931"/>
      <c r="B42" s="915"/>
      <c r="C42" s="6"/>
      <c r="D42" s="121"/>
      <c r="E42" s="10"/>
      <c r="F42" s="917">
        <v>4</v>
      </c>
      <c r="G42" s="918"/>
      <c r="H42" s="919"/>
      <c r="I42" s="919"/>
      <c r="J42" s="11"/>
      <c r="K42" s="117"/>
      <c r="L42" s="11"/>
      <c r="M42" s="118"/>
    </row>
    <row r="43" spans="1:13">
      <c r="A43" s="931"/>
      <c r="B43" s="915"/>
      <c r="C43" s="6"/>
      <c r="D43" s="11"/>
      <c r="E43" s="117"/>
      <c r="F43" s="11"/>
      <c r="G43" s="117"/>
      <c r="H43" s="11"/>
      <c r="I43" s="117"/>
      <c r="J43" s="11"/>
      <c r="K43" s="117"/>
      <c r="L43" s="11"/>
      <c r="M43" s="118"/>
    </row>
    <row r="44" spans="1:13" ht="18" customHeight="1">
      <c r="A44" s="931"/>
      <c r="B44" s="914" t="s">
        <v>687</v>
      </c>
      <c r="C44" s="56"/>
      <c r="D44" s="56"/>
      <c r="E44" s="56"/>
      <c r="F44" s="56"/>
      <c r="G44" s="56"/>
      <c r="H44" s="56"/>
      <c r="I44" s="56"/>
      <c r="J44" s="56"/>
      <c r="K44" s="56"/>
      <c r="M44" s="65"/>
    </row>
    <row r="45" spans="1:13">
      <c r="A45" s="931"/>
      <c r="B45" s="915"/>
      <c r="D45" s="57" t="s">
        <v>688</v>
      </c>
      <c r="E45" s="58" t="s">
        <v>548</v>
      </c>
      <c r="F45" s="920" t="s">
        <v>689</v>
      </c>
      <c r="G45" s="921"/>
      <c r="H45" s="7"/>
      <c r="I45" s="77" t="s">
        <v>668</v>
      </c>
      <c r="J45" s="59"/>
      <c r="K45" s="59"/>
      <c r="M45" s="65"/>
    </row>
    <row r="46" spans="1:13">
      <c r="A46" s="931"/>
      <c r="B46" s="915"/>
      <c r="D46" s="60"/>
      <c r="E46" s="32" t="s">
        <v>667</v>
      </c>
      <c r="F46" s="920"/>
      <c r="G46" s="922"/>
      <c r="H46" s="38"/>
      <c r="I46" s="923"/>
      <c r="J46" s="923"/>
      <c r="K46" s="61"/>
      <c r="M46" s="65"/>
    </row>
    <row r="47" spans="1:13">
      <c r="A47" s="931"/>
      <c r="B47" s="916"/>
      <c r="C47" s="62"/>
      <c r="D47" s="62"/>
      <c r="E47" s="62"/>
      <c r="F47" s="62"/>
      <c r="G47" s="62"/>
      <c r="H47" s="62"/>
      <c r="I47" s="62"/>
      <c r="J47" s="62"/>
      <c r="K47" s="62"/>
      <c r="M47" s="65"/>
    </row>
    <row r="48" spans="1:13" ht="28.5" customHeight="1">
      <c r="A48" s="931"/>
      <c r="B48" s="69" t="s">
        <v>690</v>
      </c>
      <c r="C48" s="893" t="s">
        <v>1043</v>
      </c>
      <c r="D48" s="894"/>
      <c r="E48" s="894"/>
      <c r="F48" s="894"/>
      <c r="G48" s="894"/>
      <c r="H48" s="894"/>
      <c r="I48" s="894"/>
      <c r="J48" s="894"/>
      <c r="K48" s="894"/>
      <c r="L48" s="894"/>
      <c r="M48" s="895"/>
    </row>
    <row r="49" spans="1:13">
      <c r="A49" s="931"/>
      <c r="B49" s="69" t="s">
        <v>692</v>
      </c>
      <c r="C49" s="893" t="s">
        <v>273</v>
      </c>
      <c r="D49" s="894"/>
      <c r="E49" s="894"/>
      <c r="F49" s="894"/>
      <c r="G49" s="894"/>
      <c r="H49" s="894"/>
      <c r="I49" s="894"/>
      <c r="J49" s="894"/>
      <c r="K49" s="894"/>
      <c r="L49" s="894"/>
      <c r="M49" s="895"/>
    </row>
    <row r="50" spans="1:13">
      <c r="A50" s="931"/>
      <c r="B50" s="69" t="s">
        <v>694</v>
      </c>
      <c r="C50" s="143">
        <v>0</v>
      </c>
      <c r="D50" s="143"/>
      <c r="E50" s="143"/>
      <c r="F50" s="143"/>
      <c r="G50" s="143"/>
      <c r="H50" s="143"/>
      <c r="I50" s="143"/>
      <c r="J50" s="143"/>
      <c r="K50" s="143"/>
      <c r="L50" s="143"/>
      <c r="M50" s="228"/>
    </row>
    <row r="51" spans="1:13" ht="30.95" customHeight="1">
      <c r="A51" s="931"/>
      <c r="B51" s="69" t="s">
        <v>695</v>
      </c>
      <c r="C51" s="893">
        <v>2019</v>
      </c>
      <c r="D51" s="894"/>
      <c r="E51" s="894"/>
      <c r="F51" s="894"/>
      <c r="G51" s="894"/>
      <c r="H51" s="894"/>
      <c r="I51" s="894"/>
      <c r="J51" s="894"/>
      <c r="K51" s="894"/>
      <c r="L51" s="894"/>
      <c r="M51" s="895"/>
    </row>
    <row r="52" spans="1:13" ht="15.75" customHeight="1">
      <c r="A52" s="905" t="s">
        <v>70</v>
      </c>
      <c r="B52" s="70" t="s">
        <v>696</v>
      </c>
      <c r="C52" s="908" t="s">
        <v>720</v>
      </c>
      <c r="D52" s="908"/>
      <c r="E52" s="908"/>
      <c r="F52" s="908"/>
      <c r="G52" s="908"/>
      <c r="H52" s="908"/>
      <c r="I52" s="908"/>
      <c r="J52" s="908"/>
      <c r="K52" s="908"/>
      <c r="L52" s="908"/>
      <c r="M52" s="909"/>
    </row>
    <row r="53" spans="1:13" ht="15.75" customHeight="1">
      <c r="A53" s="906"/>
      <c r="B53" s="70" t="s">
        <v>698</v>
      </c>
      <c r="C53" s="908" t="s">
        <v>274</v>
      </c>
      <c r="D53" s="908"/>
      <c r="E53" s="908"/>
      <c r="F53" s="908"/>
      <c r="G53" s="908"/>
      <c r="H53" s="908"/>
      <c r="I53" s="908"/>
      <c r="J53" s="908"/>
      <c r="K53" s="908"/>
      <c r="L53" s="908"/>
      <c r="M53" s="909"/>
    </row>
    <row r="54" spans="1:13" ht="15.75" customHeight="1">
      <c r="A54" s="906"/>
      <c r="B54" s="70" t="s">
        <v>699</v>
      </c>
      <c r="C54" s="908" t="s">
        <v>272</v>
      </c>
      <c r="D54" s="908"/>
      <c r="E54" s="908"/>
      <c r="F54" s="908"/>
      <c r="G54" s="908"/>
      <c r="H54" s="908"/>
      <c r="I54" s="908"/>
      <c r="J54" s="908"/>
      <c r="K54" s="908"/>
      <c r="L54" s="908"/>
      <c r="M54" s="909"/>
    </row>
    <row r="55" spans="1:13" ht="15.75" customHeight="1">
      <c r="A55" s="906"/>
      <c r="B55" s="71" t="s">
        <v>700</v>
      </c>
      <c r="C55" s="908" t="s">
        <v>273</v>
      </c>
      <c r="D55" s="908"/>
      <c r="E55" s="908"/>
      <c r="F55" s="908"/>
      <c r="G55" s="908"/>
      <c r="H55" s="908"/>
      <c r="I55" s="908"/>
      <c r="J55" s="908"/>
      <c r="K55" s="908"/>
      <c r="L55" s="908"/>
      <c r="M55" s="909"/>
    </row>
    <row r="56" spans="1:13" ht="15.75" customHeight="1">
      <c r="A56" s="906"/>
      <c r="B56" s="70" t="s">
        <v>701</v>
      </c>
      <c r="C56" s="910" t="s">
        <v>276</v>
      </c>
      <c r="D56" s="908"/>
      <c r="E56" s="908"/>
      <c r="F56" s="908"/>
      <c r="G56" s="908"/>
      <c r="H56" s="908"/>
      <c r="I56" s="908"/>
      <c r="J56" s="908"/>
      <c r="K56" s="908"/>
      <c r="L56" s="908"/>
      <c r="M56" s="909"/>
    </row>
    <row r="57" spans="1:13" ht="15.95" customHeight="1" thickBot="1">
      <c r="A57" s="907"/>
      <c r="B57" s="70" t="s">
        <v>702</v>
      </c>
      <c r="C57" s="908" t="s">
        <v>275</v>
      </c>
      <c r="D57" s="908"/>
      <c r="E57" s="908"/>
      <c r="F57" s="908"/>
      <c r="G57" s="908"/>
      <c r="H57" s="908"/>
      <c r="I57" s="908"/>
      <c r="J57" s="908"/>
      <c r="K57" s="908"/>
      <c r="L57" s="908"/>
      <c r="M57" s="909"/>
    </row>
    <row r="58" spans="1:13" ht="15.75" customHeight="1">
      <c r="A58" s="905" t="s">
        <v>704</v>
      </c>
      <c r="B58" s="72" t="s">
        <v>705</v>
      </c>
      <c r="C58" s="908" t="s">
        <v>706</v>
      </c>
      <c r="D58" s="908"/>
      <c r="E58" s="908"/>
      <c r="F58" s="908"/>
      <c r="G58" s="908"/>
      <c r="H58" s="908"/>
      <c r="I58" s="908"/>
      <c r="J58" s="908"/>
      <c r="K58" s="908"/>
      <c r="L58" s="908"/>
      <c r="M58" s="909"/>
    </row>
    <row r="59" spans="1:13" ht="30" customHeight="1">
      <c r="A59" s="906"/>
      <c r="B59" s="72" t="s">
        <v>707</v>
      </c>
      <c r="C59" s="908" t="s">
        <v>708</v>
      </c>
      <c r="D59" s="908"/>
      <c r="E59" s="908"/>
      <c r="F59" s="908"/>
      <c r="G59" s="908"/>
      <c r="H59" s="908"/>
      <c r="I59" s="908"/>
      <c r="J59" s="908"/>
      <c r="K59" s="908"/>
      <c r="L59" s="908"/>
      <c r="M59" s="909"/>
    </row>
    <row r="60" spans="1:13" ht="30" customHeight="1" thickBot="1">
      <c r="A60" s="906"/>
      <c r="B60" s="73" t="s">
        <v>237</v>
      </c>
      <c r="C60" s="908" t="s">
        <v>118</v>
      </c>
      <c r="D60" s="908"/>
      <c r="E60" s="908"/>
      <c r="F60" s="908"/>
      <c r="G60" s="908"/>
      <c r="H60" s="908"/>
      <c r="I60" s="908"/>
      <c r="J60" s="908"/>
      <c r="K60" s="908"/>
      <c r="L60" s="908"/>
      <c r="M60" s="909"/>
    </row>
    <row r="61" spans="1:13" ht="16.5" thickBot="1">
      <c r="A61" s="87" t="s">
        <v>74</v>
      </c>
      <c r="B61" s="74"/>
      <c r="C61" s="902" t="s">
        <v>709</v>
      </c>
      <c r="D61" s="903"/>
      <c r="E61" s="903"/>
      <c r="F61" s="903"/>
      <c r="G61" s="903"/>
      <c r="H61" s="903"/>
      <c r="I61" s="903"/>
      <c r="J61" s="903"/>
      <c r="K61" s="903"/>
      <c r="L61" s="903"/>
      <c r="M61" s="904"/>
    </row>
  </sheetData>
  <mergeCells count="4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F4:G4"/>
    <mergeCell ref="F9:G9"/>
    <mergeCell ref="I9:J9"/>
    <mergeCell ref="C10:D10"/>
    <mergeCell ref="F10:G10"/>
    <mergeCell ref="I10:J10"/>
    <mergeCell ref="C11:M11"/>
    <mergeCell ref="C12:M12"/>
    <mergeCell ref="C13:M13"/>
    <mergeCell ref="B8:B10"/>
    <mergeCell ref="C9:D9"/>
  </mergeCells>
  <dataValidations count="7">
    <dataValidation allowBlank="1" showInputMessage="1" showErrorMessage="1" prompt="Seleccione de la lista desplegable" sqref="H7 B7 B4" xr:uid="{00000000-0002-0000-2E00-000000000000}"/>
    <dataValidation allowBlank="1" showInputMessage="1" showErrorMessage="1" prompt="Selecciones de la lista desplegable" sqref="B15" xr:uid="{00000000-0002-0000-2E00-000001000000}"/>
    <dataValidation allowBlank="1" showInputMessage="1" showErrorMessage="1" prompt="Incluir una ficha por cada indicador, ya sea de producto o de resultado" sqref="B1" xr:uid="{00000000-0002-0000-2E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3000000}"/>
    <dataValidation allowBlank="1" showInputMessage="1" showErrorMessage="1" prompt="Identifique la meta ODS a que le apunta el indicador de producto. Seleccione de la lista desplegable." sqref="E14" xr:uid="{00000000-0002-0000-2E00-000004000000}"/>
    <dataValidation allowBlank="1" showInputMessage="1" showErrorMessage="1" prompt="Identifique el ODS a que le apunta el indicador de producto. Seleccione de la lista desplegable._x000a_" sqref="B14" xr:uid="{00000000-0002-0000-2E00-000005000000}"/>
    <dataValidation type="list" allowBlank="1" showInputMessage="1" showErrorMessage="1" sqref="G45" xr:uid="{00000000-0002-0000-2E00-000006000000}"/>
  </dataValidations>
  <hyperlinks>
    <hyperlink ref="C56" r:id="rId1" xr:uid="{00000000-0004-0000-2E00-000000000000}"/>
  </hyperlinks>
  <pageMargins left="0.7" right="0.7" top="0.75" bottom="0.75" header="0.3" footer="0.3"/>
  <pageSetup paperSize="9" orientation="portrait" horizontalDpi="1200" verticalDpi="12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DB95-0C40-4470-A8C4-3C72C895D03F}">
  <dimension ref="A1:O59"/>
  <sheetViews>
    <sheetView topLeftCell="A46" zoomScale="80" zoomScaleNormal="80" zoomScalePageLayoutView="80" workbookViewId="0">
      <selection activeCell="C57" sqref="C57:M57"/>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1044</v>
      </c>
      <c r="C1" s="89"/>
      <c r="D1" s="89"/>
      <c r="E1" s="89"/>
      <c r="F1" s="89"/>
      <c r="G1" s="89"/>
      <c r="H1" s="89"/>
      <c r="I1" s="89"/>
      <c r="J1" s="89"/>
      <c r="K1" s="89"/>
      <c r="L1" s="89"/>
      <c r="M1" s="90"/>
    </row>
    <row r="2" spans="1:13" ht="23.45" customHeight="1">
      <c r="A2" s="944" t="s">
        <v>614</v>
      </c>
      <c r="B2" s="68" t="s">
        <v>615</v>
      </c>
      <c r="C2" s="1164" t="s">
        <v>532</v>
      </c>
      <c r="D2" s="1165"/>
      <c r="E2" s="1165"/>
      <c r="F2" s="1165"/>
      <c r="G2" s="1165"/>
      <c r="H2" s="1165"/>
      <c r="I2" s="1165"/>
      <c r="J2" s="1165"/>
      <c r="K2" s="1165"/>
      <c r="L2" s="1165"/>
      <c r="M2" s="1166"/>
    </row>
    <row r="3" spans="1:13" ht="57.95" customHeight="1">
      <c r="A3" s="945"/>
      <c r="B3" s="69" t="s">
        <v>711</v>
      </c>
      <c r="C3" s="1180" t="s">
        <v>1181</v>
      </c>
      <c r="D3" s="1181"/>
      <c r="E3" s="1181"/>
      <c r="F3" s="1181"/>
      <c r="G3" s="1181"/>
      <c r="H3" s="1181"/>
      <c r="I3" s="1181"/>
      <c r="J3" s="1181"/>
      <c r="K3" s="1181"/>
      <c r="L3" s="1181"/>
      <c r="M3" s="1182"/>
    </row>
    <row r="4" spans="1:13">
      <c r="A4" s="945"/>
      <c r="B4" s="120" t="s">
        <v>223</v>
      </c>
      <c r="C4" s="497" t="s">
        <v>548</v>
      </c>
      <c r="D4" s="481"/>
      <c r="E4" s="481"/>
      <c r="F4" s="1231" t="s">
        <v>618</v>
      </c>
      <c r="G4" s="1232"/>
      <c r="H4" s="498"/>
      <c r="I4" s="481"/>
      <c r="J4" s="481"/>
      <c r="K4" s="481"/>
      <c r="L4" s="481"/>
      <c r="M4" s="482"/>
    </row>
    <row r="5" spans="1:13">
      <c r="A5" s="945"/>
      <c r="B5" s="78" t="s">
        <v>619</v>
      </c>
      <c r="C5" s="481"/>
      <c r="D5" s="481"/>
      <c r="E5" s="481"/>
      <c r="F5" s="481"/>
      <c r="G5" s="481"/>
      <c r="H5" s="481"/>
      <c r="I5" s="481"/>
      <c r="J5" s="481"/>
      <c r="K5" s="481"/>
      <c r="L5" s="481"/>
      <c r="M5" s="482"/>
    </row>
    <row r="6" spans="1:13">
      <c r="A6" s="945"/>
      <c r="B6" s="120" t="s">
        <v>620</v>
      </c>
      <c r="C6" s="481"/>
      <c r="D6" s="481"/>
      <c r="E6" s="481"/>
      <c r="F6" s="481"/>
      <c r="G6" s="481"/>
      <c r="H6" s="481"/>
      <c r="I6" s="481"/>
      <c r="J6" s="481"/>
      <c r="K6" s="481"/>
      <c r="L6" s="481"/>
      <c r="M6" s="482"/>
    </row>
    <row r="7" spans="1:13">
      <c r="A7" s="945"/>
      <c r="B7" s="69" t="s">
        <v>621</v>
      </c>
      <c r="C7" s="499" t="s">
        <v>116</v>
      </c>
      <c r="D7" s="500"/>
      <c r="E7" s="500"/>
      <c r="F7" s="500"/>
      <c r="G7" s="501"/>
      <c r="H7" s="502" t="s">
        <v>237</v>
      </c>
      <c r="I7" s="503" t="s">
        <v>272</v>
      </c>
      <c r="J7" s="500"/>
      <c r="K7" s="500"/>
      <c r="L7" s="500"/>
      <c r="M7" s="504"/>
    </row>
    <row r="8" spans="1:13">
      <c r="A8" s="945"/>
      <c r="B8" s="914" t="s">
        <v>622</v>
      </c>
      <c r="C8" s="505"/>
      <c r="D8" s="506"/>
      <c r="E8" s="506"/>
      <c r="F8" s="506"/>
      <c r="G8" s="506"/>
      <c r="H8" s="506"/>
      <c r="I8" s="506"/>
      <c r="J8" s="506"/>
      <c r="K8" s="506"/>
      <c r="L8" s="507"/>
      <c r="M8" s="508"/>
    </row>
    <row r="9" spans="1:13">
      <c r="A9" s="945"/>
      <c r="B9" s="915"/>
      <c r="C9" s="1233" t="s">
        <v>623</v>
      </c>
      <c r="D9" s="1233"/>
      <c r="E9" s="510"/>
      <c r="F9" s="1233"/>
      <c r="G9" s="1233"/>
      <c r="H9" s="510"/>
      <c r="I9" s="1233"/>
      <c r="J9" s="1233"/>
      <c r="K9" s="510"/>
      <c r="L9" s="511"/>
      <c r="M9" s="512"/>
    </row>
    <row r="10" spans="1:13">
      <c r="A10" s="945"/>
      <c r="B10" s="916"/>
      <c r="C10" s="1233" t="s">
        <v>626</v>
      </c>
      <c r="D10" s="1233"/>
      <c r="E10" s="509"/>
      <c r="F10" s="1233" t="s">
        <v>626</v>
      </c>
      <c r="G10" s="1233"/>
      <c r="H10" s="509"/>
      <c r="I10" s="1233" t="s">
        <v>626</v>
      </c>
      <c r="J10" s="1233"/>
      <c r="K10" s="509"/>
      <c r="L10" s="511"/>
      <c r="M10" s="512"/>
    </row>
    <row r="11" spans="1:13" ht="32.25" customHeight="1">
      <c r="A11" s="945"/>
      <c r="B11" s="261" t="s">
        <v>651</v>
      </c>
      <c r="C11" s="1234" t="s">
        <v>1045</v>
      </c>
      <c r="D11" s="1235"/>
      <c r="E11" s="1235"/>
      <c r="F11" s="1235"/>
      <c r="G11" s="1235"/>
      <c r="H11" s="1235"/>
      <c r="I11" s="1235"/>
      <c r="J11" s="1235"/>
      <c r="K11" s="1235"/>
      <c r="L11" s="1235"/>
      <c r="M11" s="1236"/>
    </row>
    <row r="12" spans="1:13" ht="31.5" customHeight="1">
      <c r="A12" s="945"/>
      <c r="B12" s="69" t="s">
        <v>713</v>
      </c>
      <c r="C12" s="1180" t="s">
        <v>1025</v>
      </c>
      <c r="D12" s="1181"/>
      <c r="E12" s="1181"/>
      <c r="F12" s="1181"/>
      <c r="G12" s="1181"/>
      <c r="H12" s="1181"/>
      <c r="I12" s="1181"/>
      <c r="J12" s="1181"/>
      <c r="K12" s="1181"/>
      <c r="L12" s="1181"/>
      <c r="M12" s="1182"/>
    </row>
    <row r="13" spans="1:13" ht="54" customHeight="1">
      <c r="A13" s="945"/>
      <c r="B13" s="69" t="s">
        <v>715</v>
      </c>
      <c r="C13" s="1219" t="s">
        <v>1026</v>
      </c>
      <c r="D13" s="1220"/>
      <c r="E13" s="1220"/>
      <c r="F13" s="1220"/>
      <c r="G13" s="1220"/>
      <c r="H13" s="1220"/>
      <c r="I13" s="1220"/>
      <c r="J13" s="1220"/>
      <c r="K13" s="1220"/>
      <c r="L13" s="1220"/>
      <c r="M13" s="1221"/>
    </row>
    <row r="14" spans="1:13" ht="40.5" customHeight="1">
      <c r="A14" s="946"/>
      <c r="B14" s="244" t="s">
        <v>716</v>
      </c>
      <c r="C14" s="1219" t="s">
        <v>267</v>
      </c>
      <c r="D14" s="1223"/>
      <c r="E14" s="515" t="s">
        <v>232</v>
      </c>
      <c r="F14" s="1237" t="s">
        <v>308</v>
      </c>
      <c r="G14" s="1238"/>
      <c r="H14" s="1238"/>
      <c r="I14" s="1238"/>
      <c r="J14" s="1238"/>
      <c r="K14" s="1238"/>
      <c r="L14" s="1238"/>
      <c r="M14" s="1239"/>
    </row>
    <row r="15" spans="1:13">
      <c r="A15" s="930" t="s">
        <v>57</v>
      </c>
      <c r="B15" s="69" t="s">
        <v>221</v>
      </c>
      <c r="C15" s="499" t="s">
        <v>269</v>
      </c>
      <c r="D15" s="516"/>
      <c r="E15" s="516"/>
      <c r="F15" s="517"/>
      <c r="G15" s="517"/>
      <c r="H15" s="517"/>
      <c r="I15" s="517"/>
      <c r="J15" s="517"/>
      <c r="K15" s="517"/>
      <c r="L15" s="511"/>
      <c r="M15" s="512"/>
    </row>
    <row r="16" spans="1:13" ht="48.95" customHeight="1">
      <c r="A16" s="931"/>
      <c r="B16" s="69" t="s">
        <v>717</v>
      </c>
      <c r="C16" s="1219" t="s">
        <v>533</v>
      </c>
      <c r="D16" s="1220"/>
      <c r="E16" s="1220"/>
      <c r="F16" s="1220"/>
      <c r="G16" s="1220"/>
      <c r="H16" s="1220"/>
      <c r="I16" s="1220"/>
      <c r="J16" s="1220"/>
      <c r="K16" s="1220"/>
      <c r="L16" s="1220"/>
      <c r="M16" s="1221"/>
    </row>
    <row r="17" spans="1:13" ht="8.25" customHeight="1">
      <c r="A17" s="931"/>
      <c r="B17" s="914" t="s">
        <v>653</v>
      </c>
      <c r="C17" s="518"/>
      <c r="D17" s="519"/>
      <c r="E17" s="519"/>
      <c r="F17" s="519"/>
      <c r="G17" s="519"/>
      <c r="H17" s="519"/>
      <c r="I17" s="519"/>
      <c r="J17" s="519"/>
      <c r="K17" s="519"/>
      <c r="L17" s="519"/>
      <c r="M17" s="520"/>
    </row>
    <row r="18" spans="1:13" ht="9" customHeight="1">
      <c r="A18" s="931"/>
      <c r="B18" s="915"/>
      <c r="C18" s="521"/>
      <c r="D18" s="522"/>
      <c r="E18" s="523"/>
      <c r="F18" s="522"/>
      <c r="G18" s="523"/>
      <c r="H18" s="522"/>
      <c r="I18" s="523"/>
      <c r="J18" s="522"/>
      <c r="K18" s="523"/>
      <c r="L18" s="523"/>
      <c r="M18" s="524"/>
    </row>
    <row r="19" spans="1:13">
      <c r="A19" s="931"/>
      <c r="B19" s="915"/>
      <c r="C19" s="525" t="s">
        <v>654</v>
      </c>
      <c r="D19" s="526"/>
      <c r="E19" s="525" t="s">
        <v>655</v>
      </c>
      <c r="F19" s="526"/>
      <c r="G19" s="525" t="s">
        <v>656</v>
      </c>
      <c r="H19" s="526"/>
      <c r="I19" s="525" t="s">
        <v>657</v>
      </c>
      <c r="J19" s="526"/>
      <c r="K19" s="525"/>
      <c r="L19" s="527"/>
      <c r="M19" s="528"/>
    </row>
    <row r="20" spans="1:13">
      <c r="A20" s="931"/>
      <c r="B20" s="915"/>
      <c r="C20" s="525" t="s">
        <v>659</v>
      </c>
      <c r="D20" s="529"/>
      <c r="E20" s="525" t="s">
        <v>660</v>
      </c>
      <c r="F20" s="530"/>
      <c r="G20" s="525" t="s">
        <v>661</v>
      </c>
      <c r="H20" s="530"/>
      <c r="I20" s="525"/>
      <c r="J20" s="530"/>
      <c r="K20" s="525"/>
      <c r="L20" s="527"/>
      <c r="M20" s="528"/>
    </row>
    <row r="21" spans="1:13">
      <c r="A21" s="931"/>
      <c r="B21" s="915"/>
      <c r="C21" s="531" t="s">
        <v>664</v>
      </c>
      <c r="D21" s="529"/>
      <c r="E21" s="532" t="s">
        <v>665</v>
      </c>
      <c r="F21" s="529"/>
      <c r="G21" s="525"/>
      <c r="H21" s="533"/>
      <c r="I21" s="525"/>
      <c r="J21" s="533"/>
      <c r="K21" s="525"/>
      <c r="L21" s="534"/>
      <c r="M21" s="535"/>
    </row>
    <row r="22" spans="1:13">
      <c r="A22" s="931"/>
      <c r="B22" s="915"/>
      <c r="C22" s="525" t="s">
        <v>666</v>
      </c>
      <c r="D22" s="530" t="s">
        <v>667</v>
      </c>
      <c r="E22" s="525" t="s">
        <v>668</v>
      </c>
      <c r="F22" s="536" t="s">
        <v>1046</v>
      </c>
      <c r="G22" s="536"/>
      <c r="H22" s="536"/>
      <c r="I22" s="536"/>
      <c r="J22" s="536"/>
      <c r="K22" s="536"/>
      <c r="L22" s="536"/>
      <c r="M22" s="537"/>
    </row>
    <row r="23" spans="1:13" ht="9.75" customHeight="1">
      <c r="A23" s="931"/>
      <c r="B23" s="916"/>
      <c r="C23" s="513"/>
      <c r="D23" s="513"/>
      <c r="E23" s="513"/>
      <c r="F23" s="513"/>
      <c r="G23" s="513"/>
      <c r="H23" s="513"/>
      <c r="I23" s="513"/>
      <c r="J23" s="513"/>
      <c r="K23" s="513"/>
      <c r="L23" s="513"/>
      <c r="M23" s="514"/>
    </row>
    <row r="24" spans="1:13">
      <c r="A24" s="931"/>
      <c r="B24" s="914" t="s">
        <v>670</v>
      </c>
      <c r="C24" s="538"/>
      <c r="D24" s="538"/>
      <c r="E24" s="538"/>
      <c r="F24" s="538"/>
      <c r="G24" s="538"/>
      <c r="H24" s="538"/>
      <c r="I24" s="538"/>
      <c r="J24" s="538"/>
      <c r="K24" s="538"/>
      <c r="L24" s="511"/>
      <c r="M24" s="512"/>
    </row>
    <row r="25" spans="1:13">
      <c r="A25" s="931"/>
      <c r="B25" s="915"/>
      <c r="C25" s="525" t="s">
        <v>671</v>
      </c>
      <c r="D25" s="530"/>
      <c r="E25" s="539"/>
      <c r="F25" s="525" t="s">
        <v>672</v>
      </c>
      <c r="G25" s="529"/>
      <c r="H25" s="539"/>
      <c r="I25" s="525" t="s">
        <v>673</v>
      </c>
      <c r="J25" s="529" t="s">
        <v>667</v>
      </c>
      <c r="K25" s="539"/>
      <c r="L25" s="511"/>
      <c r="M25" s="512"/>
    </row>
    <row r="26" spans="1:13">
      <c r="A26" s="931"/>
      <c r="B26" s="915"/>
      <c r="C26" s="525" t="s">
        <v>674</v>
      </c>
      <c r="D26" s="540"/>
      <c r="E26" s="541"/>
      <c r="F26" s="525" t="s">
        <v>675</v>
      </c>
      <c r="G26" s="530"/>
      <c r="H26" s="511"/>
      <c r="I26" s="542"/>
      <c r="J26" s="511"/>
      <c r="K26" s="510"/>
      <c r="L26" s="511"/>
      <c r="M26" s="512"/>
    </row>
    <row r="27" spans="1:13">
      <c r="A27" s="931"/>
      <c r="B27" s="915"/>
      <c r="C27" s="533"/>
      <c r="D27" s="533"/>
      <c r="E27" s="533"/>
      <c r="F27" s="533"/>
      <c r="G27" s="533"/>
      <c r="H27" s="533"/>
      <c r="I27" s="533"/>
      <c r="J27" s="533"/>
      <c r="K27" s="533"/>
      <c r="L27" s="511"/>
      <c r="M27" s="512"/>
    </row>
    <row r="28" spans="1:13">
      <c r="A28" s="931"/>
      <c r="B28" s="119" t="s">
        <v>676</v>
      </c>
      <c r="C28" s="539"/>
      <c r="D28" s="539"/>
      <c r="E28" s="539"/>
      <c r="F28" s="539"/>
      <c r="G28" s="539"/>
      <c r="H28" s="539"/>
      <c r="I28" s="539"/>
      <c r="J28" s="539"/>
      <c r="K28" s="539"/>
      <c r="L28" s="539"/>
      <c r="M28" s="543"/>
    </row>
    <row r="29" spans="1:13" ht="18.95" customHeight="1">
      <c r="A29" s="931"/>
      <c r="B29" s="119"/>
      <c r="C29" s="544" t="s">
        <v>677</v>
      </c>
      <c r="D29" s="545">
        <v>4</v>
      </c>
      <c r="E29" s="539"/>
      <c r="F29" s="546" t="s">
        <v>678</v>
      </c>
      <c r="G29" s="529">
        <v>2018</v>
      </c>
      <c r="H29" s="539"/>
      <c r="I29" s="546" t="s">
        <v>679</v>
      </c>
      <c r="J29" s="1222" t="s">
        <v>126</v>
      </c>
      <c r="K29" s="1220"/>
      <c r="L29" s="1223"/>
      <c r="M29" s="543"/>
    </row>
    <row r="30" spans="1:13">
      <c r="A30" s="931"/>
      <c r="B30" s="120"/>
      <c r="C30" s="513"/>
      <c r="D30" s="513"/>
      <c r="E30" s="513"/>
      <c r="F30" s="513"/>
      <c r="G30" s="513"/>
      <c r="H30" s="513"/>
      <c r="I30" s="513"/>
      <c r="J30" s="513"/>
      <c r="K30" s="513"/>
      <c r="L30" s="513"/>
      <c r="M30" s="514"/>
    </row>
    <row r="31" spans="1:13">
      <c r="A31" s="931"/>
      <c r="B31" s="914" t="s">
        <v>681</v>
      </c>
      <c r="C31" s="547"/>
      <c r="D31" s="547"/>
      <c r="E31" s="547"/>
      <c r="F31" s="547"/>
      <c r="G31" s="547"/>
      <c r="H31" s="547"/>
      <c r="I31" s="547"/>
      <c r="J31" s="547"/>
      <c r="K31" s="547"/>
      <c r="L31" s="511"/>
      <c r="M31" s="512"/>
    </row>
    <row r="32" spans="1:13">
      <c r="A32" s="931"/>
      <c r="B32" s="915"/>
      <c r="C32" s="539" t="s">
        <v>682</v>
      </c>
      <c r="D32" s="529">
        <v>2019</v>
      </c>
      <c r="E32" s="548"/>
      <c r="F32" s="539" t="s">
        <v>683</v>
      </c>
      <c r="G32" s="602" t="s">
        <v>865</v>
      </c>
      <c r="H32" s="548"/>
      <c r="I32" s="546"/>
      <c r="J32" s="548"/>
      <c r="K32" s="548"/>
      <c r="L32" s="511"/>
      <c r="M32" s="512"/>
    </row>
    <row r="33" spans="1:15">
      <c r="A33" s="931"/>
      <c r="B33" s="916"/>
      <c r="C33" s="513"/>
      <c r="D33" s="549"/>
      <c r="E33" s="550"/>
      <c r="F33" s="513"/>
      <c r="G33" s="550"/>
      <c r="H33" s="550"/>
      <c r="I33" s="551"/>
      <c r="J33" s="550"/>
      <c r="K33" s="550"/>
      <c r="L33" s="511"/>
      <c r="M33" s="512"/>
    </row>
    <row r="34" spans="1:15">
      <c r="A34" s="931"/>
      <c r="B34" s="914" t="s">
        <v>685</v>
      </c>
      <c r="C34" s="552"/>
      <c r="D34" s="552"/>
      <c r="E34" s="552"/>
      <c r="F34" s="552"/>
      <c r="G34" s="552"/>
      <c r="H34" s="552"/>
      <c r="I34" s="552"/>
      <c r="J34" s="552"/>
      <c r="K34" s="552"/>
      <c r="L34" s="552"/>
      <c r="M34" s="553"/>
    </row>
    <row r="35" spans="1:15">
      <c r="A35" s="931"/>
      <c r="B35" s="915"/>
      <c r="C35" s="554"/>
      <c r="D35" s="555">
        <v>2019</v>
      </c>
      <c r="E35" s="555"/>
      <c r="F35" s="556">
        <v>2020</v>
      </c>
      <c r="G35" s="556"/>
      <c r="H35" s="556">
        <v>2021</v>
      </c>
      <c r="I35" s="555"/>
      <c r="J35" s="555">
        <v>2022</v>
      </c>
      <c r="K35" s="511"/>
      <c r="L35" s="555">
        <v>2023</v>
      </c>
      <c r="M35" s="553"/>
    </row>
    <row r="36" spans="1:15">
      <c r="A36" s="931"/>
      <c r="B36" s="915"/>
      <c r="C36" s="554"/>
      <c r="D36" s="557">
        <v>1</v>
      </c>
      <c r="E36" s="558"/>
      <c r="F36" s="557">
        <v>1</v>
      </c>
      <c r="G36" s="558"/>
      <c r="H36" s="557">
        <v>1</v>
      </c>
      <c r="I36" s="558"/>
      <c r="J36" s="557">
        <v>1</v>
      </c>
      <c r="K36" s="558"/>
      <c r="L36" s="557">
        <v>1</v>
      </c>
      <c r="M36" s="559"/>
    </row>
    <row r="37" spans="1:15">
      <c r="A37" s="931"/>
      <c r="B37" s="915"/>
      <c r="C37" s="554"/>
      <c r="D37" s="555">
        <v>2024</v>
      </c>
      <c r="E37" s="555"/>
      <c r="F37" s="556">
        <v>2025</v>
      </c>
      <c r="G37" s="556"/>
      <c r="H37" s="556">
        <v>2026</v>
      </c>
      <c r="I37" s="555"/>
      <c r="J37" s="555">
        <v>2027</v>
      </c>
      <c r="K37" s="511"/>
      <c r="L37" s="555">
        <v>2028</v>
      </c>
      <c r="M37" s="524"/>
      <c r="O37" s="302"/>
    </row>
    <row r="38" spans="1:15">
      <c r="A38" s="931"/>
      <c r="B38" s="915"/>
      <c r="C38" s="554"/>
      <c r="D38" s="604">
        <v>1</v>
      </c>
      <c r="E38" s="558"/>
      <c r="F38" s="557"/>
      <c r="G38" s="558"/>
      <c r="H38" s="557"/>
      <c r="I38" s="558"/>
      <c r="J38" s="557"/>
      <c r="K38" s="558"/>
      <c r="L38" s="557"/>
      <c r="M38" s="559"/>
    </row>
    <row r="39" spans="1:15">
      <c r="A39" s="931"/>
      <c r="B39" s="915"/>
      <c r="C39" s="554"/>
      <c r="D39" s="560" t="s">
        <v>686</v>
      </c>
      <c r="E39" s="561"/>
      <c r="G39" s="561"/>
      <c r="H39" s="560"/>
      <c r="I39" s="561"/>
      <c r="J39" s="560"/>
      <c r="K39" s="561"/>
      <c r="L39" s="560"/>
      <c r="M39" s="559"/>
    </row>
    <row r="40" spans="1:15">
      <c r="A40" s="931"/>
      <c r="B40" s="915"/>
      <c r="C40" s="554"/>
      <c r="D40" s="603">
        <v>6</v>
      </c>
      <c r="E40" s="558"/>
      <c r="F40" s="1224"/>
      <c r="G40" s="1225"/>
      <c r="H40" s="1226"/>
      <c r="I40" s="1226"/>
      <c r="J40" s="560"/>
      <c r="K40" s="561"/>
      <c r="L40" s="560"/>
      <c r="M40" s="559"/>
      <c r="O40" s="302"/>
    </row>
    <row r="41" spans="1:15">
      <c r="A41" s="931"/>
      <c r="B41" s="915"/>
      <c r="C41" s="554"/>
      <c r="D41" s="560"/>
      <c r="E41" s="561"/>
      <c r="F41" s="560"/>
      <c r="G41" s="561"/>
      <c r="H41" s="560"/>
      <c r="I41" s="561"/>
      <c r="J41" s="560"/>
      <c r="K41" s="561"/>
      <c r="L41" s="560"/>
      <c r="M41" s="559"/>
    </row>
    <row r="42" spans="1:15" ht="18" customHeight="1">
      <c r="A42" s="931"/>
      <c r="B42" s="914" t="s">
        <v>687</v>
      </c>
      <c r="C42" s="538"/>
      <c r="D42" s="538"/>
      <c r="E42" s="538"/>
      <c r="F42" s="538"/>
      <c r="G42" s="538"/>
      <c r="H42" s="538"/>
      <c r="I42" s="538"/>
      <c r="J42" s="538"/>
      <c r="K42" s="538"/>
      <c r="L42" s="511"/>
      <c r="M42" s="512"/>
    </row>
    <row r="43" spans="1:15">
      <c r="A43" s="931"/>
      <c r="B43" s="915"/>
      <c r="C43" s="511"/>
      <c r="D43" s="562" t="s">
        <v>688</v>
      </c>
      <c r="E43" s="563" t="s">
        <v>548</v>
      </c>
      <c r="F43" s="1227" t="s">
        <v>689</v>
      </c>
      <c r="G43" s="1228"/>
      <c r="H43" s="555"/>
      <c r="I43" s="564" t="s">
        <v>668</v>
      </c>
      <c r="J43" s="564"/>
      <c r="K43" s="564"/>
      <c r="L43" s="511"/>
      <c r="M43" s="512"/>
    </row>
    <row r="44" spans="1:15">
      <c r="A44" s="931"/>
      <c r="B44" s="915"/>
      <c r="C44" s="511"/>
      <c r="D44" s="565"/>
      <c r="E44" s="529" t="s">
        <v>667</v>
      </c>
      <c r="F44" s="1227"/>
      <c r="G44" s="1229"/>
      <c r="H44" s="539"/>
      <c r="I44" s="1230"/>
      <c r="J44" s="1230"/>
      <c r="K44" s="541"/>
      <c r="L44" s="511"/>
      <c r="M44" s="512"/>
    </row>
    <row r="45" spans="1:15">
      <c r="A45" s="931"/>
      <c r="B45" s="916"/>
      <c r="C45" s="566"/>
      <c r="D45" s="566"/>
      <c r="E45" s="566"/>
      <c r="F45" s="566"/>
      <c r="G45" s="566"/>
      <c r="H45" s="566"/>
      <c r="I45" s="566"/>
      <c r="J45" s="566"/>
      <c r="K45" s="566"/>
      <c r="L45" s="511"/>
      <c r="M45" s="512"/>
    </row>
    <row r="46" spans="1:15" ht="28.5" customHeight="1">
      <c r="A46" s="931"/>
      <c r="B46" s="69" t="s">
        <v>690</v>
      </c>
      <c r="C46" s="1164" t="s">
        <v>1047</v>
      </c>
      <c r="D46" s="1165"/>
      <c r="E46" s="1165"/>
      <c r="F46" s="1165"/>
      <c r="G46" s="1165"/>
      <c r="H46" s="1165"/>
      <c r="I46" s="1165"/>
      <c r="J46" s="1165"/>
      <c r="K46" s="1165"/>
      <c r="L46" s="1165"/>
      <c r="M46" s="1166"/>
    </row>
    <row r="47" spans="1:15">
      <c r="A47" s="931"/>
      <c r="B47" s="69" t="s">
        <v>692</v>
      </c>
      <c r="C47" s="1164" t="s">
        <v>126</v>
      </c>
      <c r="D47" s="1165"/>
      <c r="E47" s="1165"/>
      <c r="F47" s="1165"/>
      <c r="G47" s="1165"/>
      <c r="H47" s="1165"/>
      <c r="I47" s="1165"/>
      <c r="J47" s="1165"/>
      <c r="K47" s="1165"/>
      <c r="L47" s="1165"/>
      <c r="M47" s="1166"/>
    </row>
    <row r="48" spans="1:15">
      <c r="A48" s="931"/>
      <c r="B48" s="69" t="s">
        <v>694</v>
      </c>
      <c r="C48" s="470">
        <v>0</v>
      </c>
      <c r="D48" s="470"/>
      <c r="E48" s="470"/>
      <c r="F48" s="470"/>
      <c r="G48" s="470"/>
      <c r="H48" s="470"/>
      <c r="I48" s="470"/>
      <c r="J48" s="470"/>
      <c r="K48" s="470"/>
      <c r="L48" s="470"/>
      <c r="M48" s="471"/>
    </row>
    <row r="49" spans="1:13" ht="30.95" customHeight="1">
      <c r="A49" s="931"/>
      <c r="B49" s="69" t="s">
        <v>695</v>
      </c>
      <c r="C49" s="1164">
        <v>2019</v>
      </c>
      <c r="D49" s="1165"/>
      <c r="E49" s="1165"/>
      <c r="F49" s="1165"/>
      <c r="G49" s="1165"/>
      <c r="H49" s="1165"/>
      <c r="I49" s="1165"/>
      <c r="J49" s="1165"/>
      <c r="K49" s="1165"/>
      <c r="L49" s="1165"/>
      <c r="M49" s="1166"/>
    </row>
    <row r="50" spans="1:13" ht="15.75" customHeight="1">
      <c r="A50" s="905" t="s">
        <v>70</v>
      </c>
      <c r="B50" s="70" t="s">
        <v>696</v>
      </c>
      <c r="C50" s="1181" t="s">
        <v>1048</v>
      </c>
      <c r="D50" s="1181"/>
      <c r="E50" s="1181"/>
      <c r="F50" s="1181"/>
      <c r="G50" s="1181"/>
      <c r="H50" s="1181"/>
      <c r="I50" s="1181"/>
      <c r="J50" s="1181"/>
      <c r="K50" s="1181"/>
      <c r="L50" s="1181"/>
      <c r="M50" s="1182"/>
    </row>
    <row r="51" spans="1:13" ht="15.75" customHeight="1">
      <c r="A51" s="906"/>
      <c r="B51" s="70" t="s">
        <v>698</v>
      </c>
      <c r="C51" s="1181" t="s">
        <v>535</v>
      </c>
      <c r="D51" s="1181"/>
      <c r="E51" s="1181"/>
      <c r="F51" s="1181"/>
      <c r="G51" s="1181"/>
      <c r="H51" s="1181"/>
      <c r="I51" s="1181"/>
      <c r="J51" s="1181"/>
      <c r="K51" s="1181"/>
      <c r="L51" s="1181"/>
      <c r="M51" s="1182"/>
    </row>
    <row r="52" spans="1:13" ht="15.75" customHeight="1">
      <c r="A52" s="906"/>
      <c r="B52" s="70" t="s">
        <v>699</v>
      </c>
      <c r="C52" s="1181" t="s">
        <v>623</v>
      </c>
      <c r="D52" s="1181"/>
      <c r="E52" s="1181"/>
      <c r="F52" s="1181"/>
      <c r="G52" s="1181"/>
      <c r="H52" s="1181"/>
      <c r="I52" s="1181"/>
      <c r="J52" s="1181"/>
      <c r="K52" s="1181"/>
      <c r="L52" s="1181"/>
      <c r="M52" s="1182"/>
    </row>
    <row r="53" spans="1:13" ht="15.75" customHeight="1">
      <c r="A53" s="906"/>
      <c r="B53" s="71" t="s">
        <v>700</v>
      </c>
      <c r="C53" s="1181" t="s">
        <v>534</v>
      </c>
      <c r="D53" s="1181"/>
      <c r="E53" s="1181"/>
      <c r="F53" s="1181"/>
      <c r="G53" s="1181"/>
      <c r="H53" s="1181"/>
      <c r="I53" s="1181"/>
      <c r="J53" s="1181"/>
      <c r="K53" s="1181"/>
      <c r="L53" s="1181"/>
      <c r="M53" s="1182"/>
    </row>
    <row r="54" spans="1:13" ht="39.75" customHeight="1">
      <c r="A54" s="906"/>
      <c r="B54" s="70" t="s">
        <v>701</v>
      </c>
      <c r="C54" s="1218" t="s">
        <v>537</v>
      </c>
      <c r="D54" s="1181"/>
      <c r="E54" s="1181"/>
      <c r="F54" s="1181"/>
      <c r="G54" s="1181"/>
      <c r="H54" s="1181"/>
      <c r="I54" s="1181"/>
      <c r="J54" s="1181"/>
      <c r="K54" s="1181"/>
      <c r="L54" s="1181"/>
      <c r="M54" s="1182"/>
    </row>
    <row r="55" spans="1:13" ht="28.5" customHeight="1" thickBot="1">
      <c r="A55" s="907"/>
      <c r="B55" s="70" t="s">
        <v>702</v>
      </c>
      <c r="C55" s="1181" t="s">
        <v>536</v>
      </c>
      <c r="D55" s="1181"/>
      <c r="E55" s="1181"/>
      <c r="F55" s="1181"/>
      <c r="G55" s="1181"/>
      <c r="H55" s="1181"/>
      <c r="I55" s="1181"/>
      <c r="J55" s="1181"/>
      <c r="K55" s="1181"/>
      <c r="L55" s="1181"/>
      <c r="M55" s="1182"/>
    </row>
    <row r="56" spans="1:13" ht="24.75" customHeight="1">
      <c r="A56" s="905" t="s">
        <v>704</v>
      </c>
      <c r="B56" s="72" t="s">
        <v>705</v>
      </c>
      <c r="C56" s="1181" t="s">
        <v>1169</v>
      </c>
      <c r="D56" s="1181"/>
      <c r="E56" s="1181"/>
      <c r="F56" s="1181"/>
      <c r="G56" s="1181"/>
      <c r="H56" s="1181"/>
      <c r="I56" s="1181"/>
      <c r="J56" s="1181"/>
      <c r="K56" s="1181"/>
      <c r="L56" s="1181"/>
      <c r="M56" s="1182"/>
    </row>
    <row r="57" spans="1:13" ht="30" customHeight="1">
      <c r="A57" s="906"/>
      <c r="B57" s="72" t="s">
        <v>707</v>
      </c>
      <c r="C57" s="1181" t="s">
        <v>708</v>
      </c>
      <c r="D57" s="1181"/>
      <c r="E57" s="1181"/>
      <c r="F57" s="1181"/>
      <c r="G57" s="1181"/>
      <c r="H57" s="1181"/>
      <c r="I57" s="1181"/>
      <c r="J57" s="1181"/>
      <c r="K57" s="1181"/>
      <c r="L57" s="1181"/>
      <c r="M57" s="1182"/>
    </row>
    <row r="58" spans="1:13" ht="30" customHeight="1" thickBot="1">
      <c r="A58" s="906"/>
      <c r="B58" s="73" t="s">
        <v>237</v>
      </c>
      <c r="C58" s="1181"/>
      <c r="D58" s="1181"/>
      <c r="E58" s="1181"/>
      <c r="F58" s="1181"/>
      <c r="G58" s="1181"/>
      <c r="H58" s="1181"/>
      <c r="I58" s="1181"/>
      <c r="J58" s="1181"/>
      <c r="K58" s="1181"/>
      <c r="L58" s="1181"/>
      <c r="M58" s="1182"/>
    </row>
    <row r="59" spans="1:13" ht="16.5" thickBot="1">
      <c r="A59" s="87" t="s">
        <v>74</v>
      </c>
      <c r="B59" s="74"/>
      <c r="C59" s="1215" t="s">
        <v>709</v>
      </c>
      <c r="D59" s="1216"/>
      <c r="E59" s="1216"/>
      <c r="F59" s="1216"/>
      <c r="G59" s="1216"/>
      <c r="H59" s="1216"/>
      <c r="I59" s="1216"/>
      <c r="J59" s="1216"/>
      <c r="K59" s="1216"/>
      <c r="L59" s="1216"/>
      <c r="M59" s="1217"/>
    </row>
  </sheetData>
  <mergeCells count="44">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14:D14"/>
    <mergeCell ref="F14:M14"/>
    <mergeCell ref="C49:M49"/>
    <mergeCell ref="A15:A49"/>
    <mergeCell ref="C16:M16"/>
    <mergeCell ref="B17:B23"/>
    <mergeCell ref="B24:B27"/>
    <mergeCell ref="J29:L29"/>
    <mergeCell ref="B31:B33"/>
    <mergeCell ref="B34:B41"/>
    <mergeCell ref="F40:G40"/>
    <mergeCell ref="H40:I40"/>
    <mergeCell ref="B42:B45"/>
    <mergeCell ref="F43:F44"/>
    <mergeCell ref="G43:G44"/>
    <mergeCell ref="I44:J44"/>
    <mergeCell ref="C46:M46"/>
    <mergeCell ref="C47:M47"/>
    <mergeCell ref="A50:A55"/>
    <mergeCell ref="C50:M50"/>
    <mergeCell ref="C51:M51"/>
    <mergeCell ref="C52:M52"/>
    <mergeCell ref="C53:M53"/>
    <mergeCell ref="C54:M54"/>
    <mergeCell ref="C55:M55"/>
    <mergeCell ref="A56:A58"/>
    <mergeCell ref="C56:M56"/>
    <mergeCell ref="C57:M57"/>
    <mergeCell ref="C58:M58"/>
    <mergeCell ref="C59:M59"/>
  </mergeCells>
  <dataValidations count="7">
    <dataValidation allowBlank="1" showInputMessage="1" showErrorMessage="1" prompt="Identifique el ODS a que le apunta el indicador de producto. Seleccione de la lista desplegable._x000a_" sqref="B14" xr:uid="{583514A1-B8BC-41FD-845F-DB63FA722AA5}"/>
    <dataValidation allowBlank="1" showInputMessage="1" showErrorMessage="1" prompt="Identifique la meta ODS a que le apunta el indicador de producto. Seleccione de la lista desplegable." sqref="E14" xr:uid="{4A1B8106-8923-45AB-BF9A-FA75D9742C97}"/>
    <dataValidation allowBlank="1" showInputMessage="1" showErrorMessage="1" prompt="Si corresponde a un indicador del PDD, identifique el código de la meta el cual se encuentra en el listado de indicadores del plan que se encuentra en la caja de herramientas._x000a__x000a_" sqref="F4" xr:uid="{8A941883-F548-4430-ACD5-42540869BEEA}"/>
    <dataValidation allowBlank="1" showInputMessage="1" showErrorMessage="1" prompt="Incluir una ficha por cada indicador, ya sea de producto o de resultado" sqref="B1" xr:uid="{B1C9B27D-CED1-458B-ADE8-F04BA3025C79}"/>
    <dataValidation allowBlank="1" showInputMessage="1" showErrorMessage="1" prompt="Selecciones de la lista desplegable" sqref="B15" xr:uid="{EC6025E2-2958-4EC5-9FFB-9E20C85692BB}"/>
    <dataValidation allowBlank="1" showInputMessage="1" showErrorMessage="1" prompt="Seleccione de la lista desplegable" sqref="H7 B7 B4" xr:uid="{73DA318D-9C29-4BEC-B1FD-FC0C2D7F19FC}"/>
    <dataValidation type="list" allowBlank="1" showInputMessage="1" showErrorMessage="1" sqref="G43" xr:uid="{06F7BE2F-9A6F-4376-AA6E-D1C970E4F546}"/>
  </dataValidations>
  <hyperlinks>
    <hyperlink ref="C54" r:id="rId1" display="fjestupinan@alcaldiabogota.gov.co" xr:uid="{69ECD645-6E5D-4654-B7CB-A981972C5FFB}"/>
  </hyperlinks>
  <pageMargins left="0.7" right="0.7" top="0.75" bottom="0.75" header="0.3" footer="0.3"/>
  <pageSetup paperSize="9" orientation="portrait" horizontalDpi="1200" verticalDpi="1200"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5A67-B383-4000-925C-AA94F78D6C13}">
  <sheetPr>
    <tabColor theme="4" tint="0.59999389629810485"/>
  </sheetPr>
  <dimension ref="A1:M61"/>
  <sheetViews>
    <sheetView topLeftCell="B1" zoomScaleNormal="100" workbookViewId="0">
      <selection activeCell="C3" sqref="C3:M3"/>
    </sheetView>
  </sheetViews>
  <sheetFormatPr baseColWidth="10" defaultColWidth="11.42578125" defaultRowHeight="15.75"/>
  <cols>
    <col min="1" max="1" width="25.140625" style="41" customWidth="1"/>
    <col min="2" max="2" width="39.140625" style="449" customWidth="1"/>
    <col min="3" max="16384" width="11.42578125" style="41"/>
  </cols>
  <sheetData>
    <row r="1" spans="1:13" ht="18" customHeight="1" thickBot="1">
      <c r="A1" s="450"/>
      <c r="B1" s="451" t="s">
        <v>1049</v>
      </c>
      <c r="C1" s="452"/>
      <c r="D1" s="452"/>
      <c r="E1" s="452"/>
      <c r="F1" s="452"/>
      <c r="G1" s="452"/>
      <c r="H1" s="452"/>
      <c r="I1" s="452"/>
      <c r="J1" s="452"/>
      <c r="K1" s="452"/>
      <c r="L1" s="452"/>
      <c r="M1" s="453"/>
    </row>
    <row r="2" spans="1:13" ht="39" customHeight="1" thickBot="1">
      <c r="A2" s="1093" t="s">
        <v>614</v>
      </c>
      <c r="B2" s="68" t="s">
        <v>615</v>
      </c>
      <c r="C2" s="1255" t="s">
        <v>605</v>
      </c>
      <c r="D2" s="1255"/>
      <c r="E2" s="1255"/>
      <c r="F2" s="1255"/>
      <c r="G2" s="1255"/>
      <c r="H2" s="1255"/>
      <c r="I2" s="1255"/>
      <c r="J2" s="1255"/>
      <c r="K2" s="1255"/>
      <c r="L2" s="1255"/>
      <c r="M2" s="1256"/>
    </row>
    <row r="3" spans="1:13" ht="31.5">
      <c r="A3" s="1094"/>
      <c r="B3" s="337" t="s">
        <v>711</v>
      </c>
      <c r="C3" s="990" t="s">
        <v>886</v>
      </c>
      <c r="D3" s="990"/>
      <c r="E3" s="990"/>
      <c r="F3" s="990"/>
      <c r="G3" s="990"/>
      <c r="H3" s="990"/>
      <c r="I3" s="990"/>
      <c r="J3" s="990"/>
      <c r="K3" s="990"/>
      <c r="L3" s="990"/>
      <c r="M3" s="991"/>
    </row>
    <row r="4" spans="1:13">
      <c r="A4" s="1094"/>
      <c r="B4" s="78" t="s">
        <v>223</v>
      </c>
      <c r="C4" s="908" t="s">
        <v>548</v>
      </c>
      <c r="D4" s="908"/>
      <c r="E4" s="1257"/>
      <c r="F4" s="900" t="s">
        <v>618</v>
      </c>
      <c r="G4" s="901"/>
      <c r="H4" s="1258" t="s">
        <v>263</v>
      </c>
      <c r="I4" s="908"/>
      <c r="J4" s="908"/>
      <c r="K4" s="908"/>
      <c r="L4" s="908"/>
      <c r="M4" s="909"/>
    </row>
    <row r="5" spans="1:13">
      <c r="A5" s="1094"/>
      <c r="B5" s="78" t="s">
        <v>619</v>
      </c>
      <c r="C5" s="908" t="s">
        <v>263</v>
      </c>
      <c r="D5" s="908"/>
      <c r="E5" s="908"/>
      <c r="F5" s="908"/>
      <c r="G5" s="908"/>
      <c r="H5" s="908"/>
      <c r="I5" s="908"/>
      <c r="J5" s="908"/>
      <c r="K5" s="908"/>
      <c r="L5" s="908"/>
      <c r="M5" s="909"/>
    </row>
    <row r="6" spans="1:13">
      <c r="A6" s="1094"/>
      <c r="B6" s="78" t="s">
        <v>620</v>
      </c>
      <c r="C6" s="908" t="s">
        <v>263</v>
      </c>
      <c r="D6" s="908"/>
      <c r="E6" s="908"/>
      <c r="F6" s="908"/>
      <c r="G6" s="908"/>
      <c r="H6" s="908"/>
      <c r="I6" s="908"/>
      <c r="J6" s="908"/>
      <c r="K6" s="908"/>
      <c r="L6" s="908"/>
      <c r="M6" s="909"/>
    </row>
    <row r="7" spans="1:13" ht="16.5" thickBot="1">
      <c r="A7" s="1094"/>
      <c r="B7" s="493" t="s">
        <v>621</v>
      </c>
      <c r="C7" s="1259" t="s">
        <v>567</v>
      </c>
      <c r="D7" s="1259"/>
      <c r="E7" s="1259"/>
      <c r="F7" s="1259"/>
      <c r="G7" s="1260"/>
      <c r="H7" s="343" t="s">
        <v>237</v>
      </c>
      <c r="I7" s="1261" t="s">
        <v>1050</v>
      </c>
      <c r="J7" s="1259"/>
      <c r="K7" s="1259"/>
      <c r="L7" s="1259"/>
      <c r="M7" s="1262"/>
    </row>
    <row r="8" spans="1:13">
      <c r="A8" s="1094"/>
      <c r="B8" s="1263" t="s">
        <v>622</v>
      </c>
      <c r="C8" s="567"/>
      <c r="D8" s="568"/>
      <c r="E8" s="568"/>
      <c r="F8" s="568"/>
      <c r="G8" s="568"/>
      <c r="H8" s="569"/>
      <c r="I8" s="568"/>
      <c r="J8" s="568"/>
      <c r="K8" s="568"/>
      <c r="L8" s="568"/>
      <c r="M8" s="570"/>
    </row>
    <row r="9" spans="1:13" ht="33" customHeight="1">
      <c r="A9" s="1094"/>
      <c r="B9" s="1263"/>
      <c r="C9" s="1264"/>
      <c r="D9" s="1265"/>
      <c r="E9" s="571"/>
      <c r="F9" s="571"/>
      <c r="G9" s="571"/>
      <c r="H9" s="572"/>
      <c r="I9" s="571"/>
      <c r="J9" s="571"/>
      <c r="K9" s="571"/>
      <c r="L9" s="571"/>
      <c r="M9" s="573"/>
    </row>
    <row r="10" spans="1:13" ht="16.5" thickBot="1">
      <c r="A10" s="1094"/>
      <c r="B10" s="1263"/>
      <c r="C10" s="1266" t="s">
        <v>626</v>
      </c>
      <c r="D10" s="1267"/>
      <c r="E10" s="574"/>
      <c r="F10" s="574"/>
      <c r="G10" s="574"/>
      <c r="H10" s="575"/>
      <c r="I10" s="574"/>
      <c r="J10" s="574"/>
      <c r="K10" s="574"/>
      <c r="L10" s="574"/>
      <c r="M10" s="576"/>
    </row>
    <row r="11" spans="1:13" ht="48" customHeight="1">
      <c r="A11" s="1094"/>
      <c r="B11" s="78" t="s">
        <v>651</v>
      </c>
      <c r="C11" s="1268" t="s">
        <v>1051</v>
      </c>
      <c r="D11" s="1268"/>
      <c r="E11" s="1268"/>
      <c r="F11" s="1268"/>
      <c r="G11" s="1268"/>
      <c r="H11" s="1268"/>
      <c r="I11" s="1268"/>
      <c r="J11" s="1268"/>
      <c r="K11" s="1268"/>
      <c r="L11" s="1268"/>
      <c r="M11" s="1269"/>
    </row>
    <row r="12" spans="1:13" ht="65.25" customHeight="1">
      <c r="A12" s="1094"/>
      <c r="B12" s="337" t="s">
        <v>713</v>
      </c>
      <c r="C12" s="1270" t="s">
        <v>1052</v>
      </c>
      <c r="D12" s="1270"/>
      <c r="E12" s="1270"/>
      <c r="F12" s="1270"/>
      <c r="G12" s="1270"/>
      <c r="H12" s="1270"/>
      <c r="I12" s="1270"/>
      <c r="J12" s="1270"/>
      <c r="K12" s="1270"/>
      <c r="L12" s="1270"/>
      <c r="M12" s="1271"/>
    </row>
    <row r="13" spans="1:13" ht="31.5">
      <c r="A13" s="1094"/>
      <c r="B13" s="337" t="s">
        <v>715</v>
      </c>
      <c r="C13" s="894" t="s">
        <v>890</v>
      </c>
      <c r="D13" s="894"/>
      <c r="E13" s="894"/>
      <c r="F13" s="894"/>
      <c r="G13" s="894"/>
      <c r="H13" s="894"/>
      <c r="I13" s="894"/>
      <c r="J13" s="894"/>
      <c r="K13" s="894"/>
      <c r="L13" s="894"/>
      <c r="M13" s="895"/>
    </row>
    <row r="14" spans="1:13" ht="42.75" customHeight="1">
      <c r="A14" s="1094"/>
      <c r="B14" s="1051" t="s">
        <v>716</v>
      </c>
      <c r="C14" s="928" t="s">
        <v>823</v>
      </c>
      <c r="D14" s="928"/>
      <c r="E14" s="248" t="s">
        <v>232</v>
      </c>
      <c r="F14" s="927" t="s">
        <v>824</v>
      </c>
      <c r="G14" s="928"/>
      <c r="H14" s="928"/>
      <c r="I14" s="928"/>
      <c r="J14" s="928"/>
      <c r="K14" s="928"/>
      <c r="L14" s="928"/>
      <c r="M14" s="933"/>
    </row>
    <row r="15" spans="1:13">
      <c r="A15" s="1094"/>
      <c r="B15" s="1052"/>
      <c r="C15" s="928"/>
      <c r="D15" s="928"/>
      <c r="E15" s="928"/>
      <c r="F15" s="928"/>
      <c r="G15" s="928"/>
      <c r="H15" s="928"/>
      <c r="I15" s="928"/>
      <c r="J15" s="928"/>
      <c r="K15" s="928"/>
      <c r="L15" s="928"/>
      <c r="M15" s="933"/>
    </row>
    <row r="16" spans="1:13" ht="16.5" thickBot="1">
      <c r="A16" s="1086" t="s">
        <v>57</v>
      </c>
      <c r="B16" s="69" t="s">
        <v>221</v>
      </c>
      <c r="C16" s="894" t="s">
        <v>263</v>
      </c>
      <c r="D16" s="894"/>
      <c r="E16" s="894"/>
      <c r="F16" s="894"/>
      <c r="G16" s="894"/>
      <c r="H16" s="894"/>
      <c r="I16" s="894"/>
      <c r="J16" s="894"/>
      <c r="K16" s="894"/>
      <c r="L16" s="894"/>
      <c r="M16" s="895"/>
    </row>
    <row r="17" spans="1:13" ht="39.75" customHeight="1" thickBot="1">
      <c r="A17" s="1087"/>
      <c r="B17" s="69" t="s">
        <v>717</v>
      </c>
      <c r="C17" s="1251" t="s">
        <v>606</v>
      </c>
      <c r="D17" s="1251"/>
      <c r="E17" s="1251"/>
      <c r="F17" s="1251"/>
      <c r="G17" s="1251"/>
      <c r="H17" s="1251"/>
      <c r="I17" s="1251"/>
      <c r="J17" s="1251"/>
      <c r="K17" s="1251"/>
      <c r="L17" s="1251"/>
      <c r="M17" s="1252"/>
    </row>
    <row r="18" spans="1:13" ht="8.25" customHeight="1">
      <c r="A18" s="1087"/>
      <c r="B18" s="1038" t="s">
        <v>653</v>
      </c>
      <c r="C18" s="577"/>
      <c r="D18" s="578"/>
      <c r="E18" s="578"/>
      <c r="F18" s="578"/>
      <c r="G18" s="578"/>
      <c r="H18" s="578"/>
      <c r="I18" s="578"/>
      <c r="J18" s="578"/>
      <c r="K18" s="578"/>
      <c r="L18" s="578"/>
      <c r="M18" s="579"/>
    </row>
    <row r="19" spans="1:13" ht="9" customHeight="1">
      <c r="A19" s="1087"/>
      <c r="B19" s="1039"/>
      <c r="C19" s="304"/>
      <c r="D19" s="26"/>
      <c r="E19" s="5"/>
      <c r="F19" s="26"/>
      <c r="G19" s="5"/>
      <c r="H19" s="26"/>
      <c r="I19" s="5"/>
      <c r="J19" s="26"/>
      <c r="K19" s="5"/>
      <c r="L19" s="5"/>
      <c r="M19" s="27"/>
    </row>
    <row r="20" spans="1:13">
      <c r="A20" s="1087"/>
      <c r="B20" s="1039"/>
      <c r="C20" s="252" t="s">
        <v>654</v>
      </c>
      <c r="D20" s="28"/>
      <c r="E20" s="251" t="s">
        <v>655</v>
      </c>
      <c r="F20" s="28"/>
      <c r="G20" s="251" t="s">
        <v>656</v>
      </c>
      <c r="H20" s="28"/>
      <c r="I20" s="251" t="s">
        <v>657</v>
      </c>
      <c r="J20" s="255"/>
      <c r="K20" s="251"/>
      <c r="L20" s="251"/>
      <c r="M20" s="243"/>
    </row>
    <row r="21" spans="1:13">
      <c r="A21" s="1087"/>
      <c r="B21" s="1039"/>
      <c r="C21" s="252" t="s">
        <v>659</v>
      </c>
      <c r="D21" s="32"/>
      <c r="E21" s="251" t="s">
        <v>660</v>
      </c>
      <c r="F21" s="33"/>
      <c r="G21" s="251" t="s">
        <v>661</v>
      </c>
      <c r="H21" s="33"/>
      <c r="I21" s="251"/>
      <c r="J21" s="254"/>
      <c r="K21" s="251"/>
      <c r="L21" s="251"/>
      <c r="M21" s="243"/>
    </row>
    <row r="22" spans="1:13">
      <c r="A22" s="1087"/>
      <c r="B22" s="1039"/>
      <c r="C22" s="252" t="s">
        <v>664</v>
      </c>
      <c r="D22" s="32"/>
      <c r="E22" s="251" t="s">
        <v>665</v>
      </c>
      <c r="F22" s="32"/>
      <c r="G22" s="251" t="s">
        <v>825</v>
      </c>
      <c r="H22" s="32" t="s">
        <v>667</v>
      </c>
      <c r="I22" s="251"/>
      <c r="J22" s="254"/>
      <c r="K22" s="251"/>
      <c r="L22" s="251"/>
      <c r="M22" s="243"/>
    </row>
    <row r="23" spans="1:13">
      <c r="A23" s="1087"/>
      <c r="B23" s="1039"/>
      <c r="C23" s="252" t="s">
        <v>666</v>
      </c>
      <c r="D23" s="33"/>
      <c r="E23" s="251" t="s">
        <v>668</v>
      </c>
      <c r="F23" s="1253"/>
      <c r="G23" s="1253"/>
      <c r="H23" s="1253"/>
      <c r="I23" s="1253"/>
      <c r="J23" s="1253"/>
      <c r="K23" s="1253"/>
      <c r="L23" s="1253"/>
      <c r="M23" s="1254"/>
    </row>
    <row r="24" spans="1:13" ht="9.75" customHeight="1">
      <c r="A24" s="1087"/>
      <c r="B24" s="1040"/>
      <c r="C24" s="290"/>
      <c r="D24" s="35"/>
      <c r="E24" s="35"/>
      <c r="F24" s="35"/>
      <c r="G24" s="35"/>
      <c r="H24" s="35"/>
      <c r="I24" s="35"/>
      <c r="J24" s="35"/>
      <c r="K24" s="35"/>
      <c r="L24" s="35"/>
      <c r="M24" s="36"/>
    </row>
    <row r="25" spans="1:13">
      <c r="A25" s="1087"/>
      <c r="B25" s="1038" t="s">
        <v>670</v>
      </c>
      <c r="C25" s="246"/>
      <c r="D25" s="37"/>
      <c r="E25" s="37"/>
      <c r="F25" s="37"/>
      <c r="G25" s="37"/>
      <c r="H25" s="37"/>
      <c r="I25" s="37"/>
      <c r="J25" s="37"/>
      <c r="K25" s="37"/>
      <c r="L25" s="352"/>
      <c r="M25" s="353"/>
    </row>
    <row r="26" spans="1:13">
      <c r="A26" s="1087"/>
      <c r="B26" s="1039"/>
      <c r="C26" s="252" t="s">
        <v>671</v>
      </c>
      <c r="D26" s="33"/>
      <c r="E26" s="301"/>
      <c r="F26" s="251" t="s">
        <v>672</v>
      </c>
      <c r="G26" s="32"/>
      <c r="H26" s="301"/>
      <c r="I26" s="251" t="s">
        <v>673</v>
      </c>
      <c r="J26" s="311" t="s">
        <v>667</v>
      </c>
      <c r="K26" s="301"/>
      <c r="L26" s="40"/>
      <c r="M26" s="346"/>
    </row>
    <row r="27" spans="1:13">
      <c r="A27" s="1087"/>
      <c r="B27" s="1039"/>
      <c r="C27" s="252" t="s">
        <v>674</v>
      </c>
      <c r="D27" s="39"/>
      <c r="E27" s="40"/>
      <c r="F27" s="251" t="s">
        <v>675</v>
      </c>
      <c r="G27" s="33"/>
      <c r="H27" s="40"/>
      <c r="I27" s="42" t="s">
        <v>826</v>
      </c>
      <c r="J27" s="311"/>
      <c r="K27" s="43"/>
      <c r="L27" s="40"/>
      <c r="M27" s="346"/>
    </row>
    <row r="28" spans="1:13">
      <c r="A28" s="1087"/>
      <c r="B28" s="1040"/>
      <c r="C28" s="305"/>
      <c r="D28" s="44"/>
      <c r="E28" s="44"/>
      <c r="F28" s="44"/>
      <c r="G28" s="44"/>
      <c r="H28" s="44"/>
      <c r="I28" s="44"/>
      <c r="J28" s="44"/>
      <c r="K28" s="44"/>
      <c r="L28" s="347"/>
      <c r="M28" s="348"/>
    </row>
    <row r="29" spans="1:13">
      <c r="A29" s="1087"/>
      <c r="B29" s="354" t="s">
        <v>676</v>
      </c>
      <c r="C29" s="355"/>
      <c r="D29" s="80"/>
      <c r="E29" s="80"/>
      <c r="F29" s="80"/>
      <c r="G29" s="80"/>
      <c r="H29" s="80"/>
      <c r="I29" s="80"/>
      <c r="J29" s="80"/>
      <c r="K29" s="80"/>
      <c r="L29" s="80"/>
      <c r="M29" s="289"/>
    </row>
    <row r="30" spans="1:13">
      <c r="A30" s="1087"/>
      <c r="B30" s="354"/>
      <c r="C30" s="307" t="s">
        <v>677</v>
      </c>
      <c r="D30" s="33" t="s">
        <v>263</v>
      </c>
      <c r="E30" s="301"/>
      <c r="F30" s="309" t="s">
        <v>678</v>
      </c>
      <c r="G30" s="33" t="s">
        <v>263</v>
      </c>
      <c r="H30" s="301"/>
      <c r="I30" s="309" t="s">
        <v>679</v>
      </c>
      <c r="J30" s="927" t="s">
        <v>263</v>
      </c>
      <c r="K30" s="928"/>
      <c r="L30" s="929"/>
      <c r="M30" s="45"/>
    </row>
    <row r="31" spans="1:13">
      <c r="A31" s="1087"/>
      <c r="B31" s="78"/>
      <c r="C31" s="290"/>
      <c r="D31" s="35"/>
      <c r="E31" s="35"/>
      <c r="F31" s="35"/>
      <c r="G31" s="35"/>
      <c r="H31" s="35"/>
      <c r="I31" s="35"/>
      <c r="J31" s="35"/>
      <c r="K31" s="35"/>
      <c r="L31" s="35"/>
      <c r="M31" s="36"/>
    </row>
    <row r="32" spans="1:13">
      <c r="A32" s="1087"/>
      <c r="B32" s="1038" t="s">
        <v>681</v>
      </c>
      <c r="C32" s="310"/>
      <c r="D32" s="47"/>
      <c r="E32" s="47"/>
      <c r="F32" s="47"/>
      <c r="G32" s="47"/>
      <c r="H32" s="47"/>
      <c r="I32" s="47"/>
      <c r="J32" s="47"/>
      <c r="K32" s="47"/>
      <c r="L32" s="352"/>
      <c r="M32" s="353"/>
    </row>
    <row r="33" spans="1:13">
      <c r="A33" s="1087"/>
      <c r="B33" s="1039"/>
      <c r="C33" s="306" t="s">
        <v>682</v>
      </c>
      <c r="D33" s="358" t="s">
        <v>827</v>
      </c>
      <c r="E33" s="49"/>
      <c r="F33" s="301" t="s">
        <v>683</v>
      </c>
      <c r="G33" s="592" t="s">
        <v>684</v>
      </c>
      <c r="H33" s="49"/>
      <c r="I33" s="309"/>
      <c r="J33" s="49"/>
      <c r="K33" s="49"/>
      <c r="L33" s="40"/>
      <c r="M33" s="346"/>
    </row>
    <row r="34" spans="1:13">
      <c r="A34" s="1087"/>
      <c r="B34" s="1040"/>
      <c r="C34" s="290"/>
      <c r="D34" s="359"/>
      <c r="E34" s="52"/>
      <c r="F34" s="35"/>
      <c r="G34" s="52"/>
      <c r="H34" s="52"/>
      <c r="I34" s="53"/>
      <c r="J34" s="52"/>
      <c r="K34" s="52"/>
      <c r="L34" s="347"/>
      <c r="M34" s="348"/>
    </row>
    <row r="35" spans="1:13">
      <c r="A35" s="1087"/>
      <c r="B35" s="1038" t="s">
        <v>685</v>
      </c>
      <c r="C35" s="360"/>
      <c r="D35" s="361"/>
      <c r="E35" s="361"/>
      <c r="F35" s="361"/>
      <c r="G35" s="361"/>
      <c r="H35" s="361"/>
      <c r="I35" s="361"/>
      <c r="J35" s="361"/>
      <c r="K35" s="361"/>
      <c r="L35" s="361"/>
      <c r="M35" s="362"/>
    </row>
    <row r="36" spans="1:13">
      <c r="A36" s="1087"/>
      <c r="B36" s="1039"/>
      <c r="C36" s="314"/>
      <c r="D36" s="7">
        <v>2024</v>
      </c>
      <c r="E36" s="7"/>
      <c r="F36" s="7">
        <v>2025</v>
      </c>
      <c r="G36" s="7"/>
      <c r="H36" s="272">
        <v>2026</v>
      </c>
      <c r="I36" s="272"/>
      <c r="J36" s="272">
        <v>2027</v>
      </c>
      <c r="K36" s="7"/>
      <c r="L36" s="7">
        <v>2028</v>
      </c>
      <c r="M36" s="55"/>
    </row>
    <row r="37" spans="1:13">
      <c r="A37" s="1087"/>
      <c r="B37" s="1039"/>
      <c r="C37" s="314"/>
      <c r="D37" s="1245"/>
      <c r="E37" s="1246"/>
      <c r="F37" s="1245">
        <v>40</v>
      </c>
      <c r="G37" s="1246"/>
      <c r="H37" s="1245">
        <v>40</v>
      </c>
      <c r="I37" s="1246"/>
      <c r="J37" s="1245">
        <v>40</v>
      </c>
      <c r="K37" s="1246"/>
      <c r="L37" s="1245">
        <v>40</v>
      </c>
      <c r="M37" s="1247"/>
    </row>
    <row r="38" spans="1:13">
      <c r="A38" s="1087"/>
      <c r="B38" s="1039"/>
      <c r="C38" s="314"/>
      <c r="D38" s="7">
        <v>2029</v>
      </c>
      <c r="E38" s="7"/>
      <c r="F38" s="7">
        <v>2030</v>
      </c>
      <c r="G38" s="7"/>
      <c r="H38" s="272">
        <v>2031</v>
      </c>
      <c r="I38" s="272"/>
      <c r="J38" s="272">
        <v>2032</v>
      </c>
      <c r="K38" s="7"/>
      <c r="L38" s="7">
        <v>2033</v>
      </c>
      <c r="M38" s="27"/>
    </row>
    <row r="39" spans="1:13">
      <c r="A39" s="1087"/>
      <c r="B39" s="1039"/>
      <c r="C39" s="314"/>
      <c r="D39" s="1245"/>
      <c r="E39" s="1246"/>
      <c r="F39" s="1245"/>
      <c r="G39" s="1246"/>
      <c r="H39" s="1245"/>
      <c r="I39" s="1246"/>
      <c r="J39" s="1245"/>
      <c r="K39" s="1246"/>
      <c r="L39" s="1245"/>
      <c r="M39" s="1247"/>
    </row>
    <row r="40" spans="1:13">
      <c r="A40" s="1087"/>
      <c r="B40" s="1039"/>
      <c r="C40" s="314"/>
      <c r="D40" s="7">
        <v>2034</v>
      </c>
      <c r="E40" s="7"/>
      <c r="F40" s="7" t="s">
        <v>686</v>
      </c>
      <c r="G40" s="7"/>
      <c r="H40" s="272"/>
      <c r="I40" s="272"/>
      <c r="J40" s="272"/>
      <c r="K40" s="7"/>
      <c r="L40" s="7"/>
      <c r="M40" s="27"/>
    </row>
    <row r="41" spans="1:13">
      <c r="A41" s="1087"/>
      <c r="B41" s="1039"/>
      <c r="C41" s="314"/>
      <c r="D41" s="1245"/>
      <c r="E41" s="1246"/>
      <c r="F41" s="1248">
        <v>40</v>
      </c>
      <c r="G41" s="1249"/>
      <c r="H41" s="998"/>
      <c r="I41" s="998"/>
      <c r="J41" s="998"/>
      <c r="K41" s="998"/>
      <c r="L41" s="998"/>
      <c r="M41" s="1250"/>
    </row>
    <row r="42" spans="1:13">
      <c r="A42" s="1087"/>
      <c r="B42" s="1039"/>
      <c r="C42" s="314"/>
      <c r="D42" s="320"/>
      <c r="E42" s="7"/>
      <c r="F42" s="320"/>
      <c r="G42" s="7"/>
      <c r="H42" s="320"/>
      <c r="I42" s="7"/>
      <c r="J42" s="320"/>
      <c r="K42" s="7"/>
      <c r="L42" s="320"/>
      <c r="M42" s="321"/>
    </row>
    <row r="43" spans="1:13" ht="16.5" thickBot="1">
      <c r="A43" s="1087"/>
      <c r="B43" s="1039"/>
      <c r="C43" s="580"/>
      <c r="D43" s="581"/>
      <c r="E43" s="582"/>
      <c r="F43" s="581"/>
      <c r="G43" s="582"/>
      <c r="H43" s="581"/>
      <c r="I43" s="582"/>
      <c r="J43" s="581"/>
      <c r="K43" s="582"/>
      <c r="L43" s="581"/>
      <c r="M43" s="583"/>
    </row>
    <row r="44" spans="1:13" ht="18" customHeight="1">
      <c r="A44" s="1087"/>
      <c r="B44" s="1038" t="s">
        <v>687</v>
      </c>
      <c r="C44" s="254"/>
      <c r="D44" s="254"/>
      <c r="E44" s="254"/>
      <c r="F44" s="254"/>
      <c r="G44" s="254"/>
      <c r="H44" s="254"/>
      <c r="I44" s="254"/>
      <c r="J44" s="254"/>
      <c r="K44" s="254"/>
      <c r="L44" s="40"/>
      <c r="M44" s="346"/>
    </row>
    <row r="45" spans="1:13">
      <c r="A45" s="1087"/>
      <c r="B45" s="1039"/>
      <c r="C45" s="40"/>
      <c r="D45" s="57" t="s">
        <v>811</v>
      </c>
      <c r="E45" s="58" t="s">
        <v>548</v>
      </c>
      <c r="F45" s="1041" t="s">
        <v>689</v>
      </c>
      <c r="G45" s="1042"/>
      <c r="H45" s="1042"/>
      <c r="I45" s="1042"/>
      <c r="J45" s="1042"/>
      <c r="K45" s="327" t="s">
        <v>668</v>
      </c>
      <c r="L45" s="1043"/>
      <c r="M45" s="1044"/>
    </row>
    <row r="46" spans="1:13">
      <c r="A46" s="1087"/>
      <c r="B46" s="1039"/>
      <c r="C46" s="40"/>
      <c r="D46" s="365"/>
      <c r="E46" s="32" t="s">
        <v>667</v>
      </c>
      <c r="F46" s="1041"/>
      <c r="G46" s="1042"/>
      <c r="H46" s="1042"/>
      <c r="I46" s="1042"/>
      <c r="J46" s="1042"/>
      <c r="K46" s="40"/>
      <c r="L46" s="1045"/>
      <c r="M46" s="1046"/>
    </row>
    <row r="47" spans="1:13">
      <c r="A47" s="1087"/>
      <c r="B47" s="1040"/>
      <c r="C47" s="347"/>
      <c r="D47" s="347"/>
      <c r="E47" s="347"/>
      <c r="F47" s="347"/>
      <c r="G47" s="347"/>
      <c r="H47" s="347"/>
      <c r="I47" s="347"/>
      <c r="J47" s="347"/>
      <c r="K47" s="347"/>
      <c r="L47" s="40"/>
      <c r="M47" s="346"/>
    </row>
    <row r="48" spans="1:13" ht="47.25" customHeight="1">
      <c r="A48" s="1087"/>
      <c r="B48" s="337" t="s">
        <v>690</v>
      </c>
      <c r="C48" s="894"/>
      <c r="D48" s="894"/>
      <c r="E48" s="894"/>
      <c r="F48" s="894"/>
      <c r="G48" s="894"/>
      <c r="H48" s="894"/>
      <c r="I48" s="894"/>
      <c r="J48" s="894"/>
      <c r="K48" s="894"/>
      <c r="L48" s="894"/>
      <c r="M48" s="895"/>
    </row>
    <row r="49" spans="1:13" ht="15.75" customHeight="1">
      <c r="A49" s="1087"/>
      <c r="B49" s="69" t="s">
        <v>692</v>
      </c>
      <c r="C49" s="894"/>
      <c r="D49" s="894"/>
      <c r="E49" s="894"/>
      <c r="F49" s="894"/>
      <c r="G49" s="894"/>
      <c r="H49" s="894"/>
      <c r="I49" s="894"/>
      <c r="J49" s="894"/>
      <c r="K49" s="894"/>
      <c r="L49" s="894"/>
      <c r="M49" s="895"/>
    </row>
    <row r="50" spans="1:13">
      <c r="A50" s="1087"/>
      <c r="B50" s="69" t="s">
        <v>694</v>
      </c>
      <c r="C50" s="894">
        <v>30</v>
      </c>
      <c r="D50" s="894"/>
      <c r="E50" s="894"/>
      <c r="F50" s="894"/>
      <c r="G50" s="894"/>
      <c r="H50" s="894"/>
      <c r="I50" s="894"/>
      <c r="J50" s="894"/>
      <c r="K50" s="894"/>
      <c r="L50" s="894"/>
      <c r="M50" s="895"/>
    </row>
    <row r="51" spans="1:13" ht="16.5" thickBot="1">
      <c r="A51" s="1087"/>
      <c r="B51" s="444" t="s">
        <v>695</v>
      </c>
      <c r="C51" s="987" t="s">
        <v>315</v>
      </c>
      <c r="D51" s="987"/>
      <c r="E51" s="987"/>
      <c r="F51" s="987"/>
      <c r="G51" s="987"/>
      <c r="H51" s="987"/>
      <c r="I51" s="987"/>
      <c r="J51" s="987"/>
      <c r="K51" s="987"/>
      <c r="L51" s="987"/>
      <c r="M51" s="988"/>
    </row>
    <row r="52" spans="1:13" ht="15.75" customHeight="1">
      <c r="A52" s="1023" t="s">
        <v>70</v>
      </c>
      <c r="B52" s="331" t="s">
        <v>696</v>
      </c>
      <c r="C52" s="1118" t="s">
        <v>1053</v>
      </c>
      <c r="D52" s="1119"/>
      <c r="E52" s="1119"/>
      <c r="F52" s="1119"/>
      <c r="G52" s="1119"/>
      <c r="H52" s="1119"/>
      <c r="I52" s="1119"/>
      <c r="J52" s="1119"/>
      <c r="K52" s="1119"/>
      <c r="L52" s="1119"/>
      <c r="M52" s="1120"/>
    </row>
    <row r="53" spans="1:13" ht="15.75" customHeight="1">
      <c r="A53" s="1024"/>
      <c r="B53" s="70" t="s">
        <v>698</v>
      </c>
      <c r="C53" s="1030" t="s">
        <v>1054</v>
      </c>
      <c r="D53" s="1031"/>
      <c r="E53" s="1031"/>
      <c r="F53" s="1031"/>
      <c r="G53" s="1031"/>
      <c r="H53" s="1031"/>
      <c r="I53" s="1031"/>
      <c r="J53" s="1031"/>
      <c r="K53" s="1031"/>
      <c r="L53" s="1031"/>
      <c r="M53" s="1032"/>
    </row>
    <row r="54" spans="1:13" ht="15.75" customHeight="1">
      <c r="A54" s="1024"/>
      <c r="B54" s="70" t="s">
        <v>699</v>
      </c>
      <c r="C54" s="1030" t="s">
        <v>132</v>
      </c>
      <c r="D54" s="1031"/>
      <c r="E54" s="1031"/>
      <c r="F54" s="1031"/>
      <c r="G54" s="1031"/>
      <c r="H54" s="1031"/>
      <c r="I54" s="1031"/>
      <c r="J54" s="1031"/>
      <c r="K54" s="1031"/>
      <c r="L54" s="1031"/>
      <c r="M54" s="1032"/>
    </row>
    <row r="55" spans="1:13" ht="15.75" customHeight="1">
      <c r="A55" s="1024"/>
      <c r="B55" s="71" t="s">
        <v>700</v>
      </c>
      <c r="C55" s="1030" t="s">
        <v>607</v>
      </c>
      <c r="D55" s="1031"/>
      <c r="E55" s="1031"/>
      <c r="F55" s="1031"/>
      <c r="G55" s="1031"/>
      <c r="H55" s="1031"/>
      <c r="I55" s="1031"/>
      <c r="J55" s="1031"/>
      <c r="K55" s="1031"/>
      <c r="L55" s="1031"/>
      <c r="M55" s="1032"/>
    </row>
    <row r="56" spans="1:13" ht="15.75" customHeight="1">
      <c r="A56" s="1024"/>
      <c r="B56" s="70" t="s">
        <v>701</v>
      </c>
      <c r="C56" s="1033" t="s">
        <v>1055</v>
      </c>
      <c r="D56" s="1031"/>
      <c r="E56" s="1031"/>
      <c r="F56" s="1031"/>
      <c r="G56" s="1031"/>
      <c r="H56" s="1031"/>
      <c r="I56" s="1031"/>
      <c r="J56" s="1031"/>
      <c r="K56" s="1031"/>
      <c r="L56" s="1031"/>
      <c r="M56" s="1032"/>
    </row>
    <row r="57" spans="1:13" ht="16.5" thickBot="1">
      <c r="A57" s="1025"/>
      <c r="B57" s="332" t="s">
        <v>702</v>
      </c>
      <c r="C57" s="980">
        <v>6013385435</v>
      </c>
      <c r="D57" s="981"/>
      <c r="E57" s="981"/>
      <c r="F57" s="981"/>
      <c r="G57" s="981"/>
      <c r="H57" s="981"/>
      <c r="I57" s="981"/>
      <c r="J57" s="981"/>
      <c r="K57" s="981"/>
      <c r="L57" s="981"/>
      <c r="M57" s="982"/>
    </row>
    <row r="58" spans="1:13" ht="15.75" customHeight="1">
      <c r="A58" s="1024" t="s">
        <v>704</v>
      </c>
      <c r="B58" s="447" t="s">
        <v>705</v>
      </c>
      <c r="C58" s="1240" t="s">
        <v>1170</v>
      </c>
      <c r="D58" s="1241"/>
      <c r="E58" s="1241"/>
      <c r="F58" s="1241"/>
      <c r="G58" s="1241"/>
      <c r="H58" s="1241"/>
      <c r="I58" s="1241"/>
      <c r="J58" s="1241"/>
      <c r="K58" s="1241"/>
      <c r="L58" s="1241"/>
      <c r="M58" s="1242"/>
    </row>
    <row r="59" spans="1:13" ht="30" customHeight="1">
      <c r="A59" s="1024"/>
      <c r="B59" s="72" t="s">
        <v>707</v>
      </c>
      <c r="C59" s="1007" t="s">
        <v>708</v>
      </c>
      <c r="D59" s="1008"/>
      <c r="E59" s="1008"/>
      <c r="F59" s="1008"/>
      <c r="G59" s="1008"/>
      <c r="H59" s="1008"/>
      <c r="I59" s="1008"/>
      <c r="J59" s="1008"/>
      <c r="K59" s="1008"/>
      <c r="L59" s="1008"/>
      <c r="M59" s="1009"/>
    </row>
    <row r="60" spans="1:13" ht="30" customHeight="1" thickBot="1">
      <c r="A60" s="1024"/>
      <c r="B60" s="73" t="s">
        <v>237</v>
      </c>
      <c r="C60" s="1007" t="s">
        <v>132</v>
      </c>
      <c r="D60" s="1008"/>
      <c r="E60" s="1008"/>
      <c r="F60" s="1008"/>
      <c r="G60" s="1008"/>
      <c r="H60" s="1008"/>
      <c r="I60" s="1008"/>
      <c r="J60" s="1008"/>
      <c r="K60" s="1008"/>
      <c r="L60" s="1008"/>
      <c r="M60" s="1009"/>
    </row>
    <row r="61" spans="1:13" ht="16.5" thickBot="1">
      <c r="A61" s="367" t="s">
        <v>74</v>
      </c>
      <c r="B61" s="448"/>
      <c r="C61" s="1059"/>
      <c r="D61" s="1243"/>
      <c r="E61" s="1243"/>
      <c r="F61" s="1243"/>
      <c r="G61" s="1243"/>
      <c r="H61" s="1243"/>
      <c r="I61" s="1243"/>
      <c r="J61" s="1243"/>
      <c r="K61" s="1243"/>
      <c r="L61" s="1243"/>
      <c r="M61" s="1244"/>
    </row>
  </sheetData>
  <mergeCells count="64">
    <mergeCell ref="C13:M13"/>
    <mergeCell ref="A2:A15"/>
    <mergeCell ref="C2:M2"/>
    <mergeCell ref="C3:M3"/>
    <mergeCell ref="C4:E4"/>
    <mergeCell ref="F4:G4"/>
    <mergeCell ref="H4:M4"/>
    <mergeCell ref="C5:M5"/>
    <mergeCell ref="C6:M6"/>
    <mergeCell ref="C7:G7"/>
    <mergeCell ref="I7:M7"/>
    <mergeCell ref="B8:B10"/>
    <mergeCell ref="C9:D9"/>
    <mergeCell ref="C10:D10"/>
    <mergeCell ref="C11:M11"/>
    <mergeCell ref="C12:M12"/>
    <mergeCell ref="B14:B15"/>
    <mergeCell ref="C14:D14"/>
    <mergeCell ref="F14:M14"/>
    <mergeCell ref="C15:M15"/>
    <mergeCell ref="A16:A51"/>
    <mergeCell ref="C16:M16"/>
    <mergeCell ref="C17:M17"/>
    <mergeCell ref="B18:B24"/>
    <mergeCell ref="F23:M23"/>
    <mergeCell ref="B25:B28"/>
    <mergeCell ref="J30:L30"/>
    <mergeCell ref="B32:B34"/>
    <mergeCell ref="B35:B43"/>
    <mergeCell ref="D37:E37"/>
    <mergeCell ref="F37:G37"/>
    <mergeCell ref="H37:I37"/>
    <mergeCell ref="J37:K37"/>
    <mergeCell ref="L37:M37"/>
    <mergeCell ref="D39:E39"/>
    <mergeCell ref="F39:G39"/>
    <mergeCell ref="C49:M49"/>
    <mergeCell ref="H39:I39"/>
    <mergeCell ref="J39:K39"/>
    <mergeCell ref="L39:M39"/>
    <mergeCell ref="D41:E41"/>
    <mergeCell ref="F41:G41"/>
    <mergeCell ref="H41:I41"/>
    <mergeCell ref="J41:K41"/>
    <mergeCell ref="L41:M41"/>
    <mergeCell ref="B44:B47"/>
    <mergeCell ref="F45:F46"/>
    <mergeCell ref="G45:J46"/>
    <mergeCell ref="L45:M46"/>
    <mergeCell ref="C48:M48"/>
    <mergeCell ref="C50:M50"/>
    <mergeCell ref="C51:M51"/>
    <mergeCell ref="A52:A57"/>
    <mergeCell ref="C52:M52"/>
    <mergeCell ref="C53:M53"/>
    <mergeCell ref="C54:M54"/>
    <mergeCell ref="C55:M55"/>
    <mergeCell ref="C56:M56"/>
    <mergeCell ref="C57:M57"/>
    <mergeCell ref="A58:A60"/>
    <mergeCell ref="C58:M58"/>
    <mergeCell ref="C59:M59"/>
    <mergeCell ref="C60:M60"/>
    <mergeCell ref="C61:M61"/>
  </mergeCells>
  <dataValidations count="6">
    <dataValidation allowBlank="1" showInputMessage="1" showErrorMessage="1" prompt="Seleccione de la lista desplegable" sqref="B4 H7:H10 B7" xr:uid="{A863E963-FBB2-49DC-A393-734FE098C173}"/>
    <dataValidation allowBlank="1" showInputMessage="1" showErrorMessage="1" prompt="Incluir una ficha por cada indicador, ya sea de producto o de resultado" sqref="B1" xr:uid="{FC429B17-A71C-456B-9B19-31F3370ABE03}"/>
    <dataValidation allowBlank="1" showInputMessage="1" showErrorMessage="1" prompt="Identifique el ODS a que le apunta el indicador de producto. Seleccione de la lista desplegable._x000a_" sqref="B14:B15" xr:uid="{D04FE607-CC13-4822-8F64-1053DA34D24A}"/>
    <dataValidation allowBlank="1" showInputMessage="1" showErrorMessage="1" prompt="Identifique la meta ODS a que le apunta el indicador de producto. Seleccione de la lista desplegable." sqref="E14" xr:uid="{04787B78-2B7E-4217-A607-B9EB82EF3F5F}"/>
    <dataValidation allowBlank="1" showInputMessage="1" showErrorMessage="1" prompt="Determine si el indicador responde a un enfoque (Derechos Humanos, Género, Diferencial, Poblacional, Ambiental y Territorial). Si responde a más de enfoque separelos por ;" sqref="B16" xr:uid="{EF3D640B-D495-481B-BB33-32B47DB61ACE}"/>
    <dataValidation allowBlank="1" showInputMessage="1" showErrorMessage="1" prompt="Si corresponde a un indicador del PDD, identifique el código de la meta el cual se encuentra en el listado de indicadores del plan que se encuentra en la caja de herramientas._x000a__x000a_" sqref="F4" xr:uid="{87ED6E2E-E312-4A31-BD25-899D96648CF4}"/>
  </dataValidations>
  <hyperlinks>
    <hyperlink ref="C56" r:id="rId1" xr:uid="{3129F351-46B1-499A-A0BE-0CFEE49DD795}"/>
  </hyperlinks>
  <pageMargins left="0.7" right="0.7" top="0.75" bottom="0.75" header="0.3" footer="0.3"/>
  <pageSetup paperSize="9" orientation="portrait" horizontalDpi="1200" verticalDpi="1200"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1B6A-80A7-45B6-89E6-321F9AA3CB75}">
  <sheetPr>
    <tabColor theme="4" tint="0.59999389629810485"/>
  </sheetPr>
  <dimension ref="A1:O59"/>
  <sheetViews>
    <sheetView zoomScaleNormal="100" zoomScalePageLayoutView="80" workbookViewId="0">
      <selection activeCell="C16" sqref="C16:M16"/>
    </sheetView>
  </sheetViews>
  <sheetFormatPr baseColWidth="10" defaultColWidth="11.42578125" defaultRowHeight="15.75"/>
  <cols>
    <col min="1" max="1" width="25.140625" style="12" customWidth="1"/>
    <col min="2" max="2" width="39.140625" style="63" customWidth="1"/>
    <col min="3" max="3" width="22" style="12" customWidth="1"/>
    <col min="4" max="13" width="11.42578125" style="12"/>
    <col min="14" max="14" width="47.5703125" style="12" customWidth="1"/>
    <col min="15" max="16384" width="11.42578125" style="12"/>
  </cols>
  <sheetData>
    <row r="1" spans="1:15" ht="16.5" thickBot="1">
      <c r="A1" s="86"/>
      <c r="B1" s="88" t="s">
        <v>1056</v>
      </c>
      <c r="C1" s="89"/>
      <c r="D1" s="89"/>
      <c r="E1" s="89"/>
      <c r="F1" s="89"/>
      <c r="G1" s="89"/>
      <c r="H1" s="89"/>
      <c r="I1" s="89"/>
      <c r="J1" s="89"/>
      <c r="K1" s="89"/>
      <c r="L1" s="89"/>
      <c r="M1" s="90"/>
    </row>
    <row r="2" spans="1:15" ht="38.25" customHeight="1">
      <c r="A2" s="944" t="s">
        <v>614</v>
      </c>
      <c r="B2" s="68" t="s">
        <v>615</v>
      </c>
      <c r="C2" s="1004" t="s">
        <v>1057</v>
      </c>
      <c r="D2" s="1005"/>
      <c r="E2" s="1005"/>
      <c r="F2" s="1005"/>
      <c r="G2" s="1005"/>
      <c r="H2" s="1005"/>
      <c r="I2" s="1005"/>
      <c r="J2" s="1005"/>
      <c r="K2" s="1005"/>
      <c r="L2" s="1005"/>
      <c r="M2" s="1006"/>
      <c r="N2" s="588"/>
      <c r="O2" s="302"/>
    </row>
    <row r="3" spans="1:15" ht="57.95" customHeight="1">
      <c r="A3" s="945"/>
      <c r="B3" s="69" t="s">
        <v>711</v>
      </c>
      <c r="C3" s="947" t="s">
        <v>1181</v>
      </c>
      <c r="D3" s="908"/>
      <c r="E3" s="908"/>
      <c r="F3" s="908"/>
      <c r="G3" s="908"/>
      <c r="H3" s="908"/>
      <c r="I3" s="908"/>
      <c r="J3" s="908"/>
      <c r="K3" s="908"/>
      <c r="L3" s="908"/>
      <c r="M3" s="909"/>
    </row>
    <row r="4" spans="1:15">
      <c r="A4" s="945"/>
      <c r="B4" s="120" t="s">
        <v>223</v>
      </c>
      <c r="C4" s="295" t="s">
        <v>548</v>
      </c>
      <c r="D4" s="281"/>
      <c r="E4" s="281"/>
      <c r="F4" s="900" t="s">
        <v>618</v>
      </c>
      <c r="G4" s="901"/>
      <c r="H4" s="241"/>
      <c r="I4" s="281"/>
      <c r="J4" s="281"/>
      <c r="K4" s="281"/>
      <c r="L4" s="281"/>
      <c r="M4" s="282"/>
    </row>
    <row r="5" spans="1:15">
      <c r="A5" s="945"/>
      <c r="B5" s="78" t="s">
        <v>619</v>
      </c>
      <c r="C5" s="288"/>
      <c r="D5" s="281"/>
      <c r="E5" s="281"/>
      <c r="F5" s="281"/>
      <c r="G5" s="281"/>
      <c r="H5" s="281"/>
      <c r="I5" s="281"/>
      <c r="J5" s="281"/>
      <c r="K5" s="281"/>
      <c r="L5" s="281"/>
      <c r="M5" s="282"/>
    </row>
    <row r="6" spans="1:15">
      <c r="A6" s="945"/>
      <c r="B6" s="120" t="s">
        <v>620</v>
      </c>
      <c r="C6" s="288"/>
      <c r="D6" s="281"/>
      <c r="E6" s="281"/>
      <c r="F6" s="281"/>
      <c r="G6" s="281"/>
      <c r="H6" s="281"/>
      <c r="I6" s="281"/>
      <c r="J6" s="281"/>
      <c r="K6" s="281"/>
      <c r="L6" s="281"/>
      <c r="M6" s="282"/>
    </row>
    <row r="7" spans="1:15">
      <c r="A7" s="945"/>
      <c r="B7" s="69" t="s">
        <v>621</v>
      </c>
      <c r="C7" s="300" t="s">
        <v>116</v>
      </c>
      <c r="D7" s="340"/>
      <c r="E7" s="340"/>
      <c r="F7" s="340"/>
      <c r="G7" s="455"/>
      <c r="H7" s="21" t="s">
        <v>237</v>
      </c>
      <c r="I7" s="125" t="s">
        <v>272</v>
      </c>
      <c r="J7" s="340"/>
      <c r="K7" s="340"/>
      <c r="L7" s="340"/>
      <c r="M7" s="344"/>
    </row>
    <row r="8" spans="1:15">
      <c r="A8" s="945"/>
      <c r="B8" s="914" t="s">
        <v>622</v>
      </c>
      <c r="C8" s="456"/>
      <c r="D8" s="457"/>
      <c r="E8" s="457"/>
      <c r="F8" s="457"/>
      <c r="G8" s="457"/>
      <c r="H8" s="457"/>
      <c r="I8" s="457"/>
      <c r="J8" s="457"/>
      <c r="K8" s="457"/>
      <c r="L8" s="458"/>
      <c r="M8" s="459"/>
    </row>
    <row r="9" spans="1:15">
      <c r="A9" s="945"/>
      <c r="B9" s="915"/>
      <c r="C9" s="1057" t="s">
        <v>272</v>
      </c>
      <c r="D9" s="1058"/>
      <c r="E9" s="43"/>
      <c r="F9" s="1058"/>
      <c r="G9" s="1058"/>
      <c r="H9" s="43"/>
      <c r="I9" s="1058"/>
      <c r="J9" s="1058"/>
      <c r="K9" s="43"/>
      <c r="L9" s="41"/>
      <c r="M9" s="406"/>
    </row>
    <row r="10" spans="1:15">
      <c r="A10" s="945"/>
      <c r="B10" s="916"/>
      <c r="C10" s="1057" t="s">
        <v>626</v>
      </c>
      <c r="D10" s="1058"/>
      <c r="E10" s="291"/>
      <c r="F10" s="1058" t="s">
        <v>626</v>
      </c>
      <c r="G10" s="1058"/>
      <c r="H10" s="291"/>
      <c r="I10" s="1058" t="s">
        <v>626</v>
      </c>
      <c r="J10" s="1058"/>
      <c r="K10" s="291"/>
      <c r="L10" s="41"/>
      <c r="M10" s="406"/>
    </row>
    <row r="11" spans="1:15" ht="44.45" customHeight="1">
      <c r="A11" s="945"/>
      <c r="B11" s="261" t="s">
        <v>651</v>
      </c>
      <c r="C11" s="1281" t="s">
        <v>1173</v>
      </c>
      <c r="D11" s="1282"/>
      <c r="E11" s="1282"/>
      <c r="F11" s="1282"/>
      <c r="G11" s="1282"/>
      <c r="H11" s="1282"/>
      <c r="I11" s="1282"/>
      <c r="J11" s="1282"/>
      <c r="K11" s="1282"/>
      <c r="L11" s="1282"/>
      <c r="M11" s="1283"/>
      <c r="N11" s="589"/>
    </row>
    <row r="12" spans="1:15" ht="228" customHeight="1">
      <c r="A12" s="945"/>
      <c r="B12" s="69" t="s">
        <v>713</v>
      </c>
      <c r="C12" s="1007" t="s">
        <v>1171</v>
      </c>
      <c r="D12" s="1008"/>
      <c r="E12" s="1008"/>
      <c r="F12" s="1008"/>
      <c r="G12" s="1008"/>
      <c r="H12" s="1008"/>
      <c r="I12" s="1008"/>
      <c r="J12" s="1008"/>
      <c r="K12" s="1008"/>
      <c r="L12" s="1008"/>
      <c r="M12" s="1009"/>
    </row>
    <row r="13" spans="1:15" ht="45.75" customHeight="1">
      <c r="A13" s="945"/>
      <c r="B13" s="69" t="s">
        <v>715</v>
      </c>
      <c r="C13" s="932" t="s">
        <v>1058</v>
      </c>
      <c r="D13" s="928"/>
      <c r="E13" s="928"/>
      <c r="F13" s="928"/>
      <c r="G13" s="928"/>
      <c r="H13" s="928"/>
      <c r="I13" s="928"/>
      <c r="J13" s="928"/>
      <c r="K13" s="928"/>
      <c r="L13" s="928"/>
      <c r="M13" s="933"/>
    </row>
    <row r="14" spans="1:15" ht="83.25" customHeight="1">
      <c r="A14" s="946"/>
      <c r="B14" s="244" t="s">
        <v>716</v>
      </c>
      <c r="C14" s="932" t="s">
        <v>520</v>
      </c>
      <c r="D14" s="929"/>
      <c r="E14" s="248" t="s">
        <v>232</v>
      </c>
      <c r="F14" s="927" t="s">
        <v>521</v>
      </c>
      <c r="G14" s="928"/>
      <c r="H14" s="928"/>
      <c r="I14" s="928"/>
      <c r="J14" s="928"/>
      <c r="K14" s="928"/>
      <c r="L14" s="928"/>
      <c r="M14" s="933"/>
    </row>
    <row r="15" spans="1:15" ht="25.5" customHeight="1">
      <c r="A15" s="930" t="s">
        <v>57</v>
      </c>
      <c r="B15" s="69" t="s">
        <v>221</v>
      </c>
      <c r="C15" s="298" t="s">
        <v>1059</v>
      </c>
      <c r="D15" s="413"/>
      <c r="E15" s="413"/>
      <c r="F15" s="405"/>
      <c r="G15" s="405"/>
      <c r="H15" s="405"/>
      <c r="I15" s="405"/>
      <c r="J15" s="405"/>
      <c r="K15" s="405"/>
      <c r="L15" s="41"/>
      <c r="M15" s="406"/>
    </row>
    <row r="16" spans="1:15" ht="48.95" customHeight="1">
      <c r="A16" s="931"/>
      <c r="B16" s="69" t="s">
        <v>717</v>
      </c>
      <c r="C16" s="1277" t="s">
        <v>1175</v>
      </c>
      <c r="D16" s="1278"/>
      <c r="E16" s="1278"/>
      <c r="F16" s="1278"/>
      <c r="G16" s="1278"/>
      <c r="H16" s="1278"/>
      <c r="I16" s="1278"/>
      <c r="J16" s="1278"/>
      <c r="K16" s="1278"/>
      <c r="L16" s="1278"/>
      <c r="M16" s="1279"/>
      <c r="O16" s="302"/>
    </row>
    <row r="17" spans="1:13" ht="8.25" customHeight="1">
      <c r="A17" s="931"/>
      <c r="B17" s="914" t="s">
        <v>653</v>
      </c>
      <c r="C17" s="349"/>
      <c r="D17" s="24"/>
      <c r="E17" s="24"/>
      <c r="F17" s="24"/>
      <c r="G17" s="24"/>
      <c r="H17" s="24"/>
      <c r="I17" s="24"/>
      <c r="J17" s="24"/>
      <c r="K17" s="24"/>
      <c r="L17" s="24"/>
      <c r="M17" s="25"/>
    </row>
    <row r="18" spans="1:13" ht="9" customHeight="1">
      <c r="A18" s="931"/>
      <c r="B18" s="915"/>
      <c r="C18" s="304"/>
      <c r="D18" s="26"/>
      <c r="E18" s="5"/>
      <c r="F18" s="26"/>
      <c r="G18" s="5"/>
      <c r="H18" s="26"/>
      <c r="I18" s="5"/>
      <c r="J18" s="26"/>
      <c r="K18" s="5"/>
      <c r="L18" s="5"/>
      <c r="M18" s="27"/>
    </row>
    <row r="19" spans="1:13">
      <c r="A19" s="931"/>
      <c r="B19" s="915"/>
      <c r="C19" s="252" t="s">
        <v>654</v>
      </c>
      <c r="D19" s="28"/>
      <c r="E19" s="251" t="s">
        <v>655</v>
      </c>
      <c r="F19" s="28"/>
      <c r="G19" s="251" t="s">
        <v>656</v>
      </c>
      <c r="H19" s="28"/>
      <c r="I19" s="251" t="s">
        <v>657</v>
      </c>
      <c r="J19" s="28"/>
      <c r="K19" s="251"/>
      <c r="L19" s="30"/>
      <c r="M19" s="31"/>
    </row>
    <row r="20" spans="1:13">
      <c r="A20" s="931"/>
      <c r="B20" s="915"/>
      <c r="C20" s="252" t="s">
        <v>659</v>
      </c>
      <c r="D20" s="32"/>
      <c r="E20" s="251" t="s">
        <v>660</v>
      </c>
      <c r="F20" s="33"/>
      <c r="G20" s="251" t="s">
        <v>661</v>
      </c>
      <c r="H20" s="33"/>
      <c r="I20" s="251"/>
      <c r="J20" s="33"/>
      <c r="K20" s="251"/>
      <c r="L20" s="30"/>
      <c r="M20" s="31"/>
    </row>
    <row r="21" spans="1:13">
      <c r="A21" s="931"/>
      <c r="B21" s="915"/>
      <c r="C21" s="252" t="s">
        <v>664</v>
      </c>
      <c r="D21" s="32"/>
      <c r="E21" s="251" t="s">
        <v>665</v>
      </c>
      <c r="F21" s="32"/>
      <c r="G21" s="251"/>
      <c r="H21" s="44"/>
      <c r="I21" s="251"/>
      <c r="J21" s="44"/>
      <c r="K21" s="251"/>
      <c r="L21" s="242"/>
      <c r="M21" s="243"/>
    </row>
    <row r="22" spans="1:13">
      <c r="A22" s="931"/>
      <c r="B22" s="915"/>
      <c r="C22" s="252" t="s">
        <v>666</v>
      </c>
      <c r="D22" s="33" t="s">
        <v>667</v>
      </c>
      <c r="E22" s="251" t="s">
        <v>668</v>
      </c>
      <c r="G22" s="399" t="s">
        <v>1060</v>
      </c>
      <c r="H22" s="350"/>
      <c r="I22" s="350"/>
      <c r="J22" s="350"/>
      <c r="K22" s="350"/>
      <c r="L22" s="350"/>
      <c r="M22" s="351"/>
    </row>
    <row r="23" spans="1:13" ht="9.75" customHeight="1">
      <c r="A23" s="931"/>
      <c r="B23" s="916"/>
      <c r="C23" s="290"/>
      <c r="D23" s="35"/>
      <c r="E23" s="35"/>
      <c r="F23" s="35"/>
      <c r="G23" s="35"/>
      <c r="H23" s="35"/>
      <c r="I23" s="35"/>
      <c r="J23" s="35"/>
      <c r="K23" s="35"/>
      <c r="L23" s="35"/>
      <c r="M23" s="36"/>
    </row>
    <row r="24" spans="1:13">
      <c r="A24" s="931"/>
      <c r="B24" s="914" t="s">
        <v>670</v>
      </c>
      <c r="C24" s="246"/>
      <c r="D24" s="37"/>
      <c r="E24" s="37"/>
      <c r="F24" s="37"/>
      <c r="G24" s="37"/>
      <c r="H24" s="37"/>
      <c r="I24" s="37"/>
      <c r="J24" s="37"/>
      <c r="K24" s="37"/>
      <c r="L24" s="41"/>
      <c r="M24" s="406"/>
    </row>
    <row r="25" spans="1:13">
      <c r="A25" s="931"/>
      <c r="B25" s="915"/>
      <c r="C25" s="252" t="s">
        <v>671</v>
      </c>
      <c r="D25" s="33"/>
      <c r="E25" s="301"/>
      <c r="F25" s="251" t="s">
        <v>672</v>
      </c>
      <c r="G25" s="32"/>
      <c r="H25" s="301"/>
      <c r="I25" s="251" t="s">
        <v>673</v>
      </c>
      <c r="J25" s="311" t="s">
        <v>667</v>
      </c>
      <c r="K25" s="301"/>
      <c r="L25" s="41"/>
      <c r="M25" s="406"/>
    </row>
    <row r="26" spans="1:13">
      <c r="A26" s="931"/>
      <c r="B26" s="915"/>
      <c r="C26" s="252" t="s">
        <v>674</v>
      </c>
      <c r="D26" s="39"/>
      <c r="E26" s="40"/>
      <c r="F26" s="251" t="s">
        <v>675</v>
      </c>
      <c r="G26" s="33"/>
      <c r="H26" s="41"/>
      <c r="I26" s="42"/>
      <c r="J26" s="41"/>
      <c r="K26" s="43"/>
      <c r="L26" s="41"/>
      <c r="M26" s="406"/>
    </row>
    <row r="27" spans="1:13">
      <c r="A27" s="931"/>
      <c r="B27" s="915"/>
      <c r="C27" s="305"/>
      <c r="D27" s="44"/>
      <c r="E27" s="44"/>
      <c r="F27" s="44"/>
      <c r="G27" s="44"/>
      <c r="H27" s="44"/>
      <c r="I27" s="44"/>
      <c r="J27" s="44"/>
      <c r="K27" s="44"/>
      <c r="L27" s="41"/>
      <c r="M27" s="406"/>
    </row>
    <row r="28" spans="1:13">
      <c r="A28" s="931"/>
      <c r="B28" s="1280" t="s">
        <v>676</v>
      </c>
      <c r="C28" s="301"/>
      <c r="D28" s="301"/>
      <c r="E28" s="301"/>
      <c r="F28" s="301"/>
      <c r="G28" s="301"/>
      <c r="H28" s="301"/>
      <c r="I28" s="301"/>
      <c r="J28" s="301"/>
      <c r="K28" s="301"/>
      <c r="L28" s="301"/>
      <c r="M28" s="45"/>
    </row>
    <row r="29" spans="1:13" ht="23.25" customHeight="1">
      <c r="A29" s="931"/>
      <c r="B29" s="1280"/>
      <c r="C29" s="67" t="s">
        <v>677</v>
      </c>
      <c r="D29" s="492" t="s">
        <v>315</v>
      </c>
      <c r="E29" s="405"/>
      <c r="F29" s="416" t="s">
        <v>678</v>
      </c>
      <c r="G29" s="311" t="s">
        <v>315</v>
      </c>
      <c r="H29" s="405"/>
      <c r="I29" s="416" t="s">
        <v>679</v>
      </c>
      <c r="J29" s="1084" t="s">
        <v>315</v>
      </c>
      <c r="K29" s="1083"/>
      <c r="L29" s="1092"/>
      <c r="M29" s="45"/>
    </row>
    <row r="30" spans="1:13">
      <c r="A30" s="931"/>
      <c r="B30" s="1280"/>
      <c r="C30" s="35"/>
      <c r="D30" s="35"/>
      <c r="E30" s="35"/>
      <c r="F30" s="35"/>
      <c r="G30" s="35"/>
      <c r="H30" s="35"/>
      <c r="I30" s="35"/>
      <c r="J30" s="35"/>
      <c r="K30" s="35"/>
      <c r="L30" s="35"/>
      <c r="M30" s="36"/>
    </row>
    <row r="31" spans="1:13">
      <c r="A31" s="931"/>
      <c r="B31" s="914" t="s">
        <v>681</v>
      </c>
      <c r="C31" s="310"/>
      <c r="D31" s="47"/>
      <c r="E31" s="47"/>
      <c r="F31" s="47"/>
      <c r="G31" s="47"/>
      <c r="H31" s="47"/>
      <c r="I31" s="47"/>
      <c r="J31" s="47"/>
      <c r="K31" s="47"/>
      <c r="L31" s="41"/>
      <c r="M31" s="406"/>
    </row>
    <row r="32" spans="1:13">
      <c r="A32" s="931"/>
      <c r="B32" s="915"/>
      <c r="C32" s="306" t="s">
        <v>682</v>
      </c>
      <c r="D32" s="311">
        <v>2025</v>
      </c>
      <c r="E32" s="419"/>
      <c r="F32" s="405" t="s">
        <v>683</v>
      </c>
      <c r="G32" s="312" t="s">
        <v>684</v>
      </c>
      <c r="H32" s="49"/>
      <c r="I32" s="309"/>
      <c r="J32" s="49"/>
      <c r="K32" s="49"/>
      <c r="L32" s="41"/>
      <c r="M32" s="406"/>
    </row>
    <row r="33" spans="1:15">
      <c r="A33" s="931"/>
      <c r="B33" s="916"/>
      <c r="C33" s="290"/>
      <c r="D33" s="51"/>
      <c r="E33" s="52"/>
      <c r="F33" s="35"/>
      <c r="G33" s="52"/>
      <c r="H33" s="52"/>
      <c r="I33" s="53"/>
      <c r="J33" s="52"/>
      <c r="K33" s="52"/>
      <c r="L33" s="41"/>
      <c r="M33" s="406"/>
    </row>
    <row r="34" spans="1:15">
      <c r="A34" s="931"/>
      <c r="B34" s="914" t="s">
        <v>685</v>
      </c>
      <c r="C34" s="313"/>
      <c r="D34" s="54"/>
      <c r="E34" s="54"/>
      <c r="F34" s="54"/>
      <c r="G34" s="54"/>
      <c r="H34" s="54"/>
      <c r="I34" s="54"/>
      <c r="J34" s="54"/>
      <c r="K34" s="54"/>
      <c r="L34" s="54"/>
      <c r="M34" s="55"/>
    </row>
    <row r="35" spans="1:15">
      <c r="A35" s="931"/>
      <c r="B35" s="915"/>
      <c r="C35" s="314"/>
      <c r="D35" s="7">
        <v>2019</v>
      </c>
      <c r="E35" s="7"/>
      <c r="F35" s="8">
        <v>2020</v>
      </c>
      <c r="G35" s="8"/>
      <c r="H35" s="8">
        <v>2021</v>
      </c>
      <c r="I35" s="7"/>
      <c r="J35" s="7">
        <v>2022</v>
      </c>
      <c r="L35" s="7">
        <v>2023</v>
      </c>
      <c r="M35" s="55"/>
    </row>
    <row r="36" spans="1:15">
      <c r="A36" s="931"/>
      <c r="B36" s="915"/>
      <c r="C36" s="314"/>
      <c r="D36" s="102"/>
      <c r="E36" s="10"/>
      <c r="F36" s="102"/>
      <c r="G36" s="10"/>
      <c r="H36" s="10"/>
      <c r="I36" s="10"/>
      <c r="J36" s="102"/>
      <c r="K36" s="10"/>
      <c r="L36" s="102"/>
      <c r="M36" s="118"/>
      <c r="O36" s="496"/>
    </row>
    <row r="37" spans="1:15">
      <c r="A37" s="931"/>
      <c r="B37" s="915"/>
      <c r="C37" s="314"/>
      <c r="D37" s="7">
        <v>2024</v>
      </c>
      <c r="E37" s="7"/>
      <c r="F37" s="8">
        <v>2025</v>
      </c>
      <c r="G37" s="8"/>
      <c r="H37" s="8">
        <v>2026</v>
      </c>
      <c r="I37" s="7"/>
      <c r="J37" s="7">
        <v>2027</v>
      </c>
      <c r="L37" s="7">
        <v>2028</v>
      </c>
      <c r="M37" s="27"/>
    </row>
    <row r="38" spans="1:15">
      <c r="A38" s="931"/>
      <c r="B38" s="915"/>
      <c r="C38" s="314"/>
      <c r="D38" s="584"/>
      <c r="E38" s="430"/>
      <c r="F38" s="584">
        <v>50</v>
      </c>
      <c r="G38" s="440"/>
      <c r="H38" s="584">
        <v>50</v>
      </c>
      <c r="I38" s="430"/>
      <c r="J38" s="584">
        <v>50</v>
      </c>
      <c r="K38" s="430"/>
      <c r="L38" s="584">
        <v>50</v>
      </c>
      <c r="M38" s="461"/>
    </row>
    <row r="39" spans="1:15">
      <c r="A39" s="931"/>
      <c r="B39" s="915"/>
      <c r="C39" s="314"/>
      <c r="D39" s="476" t="s">
        <v>686</v>
      </c>
      <c r="E39" s="477"/>
      <c r="F39" s="433"/>
      <c r="G39" s="426"/>
      <c r="H39" s="585"/>
      <c r="I39" s="431"/>
      <c r="J39" s="585"/>
      <c r="K39" s="431"/>
      <c r="L39" s="585"/>
      <c r="M39" s="586"/>
    </row>
    <row r="40" spans="1:15">
      <c r="A40" s="931"/>
      <c r="B40" s="915"/>
      <c r="C40" s="314"/>
      <c r="D40" s="1075">
        <v>50</v>
      </c>
      <c r="E40" s="1075"/>
      <c r="F40" s="1081"/>
      <c r="G40" s="1081"/>
      <c r="H40" s="1080"/>
      <c r="I40" s="1080"/>
      <c r="J40" s="433"/>
      <c r="K40" s="426"/>
      <c r="L40" s="433"/>
      <c r="M40" s="587"/>
    </row>
    <row r="41" spans="1:15">
      <c r="A41" s="931"/>
      <c r="B41" s="915"/>
      <c r="C41" s="314"/>
      <c r="D41" s="11"/>
      <c r="E41" s="117"/>
      <c r="F41" s="322"/>
      <c r="G41" s="323"/>
      <c r="H41" s="322"/>
      <c r="I41" s="323"/>
      <c r="J41" s="322"/>
      <c r="K41" s="323"/>
      <c r="L41" s="322"/>
      <c r="M41" s="324"/>
    </row>
    <row r="42" spans="1:15" ht="18" customHeight="1">
      <c r="A42" s="931"/>
      <c r="B42" s="914" t="s">
        <v>687</v>
      </c>
      <c r="C42" s="246"/>
      <c r="D42" s="37"/>
      <c r="E42" s="37"/>
      <c r="F42" s="37"/>
      <c r="G42" s="37"/>
      <c r="H42" s="37"/>
      <c r="I42" s="37"/>
      <c r="J42" s="37"/>
      <c r="K42" s="37"/>
      <c r="L42" s="41"/>
      <c r="M42" s="406"/>
    </row>
    <row r="43" spans="1:15">
      <c r="A43" s="931"/>
      <c r="B43" s="915"/>
      <c r="C43" s="465"/>
      <c r="D43" s="57" t="s">
        <v>688</v>
      </c>
      <c r="E43" s="58" t="s">
        <v>548</v>
      </c>
      <c r="F43" s="1041" t="s">
        <v>689</v>
      </c>
      <c r="G43" s="921"/>
      <c r="H43" s="7"/>
      <c r="I43" s="327" t="s">
        <v>668</v>
      </c>
      <c r="J43" s="327"/>
      <c r="K43" s="327"/>
      <c r="L43" s="41"/>
      <c r="M43" s="406"/>
    </row>
    <row r="44" spans="1:15">
      <c r="A44" s="931"/>
      <c r="B44" s="915"/>
      <c r="C44" s="465"/>
      <c r="D44" s="365"/>
      <c r="E44" s="32" t="s">
        <v>667</v>
      </c>
      <c r="F44" s="1041"/>
      <c r="G44" s="922"/>
      <c r="H44" s="301"/>
      <c r="I44" s="999"/>
      <c r="J44" s="999"/>
      <c r="K44" s="40"/>
      <c r="L44" s="41"/>
      <c r="M44" s="406"/>
    </row>
    <row r="45" spans="1:15">
      <c r="A45" s="931"/>
      <c r="B45" s="916"/>
      <c r="C45" s="366"/>
      <c r="D45" s="347"/>
      <c r="E45" s="347"/>
      <c r="F45" s="347"/>
      <c r="G45" s="347"/>
      <c r="H45" s="347"/>
      <c r="I45" s="347"/>
      <c r="J45" s="347"/>
      <c r="K45" s="347"/>
      <c r="L45" s="41"/>
      <c r="M45" s="406"/>
    </row>
    <row r="46" spans="1:15" ht="99.75" customHeight="1">
      <c r="A46" s="931"/>
      <c r="B46" s="69" t="s">
        <v>690</v>
      </c>
      <c r="C46" s="1274" t="s">
        <v>1172</v>
      </c>
      <c r="D46" s="1275"/>
      <c r="E46" s="1275"/>
      <c r="F46" s="1275"/>
      <c r="G46" s="1275"/>
      <c r="H46" s="1275"/>
      <c r="I46" s="1275"/>
      <c r="J46" s="1275"/>
      <c r="K46" s="1275"/>
      <c r="L46" s="1275"/>
      <c r="M46" s="1276"/>
      <c r="N46" s="590"/>
      <c r="O46" s="302"/>
    </row>
    <row r="47" spans="1:15">
      <c r="A47" s="931"/>
      <c r="B47" s="69" t="s">
        <v>692</v>
      </c>
      <c r="C47" s="893" t="s">
        <v>273</v>
      </c>
      <c r="D47" s="894"/>
      <c r="E47" s="894"/>
      <c r="F47" s="894"/>
      <c r="G47" s="894"/>
      <c r="H47" s="894"/>
      <c r="I47" s="894"/>
      <c r="J47" s="894"/>
      <c r="K47" s="894"/>
      <c r="L47" s="894"/>
      <c r="M47" s="895"/>
    </row>
    <row r="48" spans="1:15">
      <c r="A48" s="931"/>
      <c r="B48" s="69" t="s">
        <v>694</v>
      </c>
      <c r="C48" s="280">
        <v>0</v>
      </c>
      <c r="D48" s="143"/>
      <c r="E48" s="143"/>
      <c r="F48" s="143"/>
      <c r="G48" s="143"/>
      <c r="H48" s="143"/>
      <c r="I48" s="143"/>
      <c r="J48" s="143"/>
      <c r="K48" s="143"/>
      <c r="L48" s="143"/>
      <c r="M48" s="228"/>
    </row>
    <row r="49" spans="1:13" ht="30.95" customHeight="1" thickBot="1">
      <c r="A49" s="931"/>
      <c r="B49" s="283" t="s">
        <v>695</v>
      </c>
      <c r="C49" s="986"/>
      <c r="D49" s="987"/>
      <c r="E49" s="987"/>
      <c r="F49" s="987"/>
      <c r="G49" s="987"/>
      <c r="H49" s="987"/>
      <c r="I49" s="987"/>
      <c r="J49" s="987"/>
      <c r="K49" s="987"/>
      <c r="L49" s="987"/>
      <c r="M49" s="988"/>
    </row>
    <row r="50" spans="1:13" ht="15.75" customHeight="1">
      <c r="A50" s="976" t="s">
        <v>70</v>
      </c>
      <c r="B50" s="331" t="s">
        <v>696</v>
      </c>
      <c r="C50" s="1118" t="s">
        <v>831</v>
      </c>
      <c r="D50" s="1119"/>
      <c r="E50" s="1119"/>
      <c r="F50" s="1119"/>
      <c r="G50" s="1119"/>
      <c r="H50" s="1119"/>
      <c r="I50" s="1119"/>
      <c r="J50" s="1119"/>
      <c r="K50" s="1119"/>
      <c r="L50" s="1119"/>
      <c r="M50" s="1120"/>
    </row>
    <row r="51" spans="1:13" ht="15.75" customHeight="1">
      <c r="A51" s="906"/>
      <c r="B51" s="70" t="s">
        <v>698</v>
      </c>
      <c r="C51" s="1030" t="s">
        <v>813</v>
      </c>
      <c r="D51" s="1031"/>
      <c r="E51" s="1031"/>
      <c r="F51" s="1031"/>
      <c r="G51" s="1031"/>
      <c r="H51" s="1031"/>
      <c r="I51" s="1031"/>
      <c r="J51" s="1031"/>
      <c r="K51" s="1031"/>
      <c r="L51" s="1031"/>
      <c r="M51" s="1032"/>
    </row>
    <row r="52" spans="1:13" ht="15.75" customHeight="1">
      <c r="A52" s="906"/>
      <c r="B52" s="70" t="s">
        <v>699</v>
      </c>
      <c r="C52" s="1030" t="s">
        <v>818</v>
      </c>
      <c r="D52" s="1031"/>
      <c r="E52" s="1031"/>
      <c r="F52" s="1031"/>
      <c r="G52" s="1031"/>
      <c r="H52" s="1031"/>
      <c r="I52" s="1031"/>
      <c r="J52" s="1031"/>
      <c r="K52" s="1031"/>
      <c r="L52" s="1031"/>
      <c r="M52" s="1032"/>
    </row>
    <row r="53" spans="1:13" ht="15.75" customHeight="1">
      <c r="A53" s="906"/>
      <c r="B53" s="71" t="s">
        <v>700</v>
      </c>
      <c r="C53" s="1030" t="s">
        <v>273</v>
      </c>
      <c r="D53" s="1031"/>
      <c r="E53" s="1031"/>
      <c r="F53" s="1031"/>
      <c r="G53" s="1031"/>
      <c r="H53" s="1031"/>
      <c r="I53" s="1031"/>
      <c r="J53" s="1031"/>
      <c r="K53" s="1031"/>
      <c r="L53" s="1031"/>
      <c r="M53" s="1032"/>
    </row>
    <row r="54" spans="1:13" ht="15.75" customHeight="1">
      <c r="A54" s="906"/>
      <c r="B54" s="70" t="s">
        <v>701</v>
      </c>
      <c r="C54" s="1121" t="s">
        <v>555</v>
      </c>
      <c r="D54" s="1031"/>
      <c r="E54" s="1031"/>
      <c r="F54" s="1031"/>
      <c r="G54" s="1031"/>
      <c r="H54" s="1031"/>
      <c r="I54" s="1031"/>
      <c r="J54" s="1031"/>
      <c r="K54" s="1031"/>
      <c r="L54" s="1031"/>
      <c r="M54" s="1032"/>
    </row>
    <row r="55" spans="1:13" ht="15.95" customHeight="1">
      <c r="A55" s="907"/>
      <c r="B55" s="332" t="s">
        <v>702</v>
      </c>
      <c r="C55" s="980" t="s">
        <v>275</v>
      </c>
      <c r="D55" s="981"/>
      <c r="E55" s="981"/>
      <c r="F55" s="981"/>
      <c r="G55" s="981"/>
      <c r="H55" s="981"/>
      <c r="I55" s="981"/>
      <c r="J55" s="981"/>
      <c r="K55" s="981"/>
      <c r="L55" s="981"/>
      <c r="M55" s="982"/>
    </row>
    <row r="56" spans="1:13" ht="15.75" customHeight="1">
      <c r="A56" s="976" t="s">
        <v>704</v>
      </c>
      <c r="B56" s="333" t="s">
        <v>705</v>
      </c>
      <c r="C56" s="978" t="s">
        <v>998</v>
      </c>
      <c r="D56" s="978"/>
      <c r="E56" s="978"/>
      <c r="F56" s="978"/>
      <c r="G56" s="978"/>
      <c r="H56" s="978"/>
      <c r="I56" s="978"/>
      <c r="J56" s="978"/>
      <c r="K56" s="978"/>
      <c r="L56" s="978"/>
      <c r="M56" s="979"/>
    </row>
    <row r="57" spans="1:13" ht="30" customHeight="1">
      <c r="A57" s="906"/>
      <c r="B57" s="72" t="s">
        <v>707</v>
      </c>
      <c r="C57" s="1008" t="s">
        <v>708</v>
      </c>
      <c r="D57" s="1008"/>
      <c r="E57" s="1008"/>
      <c r="F57" s="1008"/>
      <c r="G57" s="1008"/>
      <c r="H57" s="1008"/>
      <c r="I57" s="1008"/>
      <c r="J57" s="1008"/>
      <c r="K57" s="1008"/>
      <c r="L57" s="1008"/>
      <c r="M57" s="1009"/>
    </row>
    <row r="58" spans="1:13" ht="30" customHeight="1">
      <c r="A58" s="907"/>
      <c r="B58" s="335" t="s">
        <v>237</v>
      </c>
      <c r="C58" s="1008" t="s">
        <v>118</v>
      </c>
      <c r="D58" s="1008"/>
      <c r="E58" s="1008"/>
      <c r="F58" s="1008"/>
      <c r="G58" s="1008"/>
      <c r="H58" s="1008"/>
      <c r="I58" s="1008"/>
      <c r="J58" s="1008"/>
      <c r="K58" s="1008"/>
      <c r="L58" s="1008"/>
      <c r="M58" s="1009"/>
    </row>
    <row r="59" spans="1:13" ht="45" customHeight="1">
      <c r="A59" s="336" t="s">
        <v>74</v>
      </c>
      <c r="B59" s="74"/>
      <c r="C59" s="983" t="s">
        <v>709</v>
      </c>
      <c r="D59" s="1272"/>
      <c r="E59" s="1272"/>
      <c r="F59" s="1272"/>
      <c r="G59" s="1272"/>
      <c r="H59" s="1272"/>
      <c r="I59" s="1272"/>
      <c r="J59" s="1272"/>
      <c r="K59" s="1272"/>
      <c r="L59" s="1272"/>
      <c r="M59" s="1273"/>
    </row>
  </sheetData>
  <mergeCells count="46">
    <mergeCell ref="A2:A14"/>
    <mergeCell ref="C2:M2"/>
    <mergeCell ref="C3:M3"/>
    <mergeCell ref="F4:G4"/>
    <mergeCell ref="B8:B10"/>
    <mergeCell ref="C9:D9"/>
    <mergeCell ref="F9:G9"/>
    <mergeCell ref="I9:J9"/>
    <mergeCell ref="C10:D10"/>
    <mergeCell ref="F10:G10"/>
    <mergeCell ref="I10:J10"/>
    <mergeCell ref="C11:M11"/>
    <mergeCell ref="C12:M12"/>
    <mergeCell ref="C13:M13"/>
    <mergeCell ref="C14:D14"/>
    <mergeCell ref="F14:M14"/>
    <mergeCell ref="C46:M46"/>
    <mergeCell ref="A15:A49"/>
    <mergeCell ref="C16:M16"/>
    <mergeCell ref="B17:B23"/>
    <mergeCell ref="B24:B27"/>
    <mergeCell ref="B28:B30"/>
    <mergeCell ref="J29:L29"/>
    <mergeCell ref="B31:B33"/>
    <mergeCell ref="B34:B41"/>
    <mergeCell ref="D40:E40"/>
    <mergeCell ref="F40:G40"/>
    <mergeCell ref="H40:I40"/>
    <mergeCell ref="B42:B45"/>
    <mergeCell ref="F43:F44"/>
    <mergeCell ref="G43:G44"/>
    <mergeCell ref="I44:J44"/>
    <mergeCell ref="C47:M47"/>
    <mergeCell ref="C49:M49"/>
    <mergeCell ref="A50:A55"/>
    <mergeCell ref="C50:M50"/>
    <mergeCell ref="C51:M51"/>
    <mergeCell ref="C52:M52"/>
    <mergeCell ref="C53:M53"/>
    <mergeCell ref="C54:M54"/>
    <mergeCell ref="C55:M55"/>
    <mergeCell ref="A56:A58"/>
    <mergeCell ref="C56:M56"/>
    <mergeCell ref="C57:M57"/>
    <mergeCell ref="C58:M58"/>
    <mergeCell ref="C59:M59"/>
  </mergeCells>
  <dataValidations count="6">
    <dataValidation allowBlank="1" showInputMessage="1" showErrorMessage="1" prompt="Identifique el ODS a que le apunta el indicador de producto. Seleccione de la lista desplegable._x000a_" sqref="B14" xr:uid="{69A97D5B-5356-4383-A652-808C630FAAFE}"/>
    <dataValidation allowBlank="1" showInputMessage="1" showErrorMessage="1" prompt="Identifique la meta ODS a que le apunta el indicador de producto. Seleccione de la lista desplegable." sqref="E14" xr:uid="{5901A994-F3A3-441C-A407-A4AAF9E77DBB}"/>
    <dataValidation allowBlank="1" showInputMessage="1" showErrorMessage="1" prompt="Si corresponde a un indicador del PDD, identifique el código de la meta el cual se encuentra en el listado de indicadores del plan que se encuentra en la caja de herramientas._x000a__x000a_" sqref="F4" xr:uid="{B4980822-1948-4E5C-8065-7AAC55A576D9}"/>
    <dataValidation allowBlank="1" showInputMessage="1" showErrorMessage="1" prompt="Seleccione de la lista desplegable" sqref="H7 B7 B4" xr:uid="{956A1B35-916F-40EF-B11A-0A93DF498D00}"/>
    <dataValidation allowBlank="1" showInputMessage="1" showErrorMessage="1" prompt="Selecciones de la lista desplegable" sqref="B15" xr:uid="{8F7ECE8C-D3CF-46F8-9AEA-D5F43BB9A52D}"/>
    <dataValidation allowBlank="1" showInputMessage="1" showErrorMessage="1" prompt="Incluir una ficha por cada indicador, ya sea de producto o de resultado" sqref="B1" xr:uid="{F7DEFEB2-3252-4A3F-9A1F-549B9EE8FB02}"/>
  </dataValidations>
  <hyperlinks>
    <hyperlink ref="C54" r:id="rId1" xr:uid="{9D9B40F3-34FF-4E6C-8298-FDD65AD3CB40}"/>
  </hyperlinks>
  <pageMargins left="0.7" right="0.7" top="0.75" bottom="0.75" header="0.3" footer="0.3"/>
  <pageSetup paperSize="9" orientation="portrait" horizontalDpi="1200" verticalDpi="12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Y37"/>
  <sheetViews>
    <sheetView topLeftCell="B19" zoomScale="80" zoomScaleNormal="80" zoomScalePageLayoutView="80" workbookViewId="0">
      <pane xSplit="3" topLeftCell="E1" activePane="topRight" state="frozen"/>
      <selection activeCell="B1" sqref="B1"/>
      <selection pane="topRight" activeCell="D9" sqref="D9"/>
    </sheetView>
  </sheetViews>
  <sheetFormatPr baseColWidth="10" defaultColWidth="11.42578125" defaultRowHeight="15"/>
  <cols>
    <col min="1" max="1" width="36.42578125" customWidth="1"/>
    <col min="2" max="2" width="17.85546875" customWidth="1"/>
    <col min="3" max="3" width="24" customWidth="1"/>
    <col min="4" max="5" width="37.85546875" customWidth="1"/>
    <col min="6" max="6" width="25.140625" customWidth="1"/>
    <col min="7" max="7" width="25.7109375" customWidth="1"/>
    <col min="8" max="8" width="22.42578125" customWidth="1"/>
    <col min="9" max="9" width="23.28515625" customWidth="1"/>
    <col min="10" max="10" width="20.42578125" customWidth="1"/>
    <col min="11" max="11" width="23.28515625" customWidth="1"/>
    <col min="12" max="12" width="21.42578125" customWidth="1"/>
    <col min="13" max="13" width="20.42578125" customWidth="1"/>
    <col min="14" max="15" width="22.85546875" customWidth="1"/>
    <col min="16" max="16" width="22.28515625" customWidth="1"/>
    <col min="17" max="17" width="22.42578125" customWidth="1"/>
    <col min="18" max="18" width="22.7109375" customWidth="1"/>
    <col min="19" max="19" width="22.85546875" customWidth="1"/>
    <col min="20" max="20" width="23" customWidth="1"/>
    <col min="21" max="21" width="23.28515625" customWidth="1"/>
    <col min="22" max="22" width="22.28515625" customWidth="1"/>
    <col min="23" max="23" width="22.42578125" customWidth="1"/>
    <col min="24" max="24" width="22.7109375" customWidth="1"/>
  </cols>
  <sheetData>
    <row r="1" spans="1:77" s="207" customFormat="1">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6"/>
    </row>
    <row r="2" spans="1:77" s="207" customFormat="1" ht="21">
      <c r="A2" s="208" t="s">
        <v>1061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6"/>
    </row>
    <row r="3" spans="1:77" s="207" customFormat="1" ht="21">
      <c r="A3" s="209" t="s">
        <v>1062</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6"/>
    </row>
    <row r="4" spans="1:77" s="212" customForma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1"/>
    </row>
    <row r="6" spans="1:77">
      <c r="A6" s="213" t="s">
        <v>1063</v>
      </c>
      <c r="B6" s="214" t="s">
        <v>1064</v>
      </c>
      <c r="C6" s="180"/>
      <c r="D6" s="180"/>
      <c r="E6" s="180"/>
    </row>
    <row r="8" spans="1:77" ht="43.5" customHeight="1">
      <c r="A8" s="1284" t="s">
        <v>1065</v>
      </c>
      <c r="B8" s="1285" t="s">
        <v>1066</v>
      </c>
      <c r="C8" s="1285"/>
      <c r="D8" s="215" t="s">
        <v>1067</v>
      </c>
      <c r="E8" s="215"/>
      <c r="F8" s="215"/>
      <c r="G8" s="215"/>
      <c r="H8" s="215"/>
      <c r="I8" s="215"/>
      <c r="J8" s="215"/>
      <c r="K8" s="215"/>
      <c r="L8" s="215"/>
      <c r="M8" s="215"/>
      <c r="N8" s="215"/>
      <c r="O8" s="215"/>
      <c r="P8" s="215"/>
      <c r="Q8" s="215"/>
      <c r="R8" s="215"/>
      <c r="S8" s="215"/>
      <c r="T8" s="215"/>
      <c r="U8" s="215"/>
      <c r="V8" s="215"/>
      <c r="W8" s="215"/>
      <c r="X8" s="215"/>
    </row>
    <row r="9" spans="1:77" ht="38.450000000000003" customHeight="1">
      <c r="A9" s="1284"/>
      <c r="B9" s="1285"/>
      <c r="C9" s="1285"/>
      <c r="D9" s="195" t="s">
        <v>1068</v>
      </c>
      <c r="E9" s="195"/>
      <c r="F9" s="215"/>
      <c r="G9" s="215"/>
      <c r="H9" s="215"/>
      <c r="I9" s="215"/>
      <c r="J9" s="215"/>
      <c r="K9" s="215"/>
      <c r="L9" s="215"/>
      <c r="M9" s="215"/>
      <c r="N9" s="215"/>
      <c r="O9" s="215"/>
      <c r="P9" s="215"/>
      <c r="Q9" s="215"/>
      <c r="R9" s="215"/>
      <c r="S9" s="215"/>
      <c r="T9" s="215"/>
      <c r="U9" s="215"/>
      <c r="V9" s="215"/>
      <c r="W9" s="215"/>
      <c r="X9" s="215"/>
    </row>
    <row r="10" spans="1:77" ht="72.75" customHeight="1">
      <c r="A10" s="1286" t="s">
        <v>1069</v>
      </c>
      <c r="B10" s="217" t="s">
        <v>1070</v>
      </c>
      <c r="C10" s="218" t="s">
        <v>1071</v>
      </c>
      <c r="D10" s="218" t="s">
        <v>1072</v>
      </c>
      <c r="E10" s="216"/>
      <c r="F10" s="216"/>
      <c r="G10" s="216"/>
      <c r="H10" s="216"/>
      <c r="I10" s="216"/>
      <c r="J10" s="216"/>
      <c r="K10" s="216"/>
      <c r="L10" s="216"/>
      <c r="M10" s="216"/>
      <c r="N10" s="216"/>
      <c r="O10" s="216"/>
      <c r="P10" s="216"/>
      <c r="Q10" s="216"/>
      <c r="R10" s="216"/>
      <c r="S10" s="216"/>
      <c r="T10" s="216"/>
      <c r="U10" s="216"/>
      <c r="V10" s="216"/>
      <c r="W10" s="216"/>
      <c r="X10" s="216"/>
    </row>
    <row r="11" spans="1:77" ht="45">
      <c r="A11" s="1287"/>
      <c r="B11" s="219"/>
      <c r="C11" s="219" t="s">
        <v>1073</v>
      </c>
      <c r="D11" s="220" t="s">
        <v>1074</v>
      </c>
      <c r="E11" s="216"/>
      <c r="F11" s="216"/>
      <c r="G11" s="216"/>
      <c r="H11" s="216"/>
      <c r="I11" s="216"/>
      <c r="J11" s="216"/>
      <c r="K11" s="216"/>
      <c r="L11" s="216"/>
      <c r="M11" s="216"/>
      <c r="N11" s="216"/>
      <c r="O11" s="216"/>
      <c r="P11" s="216"/>
      <c r="Q11" s="216"/>
      <c r="R11" s="216"/>
      <c r="S11" s="216"/>
      <c r="T11" s="216"/>
      <c r="U11" s="216"/>
      <c r="V11" s="216"/>
      <c r="W11" s="216"/>
      <c r="X11" s="216"/>
    </row>
    <row r="12" spans="1:77" ht="135">
      <c r="A12" s="1287"/>
      <c r="B12" s="1289" t="s">
        <v>1075</v>
      </c>
      <c r="C12" s="1290" t="s">
        <v>1076</v>
      </c>
      <c r="D12" s="221" t="s">
        <v>1077</v>
      </c>
      <c r="E12" s="216"/>
      <c r="F12" s="216"/>
      <c r="G12" s="216"/>
      <c r="H12" s="216"/>
      <c r="I12" s="216"/>
      <c r="J12" s="216"/>
      <c r="K12" s="216"/>
      <c r="L12" s="216"/>
      <c r="M12" s="216"/>
      <c r="N12" s="216"/>
      <c r="O12" s="216"/>
      <c r="P12" s="216"/>
      <c r="Q12" s="216"/>
      <c r="R12" s="216"/>
      <c r="S12" s="216"/>
      <c r="T12" s="216"/>
      <c r="U12" s="216"/>
      <c r="V12" s="216"/>
      <c r="W12" s="216"/>
      <c r="X12" s="216"/>
    </row>
    <row r="13" spans="1:77" ht="105">
      <c r="A13" s="1287"/>
      <c r="B13" s="1289"/>
      <c r="C13" s="1291"/>
      <c r="D13" s="221" t="s">
        <v>1078</v>
      </c>
      <c r="E13" s="216"/>
      <c r="F13" s="216"/>
      <c r="G13" s="216"/>
      <c r="H13" s="216"/>
      <c r="I13" s="216"/>
      <c r="J13" s="216"/>
      <c r="K13" s="216"/>
      <c r="L13" s="216"/>
      <c r="M13" s="216"/>
      <c r="N13" s="216"/>
      <c r="O13" s="216"/>
      <c r="P13" s="216"/>
      <c r="Q13" s="216"/>
      <c r="R13" s="216"/>
      <c r="S13" s="216"/>
      <c r="T13" s="216"/>
      <c r="U13" s="216"/>
      <c r="V13" s="216"/>
      <c r="W13" s="216"/>
      <c r="X13" s="216"/>
    </row>
    <row r="14" spans="1:77" ht="60">
      <c r="A14" s="1287"/>
      <c r="B14" s="1289"/>
      <c r="C14" s="1292" t="s">
        <v>1079</v>
      </c>
      <c r="D14" s="218" t="s">
        <v>1080</v>
      </c>
      <c r="E14" s="216"/>
      <c r="F14" s="216"/>
      <c r="G14" s="216"/>
      <c r="H14" s="216"/>
      <c r="I14" s="216"/>
      <c r="J14" s="216"/>
      <c r="K14" s="216"/>
      <c r="L14" s="216"/>
      <c r="M14" s="216"/>
      <c r="N14" s="216"/>
      <c r="O14" s="216"/>
      <c r="P14" s="216"/>
      <c r="Q14" s="216"/>
      <c r="R14" s="216"/>
      <c r="S14" s="216"/>
      <c r="T14" s="216"/>
      <c r="U14" s="216"/>
      <c r="V14" s="216"/>
      <c r="W14" s="216"/>
      <c r="X14" s="216"/>
    </row>
    <row r="15" spans="1:77" ht="60">
      <c r="A15" s="1287"/>
      <c r="B15" s="1289"/>
      <c r="C15" s="1293"/>
      <c r="D15" s="218" t="s">
        <v>1081</v>
      </c>
      <c r="E15" s="216"/>
      <c r="F15" s="216"/>
      <c r="G15" s="216"/>
      <c r="H15" s="216"/>
      <c r="I15" s="216"/>
      <c r="J15" s="216"/>
      <c r="K15" s="216"/>
      <c r="L15" s="216"/>
      <c r="M15" s="216"/>
      <c r="N15" s="216"/>
      <c r="O15" s="216"/>
      <c r="P15" s="216"/>
      <c r="Q15" s="216"/>
      <c r="R15" s="216"/>
      <c r="S15" s="216"/>
      <c r="T15" s="216"/>
      <c r="U15" s="216"/>
      <c r="V15" s="216"/>
      <c r="W15" s="216"/>
      <c r="X15" s="216"/>
    </row>
    <row r="16" spans="1:77" ht="30">
      <c r="A16" s="1287"/>
      <c r="B16" s="1289"/>
      <c r="C16" s="219" t="s">
        <v>1082</v>
      </c>
      <c r="D16" s="218" t="s">
        <v>1083</v>
      </c>
      <c r="E16" s="216"/>
      <c r="F16" s="216"/>
      <c r="G16" s="216"/>
      <c r="H16" s="216"/>
      <c r="I16" s="216"/>
      <c r="J16" s="216"/>
      <c r="K16" s="216"/>
      <c r="L16" s="216"/>
      <c r="M16" s="216"/>
      <c r="N16" s="216"/>
      <c r="O16" s="216"/>
      <c r="P16" s="216"/>
      <c r="Q16" s="216"/>
      <c r="R16" s="216"/>
      <c r="S16" s="216"/>
      <c r="T16" s="216"/>
      <c r="U16" s="216"/>
      <c r="V16" s="216"/>
      <c r="W16" s="216"/>
      <c r="X16" s="216"/>
    </row>
    <row r="17" spans="1:24" ht="30">
      <c r="A17" s="1288"/>
      <c r="B17" s="222" t="s">
        <v>1084</v>
      </c>
      <c r="C17" s="218" t="s">
        <v>1085</v>
      </c>
      <c r="D17" s="218" t="s">
        <v>1086</v>
      </c>
      <c r="E17" s="216"/>
      <c r="F17" s="216"/>
      <c r="G17" s="216"/>
      <c r="H17" s="216"/>
      <c r="I17" s="216"/>
      <c r="J17" s="216"/>
      <c r="K17" s="216"/>
      <c r="L17" s="216"/>
      <c r="M17" s="216"/>
      <c r="N17" s="216"/>
      <c r="O17" s="216"/>
      <c r="P17" s="216"/>
      <c r="Q17" s="216"/>
      <c r="R17" s="216"/>
      <c r="S17" s="216"/>
      <c r="T17" s="216"/>
      <c r="U17" s="216"/>
      <c r="V17" s="216"/>
      <c r="W17" s="216"/>
      <c r="X17" s="216"/>
    </row>
    <row r="18" spans="1:24" ht="57.95" customHeight="1">
      <c r="A18" s="1294" t="s">
        <v>1087</v>
      </c>
      <c r="B18" s="1289" t="s">
        <v>1088</v>
      </c>
      <c r="C18" s="1289" t="s">
        <v>1089</v>
      </c>
      <c r="D18" s="218" t="s">
        <v>1090</v>
      </c>
      <c r="E18" s="216"/>
      <c r="F18" s="216"/>
      <c r="G18" s="216"/>
      <c r="H18" s="216"/>
      <c r="I18" s="216"/>
      <c r="J18" s="216"/>
      <c r="K18" s="216"/>
      <c r="L18" s="216"/>
      <c r="M18" s="216"/>
      <c r="N18" s="216"/>
      <c r="O18" s="216"/>
      <c r="P18" s="216"/>
      <c r="Q18" s="216"/>
      <c r="R18" s="216"/>
      <c r="S18" s="216"/>
      <c r="T18" s="216"/>
      <c r="U18" s="216"/>
      <c r="V18" s="216"/>
      <c r="W18" s="216"/>
      <c r="X18" s="216"/>
    </row>
    <row r="19" spans="1:24" ht="60">
      <c r="A19" s="1294"/>
      <c r="B19" s="1289"/>
      <c r="C19" s="1289"/>
      <c r="D19" s="218" t="s">
        <v>1091</v>
      </c>
      <c r="E19" s="216"/>
      <c r="F19" s="216"/>
      <c r="G19" s="216"/>
      <c r="H19" s="216"/>
      <c r="I19" s="216"/>
      <c r="J19" s="216"/>
      <c r="K19" s="216"/>
      <c r="L19" s="216"/>
      <c r="M19" s="216"/>
      <c r="N19" s="216"/>
      <c r="O19" s="216"/>
      <c r="P19" s="216"/>
      <c r="Q19" s="216"/>
      <c r="R19" s="216"/>
      <c r="S19" s="216"/>
      <c r="T19" s="216"/>
      <c r="U19" s="216"/>
      <c r="V19" s="216"/>
      <c r="W19" s="216"/>
      <c r="X19" s="216"/>
    </row>
    <row r="20" spans="1:24" ht="75">
      <c r="A20" s="1294"/>
      <c r="B20" s="1289"/>
      <c r="C20" s="1289"/>
      <c r="D20" s="218" t="s">
        <v>1092</v>
      </c>
      <c r="E20" s="216"/>
      <c r="F20" s="216"/>
      <c r="G20" s="216"/>
      <c r="H20" s="216"/>
      <c r="I20" s="216"/>
      <c r="J20" s="216"/>
      <c r="K20" s="216"/>
      <c r="L20" s="216"/>
      <c r="M20" s="216"/>
      <c r="N20" s="216"/>
      <c r="O20" s="216"/>
      <c r="P20" s="216"/>
      <c r="Q20" s="216"/>
      <c r="R20" s="216"/>
      <c r="S20" s="216"/>
      <c r="T20" s="216"/>
      <c r="U20" s="216"/>
      <c r="V20" s="216"/>
      <c r="W20" s="216"/>
      <c r="X20" s="216"/>
    </row>
    <row r="21" spans="1:24" ht="105">
      <c r="A21" s="1294"/>
      <c r="B21" s="1289"/>
      <c r="C21" s="1289"/>
      <c r="D21" s="218" t="s">
        <v>1093</v>
      </c>
      <c r="E21" s="216"/>
      <c r="F21" s="216"/>
      <c r="G21" s="216"/>
      <c r="H21" s="216"/>
      <c r="I21" s="216"/>
      <c r="J21" s="216"/>
      <c r="K21" s="216"/>
      <c r="L21" s="216"/>
      <c r="M21" s="216"/>
      <c r="N21" s="216"/>
      <c r="O21" s="216"/>
      <c r="P21" s="216"/>
      <c r="Q21" s="216"/>
      <c r="R21" s="216"/>
      <c r="S21" s="216"/>
      <c r="T21" s="216"/>
      <c r="U21" s="216"/>
      <c r="V21" s="216"/>
      <c r="W21" s="216"/>
      <c r="X21" s="216"/>
    </row>
    <row r="22" spans="1:24" ht="60">
      <c r="A22" s="1294"/>
      <c r="B22" s="1289"/>
      <c r="C22" s="1289"/>
      <c r="D22" s="218" t="s">
        <v>1094</v>
      </c>
      <c r="E22" s="216"/>
      <c r="F22" s="216"/>
      <c r="G22" s="216"/>
      <c r="H22" s="216"/>
      <c r="I22" s="216"/>
      <c r="J22" s="216"/>
      <c r="K22" s="216"/>
      <c r="L22" s="216"/>
      <c r="M22" s="216"/>
      <c r="N22" s="216"/>
      <c r="O22" s="216"/>
      <c r="P22" s="216"/>
      <c r="Q22" s="216"/>
      <c r="R22" s="216"/>
      <c r="S22" s="216"/>
      <c r="T22" s="216"/>
      <c r="U22" s="216"/>
      <c r="V22" s="216"/>
      <c r="W22" s="216"/>
      <c r="X22" s="216"/>
    </row>
    <row r="23" spans="1:24" ht="30">
      <c r="A23" s="1294"/>
      <c r="B23" s="1289"/>
      <c r="C23" s="1289"/>
      <c r="D23" s="218" t="s">
        <v>1095</v>
      </c>
      <c r="E23" s="216"/>
      <c r="F23" s="216"/>
      <c r="G23" s="216"/>
      <c r="H23" s="216"/>
      <c r="I23" s="216"/>
      <c r="J23" s="216"/>
      <c r="K23" s="216"/>
      <c r="L23" s="216"/>
      <c r="M23" s="216"/>
      <c r="N23" s="216"/>
      <c r="O23" s="216"/>
      <c r="P23" s="216"/>
      <c r="Q23" s="216"/>
      <c r="R23" s="216"/>
      <c r="S23" s="216"/>
      <c r="T23" s="216"/>
      <c r="U23" s="216"/>
      <c r="V23" s="216"/>
      <c r="W23" s="216"/>
      <c r="X23" s="216"/>
    </row>
    <row r="24" spans="1:24" ht="60">
      <c r="A24" s="1294"/>
      <c r="B24" s="1289"/>
      <c r="C24" s="1289"/>
      <c r="D24" s="218" t="s">
        <v>1096</v>
      </c>
      <c r="E24" s="216"/>
      <c r="F24" s="216"/>
      <c r="G24" s="216"/>
      <c r="H24" s="216"/>
      <c r="I24" s="216"/>
      <c r="J24" s="216"/>
      <c r="K24" s="216"/>
      <c r="L24" s="216"/>
      <c r="M24" s="216"/>
      <c r="N24" s="216"/>
      <c r="O24" s="216"/>
      <c r="P24" s="216"/>
      <c r="Q24" s="216"/>
      <c r="R24" s="216"/>
      <c r="S24" s="216"/>
      <c r="T24" s="216"/>
      <c r="U24" s="216"/>
      <c r="V24" s="216"/>
      <c r="W24" s="216"/>
      <c r="X24" s="216"/>
    </row>
    <row r="25" spans="1:24" ht="30">
      <c r="A25" s="1294"/>
      <c r="B25" s="1289"/>
      <c r="C25" s="1289" t="s">
        <v>1097</v>
      </c>
      <c r="D25" s="218" t="s">
        <v>1098</v>
      </c>
      <c r="E25" s="216"/>
      <c r="F25" s="216"/>
      <c r="G25" s="216"/>
      <c r="H25" s="216"/>
      <c r="I25" s="216"/>
      <c r="J25" s="216"/>
      <c r="K25" s="216"/>
      <c r="L25" s="216"/>
      <c r="M25" s="216"/>
      <c r="N25" s="216"/>
      <c r="O25" s="216"/>
      <c r="P25" s="216"/>
      <c r="Q25" s="216"/>
      <c r="R25" s="216"/>
      <c r="S25" s="216"/>
      <c r="T25" s="216"/>
      <c r="U25" s="216"/>
      <c r="V25" s="216"/>
      <c r="W25" s="216"/>
      <c r="X25" s="216"/>
    </row>
    <row r="26" spans="1:24" ht="45">
      <c r="A26" s="1294"/>
      <c r="B26" s="1289"/>
      <c r="C26" s="1289"/>
      <c r="D26" s="218" t="s">
        <v>1099</v>
      </c>
      <c r="E26" s="216"/>
      <c r="F26" s="216"/>
      <c r="G26" s="216"/>
      <c r="H26" s="216"/>
      <c r="I26" s="216"/>
      <c r="J26" s="216"/>
      <c r="K26" s="216"/>
      <c r="L26" s="216"/>
      <c r="M26" s="216"/>
      <c r="N26" s="216"/>
      <c r="O26" s="216"/>
      <c r="P26" s="216"/>
      <c r="Q26" s="216"/>
      <c r="R26" s="216"/>
      <c r="S26" s="216"/>
      <c r="T26" s="216"/>
      <c r="U26" s="216"/>
      <c r="V26" s="216"/>
      <c r="W26" s="216"/>
      <c r="X26" s="216"/>
    </row>
    <row r="27" spans="1:24" ht="57.95" customHeight="1">
      <c r="A27" s="1289" t="s">
        <v>1100</v>
      </c>
      <c r="B27" s="1289" t="s">
        <v>1101</v>
      </c>
      <c r="C27" s="1295" t="s">
        <v>1102</v>
      </c>
      <c r="D27" s="218" t="s">
        <v>1103</v>
      </c>
      <c r="E27" s="216"/>
      <c r="F27" s="216"/>
      <c r="G27" s="216"/>
      <c r="H27" s="216"/>
      <c r="I27" s="216"/>
      <c r="J27" s="216"/>
      <c r="K27" s="216"/>
      <c r="L27" s="216"/>
      <c r="M27" s="216"/>
      <c r="N27" s="216"/>
      <c r="O27" s="216"/>
      <c r="P27" s="216"/>
      <c r="Q27" s="216"/>
      <c r="R27" s="216"/>
      <c r="S27" s="216"/>
      <c r="T27" s="216"/>
      <c r="U27" s="216"/>
      <c r="V27" s="216"/>
      <c r="W27" s="216"/>
      <c r="X27" s="216"/>
    </row>
    <row r="28" spans="1:24">
      <c r="A28" s="1289"/>
      <c r="B28" s="1289"/>
      <c r="C28" s="1295"/>
      <c r="D28" s="218" t="s">
        <v>1104</v>
      </c>
      <c r="E28" s="216"/>
      <c r="F28" s="216"/>
      <c r="G28" s="216"/>
      <c r="H28" s="216"/>
      <c r="I28" s="216"/>
      <c r="J28" s="216"/>
      <c r="K28" s="216"/>
      <c r="L28" s="216"/>
      <c r="M28" s="216"/>
      <c r="N28" s="216"/>
      <c r="O28" s="216"/>
      <c r="P28" s="216"/>
      <c r="Q28" s="216"/>
      <c r="R28" s="216"/>
      <c r="S28" s="216"/>
      <c r="T28" s="216"/>
      <c r="U28" s="216"/>
      <c r="V28" s="216"/>
      <c r="W28" s="216"/>
      <c r="X28" s="216"/>
    </row>
    <row r="29" spans="1:24">
      <c r="A29" s="1289"/>
      <c r="B29" s="1289"/>
      <c r="C29" s="1295"/>
      <c r="D29" s="223" t="s">
        <v>1105</v>
      </c>
      <c r="E29" s="216"/>
      <c r="F29" s="216"/>
      <c r="G29" s="216"/>
      <c r="H29" s="216"/>
      <c r="I29" s="216"/>
      <c r="J29" s="216"/>
      <c r="K29" s="216"/>
      <c r="L29" s="216"/>
      <c r="M29" s="216"/>
      <c r="N29" s="216"/>
      <c r="O29" s="216"/>
      <c r="P29" s="216"/>
      <c r="Q29" s="216"/>
      <c r="R29" s="216"/>
      <c r="S29" s="216"/>
      <c r="T29" s="216"/>
      <c r="U29" s="216"/>
      <c r="V29" s="216"/>
      <c r="W29" s="216"/>
      <c r="X29" s="216"/>
    </row>
    <row r="30" spans="1:24" ht="30">
      <c r="A30" s="1289"/>
      <c r="B30" s="1289"/>
      <c r="C30" s="1295"/>
      <c r="D30" s="218" t="s">
        <v>1106</v>
      </c>
      <c r="E30" s="216"/>
      <c r="F30" s="216"/>
      <c r="G30" s="216"/>
      <c r="H30" s="216"/>
      <c r="I30" s="216"/>
      <c r="J30" s="216"/>
      <c r="K30" s="216"/>
      <c r="L30" s="216"/>
      <c r="M30" s="216"/>
      <c r="N30" s="216"/>
      <c r="O30" s="216"/>
      <c r="P30" s="216"/>
      <c r="Q30" s="216"/>
      <c r="R30" s="216"/>
      <c r="S30" s="216"/>
      <c r="T30" s="216"/>
      <c r="U30" s="216"/>
      <c r="V30" s="216"/>
      <c r="W30" s="216"/>
      <c r="X30" s="216"/>
    </row>
    <row r="31" spans="1:24">
      <c r="A31" s="223"/>
      <c r="B31" s="223"/>
      <c r="C31" s="223"/>
      <c r="D31" s="224" t="s">
        <v>811</v>
      </c>
      <c r="E31" s="193">
        <f>COUNTIF(E10:E30,"Sí")</f>
        <v>0</v>
      </c>
      <c r="F31" s="193">
        <f t="shared" ref="F31:X31" si="0">COUNTIF(F10:F30,"Sí")</f>
        <v>0</v>
      </c>
      <c r="G31" s="193">
        <f t="shared" si="0"/>
        <v>0</v>
      </c>
      <c r="H31" s="193">
        <f t="shared" si="0"/>
        <v>0</v>
      </c>
      <c r="I31" s="193">
        <f t="shared" si="0"/>
        <v>0</v>
      </c>
      <c r="J31" s="193">
        <f t="shared" si="0"/>
        <v>0</v>
      </c>
      <c r="K31" s="193">
        <f t="shared" si="0"/>
        <v>0</v>
      </c>
      <c r="L31" s="193">
        <f t="shared" si="0"/>
        <v>0</v>
      </c>
      <c r="M31" s="193">
        <f t="shared" si="0"/>
        <v>0</v>
      </c>
      <c r="N31" s="193">
        <f t="shared" si="0"/>
        <v>0</v>
      </c>
      <c r="O31" s="193">
        <f t="shared" si="0"/>
        <v>0</v>
      </c>
      <c r="P31" s="193">
        <f t="shared" si="0"/>
        <v>0</v>
      </c>
      <c r="Q31" s="193">
        <f t="shared" si="0"/>
        <v>0</v>
      </c>
      <c r="R31" s="193">
        <f t="shared" si="0"/>
        <v>0</v>
      </c>
      <c r="S31" s="193">
        <f t="shared" si="0"/>
        <v>0</v>
      </c>
      <c r="T31" s="193">
        <f t="shared" si="0"/>
        <v>0</v>
      </c>
      <c r="U31" s="193">
        <f t="shared" si="0"/>
        <v>0</v>
      </c>
      <c r="V31" s="193">
        <f t="shared" si="0"/>
        <v>0</v>
      </c>
      <c r="W31" s="193">
        <f t="shared" si="0"/>
        <v>0</v>
      </c>
      <c r="X31" s="193">
        <f t="shared" si="0"/>
        <v>0</v>
      </c>
    </row>
    <row r="32" spans="1:24">
      <c r="A32" s="223"/>
      <c r="B32" s="223"/>
      <c r="C32" s="223"/>
      <c r="D32" s="224" t="s">
        <v>548</v>
      </c>
      <c r="E32" s="193">
        <f>COUNTIF(E10:E30,"No")</f>
        <v>0</v>
      </c>
      <c r="F32" s="193">
        <f t="shared" ref="F32:X32" si="1">COUNTIF(F10:F30,"No")</f>
        <v>0</v>
      </c>
      <c r="G32" s="193">
        <f t="shared" si="1"/>
        <v>0</v>
      </c>
      <c r="H32" s="193">
        <f t="shared" si="1"/>
        <v>0</v>
      </c>
      <c r="I32" s="193">
        <f t="shared" si="1"/>
        <v>0</v>
      </c>
      <c r="J32" s="193">
        <f t="shared" si="1"/>
        <v>0</v>
      </c>
      <c r="K32" s="193">
        <f t="shared" si="1"/>
        <v>0</v>
      </c>
      <c r="L32" s="193">
        <f t="shared" si="1"/>
        <v>0</v>
      </c>
      <c r="M32" s="193">
        <f t="shared" si="1"/>
        <v>0</v>
      </c>
      <c r="N32" s="193">
        <f t="shared" si="1"/>
        <v>0</v>
      </c>
      <c r="O32" s="193">
        <f t="shared" si="1"/>
        <v>0</v>
      </c>
      <c r="P32" s="193">
        <f t="shared" si="1"/>
        <v>0</v>
      </c>
      <c r="Q32" s="193">
        <f t="shared" si="1"/>
        <v>0</v>
      </c>
      <c r="R32" s="193">
        <f t="shared" si="1"/>
        <v>0</v>
      </c>
      <c r="S32" s="193">
        <f t="shared" si="1"/>
        <v>0</v>
      </c>
      <c r="T32" s="193">
        <f t="shared" si="1"/>
        <v>0</v>
      </c>
      <c r="U32" s="193">
        <f t="shared" si="1"/>
        <v>0</v>
      </c>
      <c r="V32" s="193">
        <f t="shared" si="1"/>
        <v>0</v>
      </c>
      <c r="W32" s="193">
        <f t="shared" si="1"/>
        <v>0</v>
      </c>
      <c r="X32" s="193">
        <f t="shared" si="1"/>
        <v>0</v>
      </c>
    </row>
    <row r="33" spans="4:24">
      <c r="D33" s="224" t="s">
        <v>1107</v>
      </c>
      <c r="E33" s="193">
        <f>COUNTIF(E10:E30,"")</f>
        <v>21</v>
      </c>
      <c r="F33" s="193">
        <f t="shared" ref="F33:X33" si="2">COUNTIF(F10:F30,"")</f>
        <v>21</v>
      </c>
      <c r="G33" s="193">
        <f t="shared" si="2"/>
        <v>21</v>
      </c>
      <c r="H33" s="193">
        <f t="shared" si="2"/>
        <v>21</v>
      </c>
      <c r="I33" s="193">
        <f t="shared" si="2"/>
        <v>21</v>
      </c>
      <c r="J33" s="193">
        <f t="shared" si="2"/>
        <v>21</v>
      </c>
      <c r="K33" s="193">
        <f t="shared" si="2"/>
        <v>21</v>
      </c>
      <c r="L33" s="193">
        <f t="shared" si="2"/>
        <v>21</v>
      </c>
      <c r="M33" s="193">
        <f t="shared" si="2"/>
        <v>21</v>
      </c>
      <c r="N33" s="193">
        <f t="shared" si="2"/>
        <v>21</v>
      </c>
      <c r="O33" s="193">
        <f t="shared" si="2"/>
        <v>21</v>
      </c>
      <c r="P33" s="193">
        <f t="shared" si="2"/>
        <v>21</v>
      </c>
      <c r="Q33" s="193">
        <f t="shared" si="2"/>
        <v>21</v>
      </c>
      <c r="R33" s="193">
        <f t="shared" si="2"/>
        <v>21</v>
      </c>
      <c r="S33" s="193">
        <f t="shared" si="2"/>
        <v>21</v>
      </c>
      <c r="T33" s="193">
        <f t="shared" si="2"/>
        <v>21</v>
      </c>
      <c r="U33" s="193">
        <f t="shared" si="2"/>
        <v>21</v>
      </c>
      <c r="V33" s="193">
        <f t="shared" si="2"/>
        <v>21</v>
      </c>
      <c r="W33" s="193">
        <f t="shared" si="2"/>
        <v>21</v>
      </c>
      <c r="X33" s="193">
        <f t="shared" si="2"/>
        <v>21</v>
      </c>
    </row>
    <row r="34" spans="4:24">
      <c r="D34" s="224" t="s">
        <v>1108</v>
      </c>
      <c r="E34" s="225">
        <f>E31/SUM(E31:E33)</f>
        <v>0</v>
      </c>
      <c r="F34" s="225">
        <f>F31/SUM(F31:F33)</f>
        <v>0</v>
      </c>
      <c r="G34" s="225">
        <f t="shared" ref="G34:X34" si="3">G31/SUM(G31:G33)</f>
        <v>0</v>
      </c>
      <c r="H34" s="225">
        <f t="shared" si="3"/>
        <v>0</v>
      </c>
      <c r="I34" s="225">
        <f t="shared" si="3"/>
        <v>0</v>
      </c>
      <c r="J34" s="225">
        <f t="shared" si="3"/>
        <v>0</v>
      </c>
      <c r="K34" s="225">
        <f t="shared" si="3"/>
        <v>0</v>
      </c>
      <c r="L34" s="225">
        <f t="shared" si="3"/>
        <v>0</v>
      </c>
      <c r="M34" s="225">
        <f t="shared" si="3"/>
        <v>0</v>
      </c>
      <c r="N34" s="225">
        <f t="shared" si="3"/>
        <v>0</v>
      </c>
      <c r="O34" s="225">
        <f t="shared" si="3"/>
        <v>0</v>
      </c>
      <c r="P34" s="225">
        <f t="shared" si="3"/>
        <v>0</v>
      </c>
      <c r="Q34" s="225">
        <f t="shared" si="3"/>
        <v>0</v>
      </c>
      <c r="R34" s="225">
        <f t="shared" si="3"/>
        <v>0</v>
      </c>
      <c r="S34" s="225">
        <f t="shared" si="3"/>
        <v>0</v>
      </c>
      <c r="T34" s="225">
        <f t="shared" si="3"/>
        <v>0</v>
      </c>
      <c r="U34" s="225">
        <f t="shared" si="3"/>
        <v>0</v>
      </c>
      <c r="V34" s="225">
        <f t="shared" si="3"/>
        <v>0</v>
      </c>
      <c r="W34" s="225">
        <f t="shared" si="3"/>
        <v>0</v>
      </c>
      <c r="X34" s="225">
        <f t="shared" si="3"/>
        <v>0</v>
      </c>
    </row>
    <row r="35" spans="4:24">
      <c r="D35" s="224" t="s">
        <v>1109</v>
      </c>
      <c r="E35" s="226">
        <f>AVERAGE(E34:X34)</f>
        <v>0</v>
      </c>
      <c r="F35" s="226"/>
      <c r="G35" s="226"/>
      <c r="H35" s="226"/>
      <c r="I35" s="226"/>
      <c r="J35" s="226"/>
      <c r="K35" s="226"/>
      <c r="L35" s="226"/>
      <c r="M35" s="226"/>
      <c r="N35" s="226"/>
      <c r="O35" s="226"/>
      <c r="P35" s="226"/>
      <c r="Q35" s="226"/>
      <c r="R35" s="226"/>
      <c r="S35" s="226"/>
      <c r="T35" s="226"/>
      <c r="U35" s="226"/>
      <c r="V35" s="226"/>
      <c r="W35" s="226"/>
      <c r="X35" s="226"/>
    </row>
    <row r="36" spans="4:24">
      <c r="K36" s="227"/>
    </row>
    <row r="37" spans="4:24">
      <c r="K37" s="227"/>
    </row>
  </sheetData>
  <mergeCells count="13">
    <mergeCell ref="A18:A26"/>
    <mergeCell ref="B18:B26"/>
    <mergeCell ref="C18:C24"/>
    <mergeCell ref="C25:C26"/>
    <mergeCell ref="A27:A30"/>
    <mergeCell ref="B27:B30"/>
    <mergeCell ref="C27:C30"/>
    <mergeCell ref="A8:A9"/>
    <mergeCell ref="B8:C9"/>
    <mergeCell ref="A10:A17"/>
    <mergeCell ref="B12:B16"/>
    <mergeCell ref="C12:C13"/>
    <mergeCell ref="C14:C1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0000000}">
          <x14:formula1>
            <xm:f>Lista!$A$1:$A$2</xm:f>
          </x14:formula1>
          <xm:sqref>E10:X30</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2"/>
  <sheetViews>
    <sheetView workbookViewId="0">
      <selection activeCell="A3" sqref="A3"/>
    </sheetView>
  </sheetViews>
  <sheetFormatPr baseColWidth="10" defaultColWidth="11.42578125" defaultRowHeight="15"/>
  <sheetData>
    <row r="1" spans="1:1">
      <c r="A1" t="s">
        <v>811</v>
      </c>
    </row>
    <row r="2" spans="1:1">
      <c r="A2" t="s">
        <v>548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21"/>
  <dimension ref="A1:I43"/>
  <sheetViews>
    <sheetView topLeftCell="A25" workbookViewId="0">
      <selection activeCell="C12" sqref="C12:M12"/>
    </sheetView>
  </sheetViews>
  <sheetFormatPr baseColWidth="10" defaultColWidth="11.42578125" defaultRowHeight="15"/>
  <cols>
    <col min="2" max="2" width="21.42578125" customWidth="1"/>
    <col min="3" max="3" width="11.42578125" customWidth="1"/>
    <col min="5" max="5" width="36.7109375" customWidth="1"/>
    <col min="6" max="6" width="32.7109375" customWidth="1"/>
    <col min="7" max="7" width="28.85546875" customWidth="1"/>
  </cols>
  <sheetData>
    <row r="1" spans="2:9">
      <c r="B1" s="1" t="s">
        <v>1110</v>
      </c>
    </row>
    <row r="2" spans="2:9">
      <c r="B2" t="s">
        <v>1111</v>
      </c>
      <c r="E2" s="2" t="s">
        <v>1112</v>
      </c>
      <c r="F2" s="3" t="s">
        <v>1113</v>
      </c>
    </row>
    <row r="3" spans="2:9">
      <c r="B3" t="s">
        <v>1114</v>
      </c>
      <c r="E3" s="4" t="s">
        <v>805</v>
      </c>
      <c r="F3" s="4" t="s">
        <v>272</v>
      </c>
      <c r="I3" s="4" t="s">
        <v>805</v>
      </c>
    </row>
    <row r="4" spans="2:9">
      <c r="B4" t="s">
        <v>1115</v>
      </c>
      <c r="E4" s="4" t="s">
        <v>805</v>
      </c>
      <c r="F4" s="4" t="s">
        <v>1116</v>
      </c>
      <c r="I4" s="4" t="s">
        <v>124</v>
      </c>
    </row>
    <row r="5" spans="2:9">
      <c r="B5" t="s">
        <v>1117</v>
      </c>
      <c r="E5" s="4" t="s">
        <v>124</v>
      </c>
      <c r="F5" s="4" t="s">
        <v>623</v>
      </c>
      <c r="I5" s="4" t="s">
        <v>1118</v>
      </c>
    </row>
    <row r="6" spans="2:9">
      <c r="B6" t="s">
        <v>1119</v>
      </c>
      <c r="E6" s="4" t="s">
        <v>124</v>
      </c>
      <c r="F6" s="4" t="s">
        <v>1120</v>
      </c>
      <c r="I6" s="4" t="s">
        <v>1121</v>
      </c>
    </row>
    <row r="7" spans="2:9">
      <c r="B7" s="1" t="s">
        <v>1122</v>
      </c>
      <c r="E7" s="4" t="s">
        <v>124</v>
      </c>
      <c r="F7" s="4" t="s">
        <v>1123</v>
      </c>
      <c r="I7" s="4" t="s">
        <v>567</v>
      </c>
    </row>
    <row r="8" spans="2:9">
      <c r="B8" t="s">
        <v>347</v>
      </c>
      <c r="E8" s="4" t="s">
        <v>124</v>
      </c>
      <c r="F8" s="4" t="s">
        <v>1124</v>
      </c>
      <c r="I8" s="4" t="s">
        <v>138</v>
      </c>
    </row>
    <row r="9" spans="2:9">
      <c r="B9" t="s">
        <v>329</v>
      </c>
      <c r="E9" s="4" t="s">
        <v>1118</v>
      </c>
      <c r="F9" s="4" t="s">
        <v>635</v>
      </c>
      <c r="I9" s="4" t="s">
        <v>1125</v>
      </c>
    </row>
    <row r="10" spans="2:9">
      <c r="B10" t="s">
        <v>270</v>
      </c>
      <c r="E10" s="4" t="s">
        <v>1118</v>
      </c>
      <c r="F10" s="4" t="s">
        <v>1126</v>
      </c>
      <c r="I10" s="4" t="s">
        <v>1127</v>
      </c>
    </row>
    <row r="11" spans="2:9">
      <c r="B11" t="s">
        <v>262</v>
      </c>
      <c r="E11" s="4" t="s">
        <v>1121</v>
      </c>
      <c r="F11" s="4" t="s">
        <v>636</v>
      </c>
      <c r="I11" s="4" t="s">
        <v>154</v>
      </c>
    </row>
    <row r="12" spans="2:9">
      <c r="E12" s="4" t="s">
        <v>567</v>
      </c>
      <c r="F12" s="4" t="s">
        <v>568</v>
      </c>
      <c r="I12" s="4" t="s">
        <v>1128</v>
      </c>
    </row>
    <row r="13" spans="2:9">
      <c r="E13" s="4" t="s">
        <v>567</v>
      </c>
      <c r="F13" s="4" t="s">
        <v>1129</v>
      </c>
      <c r="I13" s="4" t="s">
        <v>1130</v>
      </c>
    </row>
    <row r="14" spans="2:9">
      <c r="E14" s="4" t="s">
        <v>567</v>
      </c>
      <c r="F14" s="4" t="s">
        <v>1131</v>
      </c>
      <c r="I14" s="4" t="s">
        <v>176</v>
      </c>
    </row>
    <row r="15" spans="2:9">
      <c r="E15" s="4" t="s">
        <v>138</v>
      </c>
      <c r="I15" s="4" t="s">
        <v>182</v>
      </c>
    </row>
    <row r="16" spans="2:9">
      <c r="E16" s="4" t="s">
        <v>1125</v>
      </c>
      <c r="F16" s="4" t="s">
        <v>1132</v>
      </c>
      <c r="I16" s="4" t="s">
        <v>192</v>
      </c>
    </row>
    <row r="17" spans="1:9">
      <c r="E17" s="4" t="s">
        <v>1125</v>
      </c>
      <c r="F17" s="4" t="s">
        <v>1133</v>
      </c>
      <c r="I17" s="4" t="s">
        <v>1134</v>
      </c>
    </row>
    <row r="18" spans="1:9">
      <c r="E18" s="4" t="s">
        <v>1125</v>
      </c>
      <c r="F18" s="4" t="s">
        <v>1135</v>
      </c>
    </row>
    <row r="19" spans="1:9">
      <c r="A19" s="1"/>
      <c r="E19" s="4" t="s">
        <v>1127</v>
      </c>
      <c r="F19" s="4" t="s">
        <v>1136</v>
      </c>
    </row>
    <row r="20" spans="1:9">
      <c r="E20" s="4" t="s">
        <v>1127</v>
      </c>
      <c r="F20" s="4" t="s">
        <v>1137</v>
      </c>
    </row>
    <row r="21" spans="1:9">
      <c r="E21" s="4" t="s">
        <v>154</v>
      </c>
      <c r="F21" s="4" t="s">
        <v>1138</v>
      </c>
    </row>
    <row r="22" spans="1:9">
      <c r="E22" s="4" t="s">
        <v>154</v>
      </c>
      <c r="F22" s="4" t="s">
        <v>1139</v>
      </c>
    </row>
    <row r="23" spans="1:9">
      <c r="E23" s="4" t="s">
        <v>1128</v>
      </c>
      <c r="F23" s="4" t="s">
        <v>1140</v>
      </c>
    </row>
    <row r="24" spans="1:9">
      <c r="E24" s="4" t="s">
        <v>1130</v>
      </c>
      <c r="F24" s="4" t="s">
        <v>1141</v>
      </c>
    </row>
    <row r="25" spans="1:9">
      <c r="E25" s="4" t="s">
        <v>1130</v>
      </c>
      <c r="F25" s="4" t="s">
        <v>1142</v>
      </c>
    </row>
    <row r="26" spans="1:9">
      <c r="E26" s="4" t="s">
        <v>1130</v>
      </c>
      <c r="F26" s="4" t="s">
        <v>1143</v>
      </c>
    </row>
    <row r="27" spans="1:9">
      <c r="B27" s="1" t="s">
        <v>1144</v>
      </c>
      <c r="E27" s="4" t="s">
        <v>1130</v>
      </c>
      <c r="F27" s="4" t="s">
        <v>1145</v>
      </c>
    </row>
    <row r="28" spans="1:9">
      <c r="B28" t="s">
        <v>1146</v>
      </c>
      <c r="E28" s="4" t="s">
        <v>1130</v>
      </c>
      <c r="F28" s="4" t="s">
        <v>900</v>
      </c>
    </row>
    <row r="29" spans="1:9">
      <c r="B29" t="s">
        <v>1147</v>
      </c>
      <c r="E29" s="4" t="s">
        <v>176</v>
      </c>
      <c r="F29" s="4" t="s">
        <v>1148</v>
      </c>
    </row>
    <row r="30" spans="1:9">
      <c r="B30" t="s">
        <v>1149</v>
      </c>
      <c r="E30" s="4" t="s">
        <v>176</v>
      </c>
      <c r="F30" s="4" t="s">
        <v>1150</v>
      </c>
    </row>
    <row r="31" spans="1:9">
      <c r="B31" t="s">
        <v>1151</v>
      </c>
      <c r="E31" s="4" t="s">
        <v>176</v>
      </c>
      <c r="F31" s="4" t="s">
        <v>1152</v>
      </c>
    </row>
    <row r="32" spans="1:9">
      <c r="E32" s="4" t="s">
        <v>182</v>
      </c>
      <c r="F32" s="4" t="s">
        <v>1153</v>
      </c>
    </row>
    <row r="33" spans="2:6">
      <c r="E33" s="4" t="s">
        <v>182</v>
      </c>
      <c r="F33" s="4" t="s">
        <v>1154</v>
      </c>
    </row>
    <row r="34" spans="2:6">
      <c r="E34" s="4" t="s">
        <v>182</v>
      </c>
      <c r="F34" s="4" t="s">
        <v>1155</v>
      </c>
    </row>
    <row r="35" spans="2:6">
      <c r="B35" s="1" t="s">
        <v>1156</v>
      </c>
      <c r="E35" s="4" t="s">
        <v>182</v>
      </c>
      <c r="F35" s="4" t="s">
        <v>1157</v>
      </c>
    </row>
    <row r="36" spans="2:6">
      <c r="B36" t="s">
        <v>811</v>
      </c>
      <c r="E36" s="4" t="s">
        <v>182</v>
      </c>
      <c r="F36" s="4" t="s">
        <v>1158</v>
      </c>
    </row>
    <row r="37" spans="2:6">
      <c r="B37" t="s">
        <v>548</v>
      </c>
      <c r="E37" s="4" t="s">
        <v>192</v>
      </c>
      <c r="F37" s="4" t="s">
        <v>1159</v>
      </c>
    </row>
    <row r="38" spans="2:6">
      <c r="E38" s="4" t="s">
        <v>192</v>
      </c>
      <c r="F38" s="4" t="s">
        <v>1160</v>
      </c>
    </row>
    <row r="39" spans="2:6">
      <c r="B39" s="1" t="s">
        <v>1161</v>
      </c>
      <c r="E39" s="4" t="s">
        <v>192</v>
      </c>
      <c r="F39" s="4" t="s">
        <v>1162</v>
      </c>
    </row>
    <row r="40" spans="2:6">
      <c r="B40" t="s">
        <v>1163</v>
      </c>
      <c r="E40" s="4" t="s">
        <v>192</v>
      </c>
      <c r="F40" s="4" t="s">
        <v>1164</v>
      </c>
    </row>
    <row r="41" spans="2:6">
      <c r="B41" t="s">
        <v>963</v>
      </c>
      <c r="E41" s="4" t="s">
        <v>192</v>
      </c>
      <c r="F41" s="4" t="s">
        <v>1165</v>
      </c>
    </row>
    <row r="42" spans="2:6">
      <c r="E42" s="4" t="s">
        <v>192</v>
      </c>
      <c r="F42" s="4" t="s">
        <v>1166</v>
      </c>
    </row>
    <row r="43" spans="2:6">
      <c r="E43" s="4" t="s">
        <v>1134</v>
      </c>
    </row>
  </sheetData>
  <sheetProtection algorithmName="SHA-512" hashValue="IO+/ZusfJeswC0/NN57FzViQtlHbWvVKJH/Zuwj5P89vnRn9TAVSgUzlWrhu9pPQ+WoNYjnz5wKwbO/5q0pH7Q==" saltValue="VEXYgMCAkTEaeuhZxakSkQ=="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2fa64f5-35d1-4817-8da5-56c3956dd8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E302CD5F8D9A4693ED0E65F4455109" ma:contentTypeVersion="17" ma:contentTypeDescription="Crear nuevo documento." ma:contentTypeScope="" ma:versionID="81105e9adc599133d3b27f8248ce0265">
  <xsd:schema xmlns:xsd="http://www.w3.org/2001/XMLSchema" xmlns:xs="http://www.w3.org/2001/XMLSchema" xmlns:p="http://schemas.microsoft.com/office/2006/metadata/properties" xmlns:ns3="a2fa64f5-35d1-4817-8da5-56c3956dd8a0" xmlns:ns4="8238f03f-f53e-46dd-82f7-2346913ee0d7" targetNamespace="http://schemas.microsoft.com/office/2006/metadata/properties" ma:root="true" ma:fieldsID="6823d1e6ad405621649b7200908a0e15" ns3:_="" ns4:_="">
    <xsd:import namespace="a2fa64f5-35d1-4817-8da5-56c3956dd8a0"/>
    <xsd:import namespace="8238f03f-f53e-46dd-82f7-2346913ee0d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fa64f5-35d1-4817-8da5-56c3956dd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38f03f-f53e-46dd-82f7-2346913ee0d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807D09-867F-41AC-8E27-BE5DC23373E2}">
  <ds:schemaRefs>
    <ds:schemaRef ds:uri="http://schemas.microsoft.com/sharepoint/v3/contenttype/forms"/>
  </ds:schemaRefs>
</ds:datastoreItem>
</file>

<file path=customXml/itemProps2.xml><?xml version="1.0" encoding="utf-8"?>
<ds:datastoreItem xmlns:ds="http://schemas.openxmlformats.org/officeDocument/2006/customXml" ds:itemID="{6795A066-F3CA-4AA9-8814-8B6C44E47F41}">
  <ds:schemaRefs>
    <ds:schemaRef ds:uri="http://schemas.microsoft.com/office/2006/metadata/properties"/>
    <ds:schemaRef ds:uri="http://schemas.microsoft.com/office/infopath/2007/PartnerControls"/>
    <ds:schemaRef ds:uri="a2fa64f5-35d1-4817-8da5-56c3956dd8a0"/>
  </ds:schemaRefs>
</ds:datastoreItem>
</file>

<file path=customXml/itemProps3.xml><?xml version="1.0" encoding="utf-8"?>
<ds:datastoreItem xmlns:ds="http://schemas.openxmlformats.org/officeDocument/2006/customXml" ds:itemID="{2C422EA4-8E3B-4231-84A5-DA27B073F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fa64f5-35d1-4817-8da5-56c3956dd8a0"/>
    <ds:schemaRef ds:uri="8238f03f-f53e-46dd-82f7-2346913ee0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13</vt:i4>
      </vt:variant>
    </vt:vector>
  </HeadingPairs>
  <TitlesOfParts>
    <vt:vector size="76" baseType="lpstr">
      <vt:lpstr>Cálculo IR</vt:lpstr>
      <vt:lpstr> Instructivo ficha técnica</vt:lpstr>
      <vt:lpstr>Instructivo Plan de Acción</vt:lpstr>
      <vt:lpstr>Plan de acción Actual</vt:lpstr>
      <vt:lpstr>Plan de acción</vt:lpstr>
      <vt:lpstr>IR1.1</vt:lpstr>
      <vt:lpstr>IP1.1.1</vt:lpstr>
      <vt:lpstr>IP1.1.2</vt:lpstr>
      <vt:lpstr>IP 1.1.3</vt:lpstr>
      <vt:lpstr>IP1.1.4</vt:lpstr>
      <vt:lpstr>IP1.1.5</vt:lpstr>
      <vt:lpstr>IP1.1.6</vt:lpstr>
      <vt:lpstr>IP 1.1.7</vt:lpstr>
      <vt:lpstr>IR 2.1</vt:lpstr>
      <vt:lpstr>IP 2.1.1</vt:lpstr>
      <vt:lpstr>IP 2.1.2</vt:lpstr>
      <vt:lpstr>IP 2.1.3</vt:lpstr>
      <vt:lpstr>IP 2.1.4</vt:lpstr>
      <vt:lpstr>IP 2.1.5 </vt:lpstr>
      <vt:lpstr>IP 2.1.6</vt:lpstr>
      <vt:lpstr>IR 3.1</vt:lpstr>
      <vt:lpstr>IP 3.1.1</vt:lpstr>
      <vt:lpstr>IP 3.1.2</vt:lpstr>
      <vt:lpstr>IP 3.1.3</vt:lpstr>
      <vt:lpstr>IP 3.1.4</vt:lpstr>
      <vt:lpstr>IP 3.1.5</vt:lpstr>
      <vt:lpstr>IP 3.1.6</vt:lpstr>
      <vt:lpstr>IP 3.1.7</vt:lpstr>
      <vt:lpstr>IP3.1.8</vt:lpstr>
      <vt:lpstr>IP 3.1.9</vt:lpstr>
      <vt:lpstr>IP 3.1.10</vt:lpstr>
      <vt:lpstr>IP 3.1.11</vt:lpstr>
      <vt:lpstr>IP 3.1.12</vt:lpstr>
      <vt:lpstr>IP 3.1.13</vt:lpstr>
      <vt:lpstr>IR 4.1</vt:lpstr>
      <vt:lpstr>IP 4.1.1</vt:lpstr>
      <vt:lpstr>IP 4.1.2</vt:lpstr>
      <vt:lpstr>IP 4.1.3</vt:lpstr>
      <vt:lpstr>IP 4.1.4</vt:lpstr>
      <vt:lpstr>IP 4.1.5 </vt:lpstr>
      <vt:lpstr>IR 5.1</vt:lpstr>
      <vt:lpstr>IP 5.1.1</vt:lpstr>
      <vt:lpstr>IP 5.1.2</vt:lpstr>
      <vt:lpstr>IP 5.1.3</vt:lpstr>
      <vt:lpstr>IR 6.1</vt:lpstr>
      <vt:lpstr>IP 6.1.1</vt:lpstr>
      <vt:lpstr>IP 6.1.2</vt:lpstr>
      <vt:lpstr>IP 6.1.3</vt:lpstr>
      <vt:lpstr>IP 6.1.4</vt:lpstr>
      <vt:lpstr>IP 6.1.5</vt:lpstr>
      <vt:lpstr>IP 6.1.6</vt:lpstr>
      <vt:lpstr>IP 6.1.7</vt:lpstr>
      <vt:lpstr>IR 7.1</vt:lpstr>
      <vt:lpstr>IP 7.1.1</vt:lpstr>
      <vt:lpstr>IP 7.1.2</vt:lpstr>
      <vt:lpstr>IP 7.1.3</vt:lpstr>
      <vt:lpstr>IP 7.1.4</vt:lpstr>
      <vt:lpstr>IP 7.1.5</vt:lpstr>
      <vt:lpstr>IP 7.1.6</vt:lpstr>
      <vt:lpstr>IP 7.1.7</vt:lpstr>
      <vt:lpstr>Criterios Espacio Idóneo</vt:lpstr>
      <vt:lpstr>Lista</vt:lpstr>
      <vt:lpstr>Desplegables</vt:lpstr>
      <vt:lpstr>Ambiente</vt:lpstr>
      <vt:lpstr>CulturaRecreaciónyDeporte</vt:lpstr>
      <vt:lpstr>DesarrolloEconómicoIndustriayTurismo</vt:lpstr>
      <vt:lpstr>Educación</vt:lpstr>
      <vt:lpstr>GestiónJurídica</vt:lpstr>
      <vt:lpstr>GestiónPública</vt:lpstr>
      <vt:lpstr>Gobierno</vt:lpstr>
      <vt:lpstr>Hábitat</vt:lpstr>
      <vt:lpstr>Hacienda</vt:lpstr>
      <vt:lpstr>IntegraciónSocial</vt:lpstr>
      <vt:lpstr>Movilidad</vt:lpstr>
      <vt:lpstr>Salud</vt:lpstr>
      <vt:lpstr>SeguridadConvivenciayJusticia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Luisa Fernanda Diaz Moreno</cp:lastModifiedBy>
  <cp:revision/>
  <dcterms:created xsi:type="dcterms:W3CDTF">2017-05-26T20:37:49Z</dcterms:created>
  <dcterms:modified xsi:type="dcterms:W3CDTF">2025-06-20T21:13:54Z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0x010100D1E302CD5F8D9A4693ED0E65F4455109</vt:lpwstr>
  </property>
</Properties>
</file>