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4_PROYECTOS DE INVESTIGACION\Plantillas\107 Gobernabilidad\"/>
    </mc:Choice>
  </mc:AlternateContent>
  <bookViews>
    <workbookView xWindow="0" yWindow="0" windowWidth="28770" windowHeight="5430"/>
  </bookViews>
  <sheets>
    <sheet name="Datos" sheetId="7" r:id="rId1"/>
    <sheet name="Normalización" sheetId="1" r:id="rId2"/>
    <sheet name="Recursos" sheetId="2" r:id="rId3"/>
    <sheet name="Actores" sheetId="3" r:id="rId4"/>
    <sheet name="Gestión" sheetId="4" r:id="rId5"/>
    <sheet name="Resultados" sheetId="5" r:id="rId6"/>
    <sheet name="IGL" sheetId="6" r:id="rId7"/>
  </sheets>
  <definedNames>
    <definedName name="_xlnm._FilterDatabase" localSheetId="0" hidden="1">Datos!$A$1:$AD$1</definedName>
    <definedName name="_xlnm._FilterDatabase" localSheetId="6" hidden="1">IGL!$A$1:$G$21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5" l="1"/>
  <c r="G23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" i="6"/>
  <c r="F18" i="4"/>
  <c r="C23" i="6" l="1"/>
  <c r="C2" i="1" l="1"/>
  <c r="D2" i="1" s="1"/>
  <c r="F21" i="5"/>
  <c r="H21" i="5" s="1"/>
  <c r="D23" i="6" l="1"/>
  <c r="E23" i="6"/>
  <c r="F23" i="6"/>
  <c r="N2" i="1" l="1"/>
  <c r="O2" i="1" s="1"/>
  <c r="V3" i="7" l="1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" i="7"/>
  <c r="R2" i="7" l="1"/>
  <c r="K2" i="7"/>
  <c r="AA2" i="7"/>
  <c r="N2" i="7"/>
  <c r="O2" i="7" s="1"/>
  <c r="AC2" i="7"/>
  <c r="E2" i="7"/>
  <c r="R3" i="7"/>
  <c r="K3" i="7"/>
  <c r="AA3" i="7"/>
  <c r="N3" i="7"/>
  <c r="O3" i="7" s="1"/>
  <c r="AC3" i="7"/>
  <c r="E3" i="7"/>
  <c r="R4" i="7"/>
  <c r="K4" i="7"/>
  <c r="AA4" i="7"/>
  <c r="N4" i="7"/>
  <c r="O4" i="7" s="1"/>
  <c r="AC4" i="7"/>
  <c r="E4" i="7"/>
  <c r="R5" i="7"/>
  <c r="K5" i="7"/>
  <c r="AA5" i="7"/>
  <c r="N5" i="7"/>
  <c r="O5" i="7" s="1"/>
  <c r="AC5" i="7"/>
  <c r="E5" i="7"/>
  <c r="R6" i="7"/>
  <c r="K6" i="7"/>
  <c r="AA6" i="7"/>
  <c r="N6" i="7"/>
  <c r="O6" i="7" s="1"/>
  <c r="AC6" i="7"/>
  <c r="E6" i="7"/>
  <c r="R7" i="7"/>
  <c r="K7" i="7"/>
  <c r="AA7" i="7"/>
  <c r="N7" i="7"/>
  <c r="O7" i="7" s="1"/>
  <c r="AC7" i="7"/>
  <c r="E7" i="7"/>
  <c r="R8" i="7"/>
  <c r="K8" i="7"/>
  <c r="AA8" i="7"/>
  <c r="N8" i="7"/>
  <c r="O8" i="7" s="1"/>
  <c r="AC8" i="7"/>
  <c r="E8" i="7"/>
  <c r="R9" i="7"/>
  <c r="K9" i="7"/>
  <c r="AA9" i="7"/>
  <c r="N9" i="7"/>
  <c r="O9" i="7" s="1"/>
  <c r="AC9" i="7"/>
  <c r="E9" i="7"/>
  <c r="R10" i="7"/>
  <c r="K10" i="7"/>
  <c r="AA10" i="7"/>
  <c r="N10" i="7"/>
  <c r="O10" i="7" s="1"/>
  <c r="AC10" i="7"/>
  <c r="E10" i="7"/>
  <c r="R11" i="7"/>
  <c r="K11" i="7"/>
  <c r="AA11" i="7"/>
  <c r="N11" i="7"/>
  <c r="O11" i="7"/>
  <c r="AC11" i="7"/>
  <c r="E11" i="7"/>
  <c r="R12" i="7"/>
  <c r="K12" i="7"/>
  <c r="AA12" i="7"/>
  <c r="N12" i="7"/>
  <c r="O12" i="7" s="1"/>
  <c r="AC12" i="7"/>
  <c r="E12" i="7"/>
  <c r="R13" i="7"/>
  <c r="K13" i="7"/>
  <c r="AA13" i="7"/>
  <c r="N13" i="7"/>
  <c r="O13" i="7" s="1"/>
  <c r="AC13" i="7"/>
  <c r="E13" i="7"/>
  <c r="R14" i="7"/>
  <c r="K14" i="7"/>
  <c r="AA14" i="7"/>
  <c r="N14" i="7"/>
  <c r="O14" i="7" s="1"/>
  <c r="AC14" i="7"/>
  <c r="E14" i="7"/>
  <c r="R15" i="7"/>
  <c r="K15" i="7"/>
  <c r="AA15" i="7"/>
  <c r="N15" i="7"/>
  <c r="O15" i="7" s="1"/>
  <c r="AC15" i="7"/>
  <c r="E15" i="7"/>
  <c r="R16" i="7"/>
  <c r="K16" i="7"/>
  <c r="AA16" i="7"/>
  <c r="N16" i="7"/>
  <c r="O16" i="7" s="1"/>
  <c r="AC16" i="7"/>
  <c r="E16" i="7"/>
  <c r="R17" i="7"/>
  <c r="K17" i="7"/>
  <c r="AA17" i="7"/>
  <c r="N17" i="7"/>
  <c r="O17" i="7" s="1"/>
  <c r="AC17" i="7"/>
  <c r="E17" i="7"/>
  <c r="R18" i="7"/>
  <c r="K18" i="7"/>
  <c r="AA18" i="7"/>
  <c r="N18" i="7"/>
  <c r="O18" i="7" s="1"/>
  <c r="AC18" i="7"/>
  <c r="E18" i="7"/>
  <c r="R19" i="7"/>
  <c r="K19" i="7"/>
  <c r="AA19" i="7"/>
  <c r="N19" i="7"/>
  <c r="O19" i="7" s="1"/>
  <c r="AC19" i="7"/>
  <c r="E19" i="7"/>
  <c r="R20" i="7"/>
  <c r="K20" i="7"/>
  <c r="AA20" i="7"/>
  <c r="N20" i="7"/>
  <c r="O20" i="7" s="1"/>
  <c r="AC20" i="7"/>
  <c r="E20" i="7"/>
  <c r="R21" i="7"/>
  <c r="K21" i="7"/>
  <c r="AA21" i="7"/>
  <c r="N21" i="7"/>
  <c r="O21" i="7"/>
  <c r="AC21" i="7"/>
  <c r="E21" i="7"/>
  <c r="F3" i="5" l="1"/>
  <c r="H3" i="5" s="1"/>
  <c r="F4" i="5"/>
  <c r="H4" i="5" s="1"/>
  <c r="F5" i="5"/>
  <c r="H5" i="5" s="1"/>
  <c r="F6" i="5"/>
  <c r="H6" i="5" s="1"/>
  <c r="F7" i="5"/>
  <c r="H7" i="5" s="1"/>
  <c r="F8" i="5"/>
  <c r="F9" i="5"/>
  <c r="H9" i="5" s="1"/>
  <c r="F10" i="5"/>
  <c r="H10" i="5" s="1"/>
  <c r="F11" i="5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H19" i="5" s="1"/>
  <c r="F20" i="5"/>
  <c r="H20" i="5" s="1"/>
  <c r="F2" i="5"/>
  <c r="H2" i="5" s="1"/>
  <c r="D21" i="4"/>
  <c r="F21" i="4" s="1"/>
  <c r="D20" i="4"/>
  <c r="F20" i="4" s="1"/>
  <c r="D19" i="4"/>
  <c r="F19" i="4" s="1"/>
  <c r="D18" i="4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D6" i="4"/>
  <c r="F6" i="4" s="1"/>
  <c r="D5" i="4"/>
  <c r="F5" i="4" s="1"/>
  <c r="D4" i="4"/>
  <c r="F4" i="4" s="1"/>
  <c r="D3" i="4"/>
  <c r="F3" i="4" s="1"/>
  <c r="D2" i="4"/>
  <c r="F2" i="4" s="1"/>
  <c r="E21" i="3"/>
  <c r="G21" i="3" s="1"/>
  <c r="E20" i="3"/>
  <c r="G20" i="3" s="1"/>
  <c r="E19" i="3"/>
  <c r="G19" i="3" s="1"/>
  <c r="E18" i="3"/>
  <c r="G18" i="3" s="1"/>
  <c r="E17" i="3"/>
  <c r="G17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G4" i="3" s="1"/>
  <c r="E3" i="3"/>
  <c r="G3" i="3" s="1"/>
  <c r="E2" i="3"/>
  <c r="G2" i="3" s="1"/>
  <c r="D3" i="2"/>
  <c r="F3" i="2" s="1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" i="2"/>
  <c r="F2" i="2" s="1"/>
  <c r="S4" i="1"/>
  <c r="U4" i="1" s="1"/>
  <c r="W4" i="1" s="1"/>
  <c r="S9" i="1"/>
  <c r="U9" i="1" s="1"/>
  <c r="W9" i="1" s="1"/>
  <c r="S12" i="1"/>
  <c r="U12" i="1" s="1"/>
  <c r="W12" i="1" s="1"/>
  <c r="S17" i="1"/>
  <c r="U17" i="1" s="1"/>
  <c r="W17" i="1" s="1"/>
  <c r="S20" i="1"/>
  <c r="U20" i="1" s="1"/>
  <c r="W20" i="1" s="1"/>
  <c r="R2" i="1"/>
  <c r="S6" i="1" s="1"/>
  <c r="U6" i="1" s="1"/>
  <c r="W6" i="1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G2" i="1"/>
  <c r="H6" i="1" s="1"/>
  <c r="J6" i="1" s="1"/>
  <c r="K6" i="1" s="1"/>
  <c r="D10" i="1"/>
  <c r="H8" i="1" l="1"/>
  <c r="J8" i="1" s="1"/>
  <c r="K8" i="1" s="1"/>
  <c r="H13" i="1"/>
  <c r="J13" i="1" s="1"/>
  <c r="K13" i="1" s="1"/>
  <c r="S16" i="1"/>
  <c r="U16" i="1" s="1"/>
  <c r="W16" i="1" s="1"/>
  <c r="S8" i="1"/>
  <c r="U8" i="1" s="1"/>
  <c r="W8" i="1" s="1"/>
  <c r="H16" i="1"/>
  <c r="J16" i="1" s="1"/>
  <c r="K16" i="1" s="1"/>
  <c r="H21" i="1"/>
  <c r="J21" i="1" s="1"/>
  <c r="K21" i="1" s="1"/>
  <c r="H5" i="1"/>
  <c r="J5" i="1" s="1"/>
  <c r="K5" i="1" s="1"/>
  <c r="H20" i="1"/>
  <c r="J20" i="1" s="1"/>
  <c r="K20" i="1" s="1"/>
  <c r="H12" i="1"/>
  <c r="J12" i="1" s="1"/>
  <c r="K12" i="1" s="1"/>
  <c r="H4" i="1"/>
  <c r="J4" i="1" s="1"/>
  <c r="K4" i="1" s="1"/>
  <c r="H17" i="1"/>
  <c r="J17" i="1" s="1"/>
  <c r="K17" i="1" s="1"/>
  <c r="H9" i="1"/>
  <c r="J9" i="1" s="1"/>
  <c r="K9" i="1" s="1"/>
  <c r="S21" i="1"/>
  <c r="U21" i="1" s="1"/>
  <c r="W21" i="1" s="1"/>
  <c r="S13" i="1"/>
  <c r="U13" i="1" s="1"/>
  <c r="W13" i="1" s="1"/>
  <c r="S5" i="1"/>
  <c r="U5" i="1" s="1"/>
  <c r="W5" i="1" s="1"/>
  <c r="H15" i="1"/>
  <c r="J15" i="1" s="1"/>
  <c r="K15" i="1" s="1"/>
  <c r="H19" i="1"/>
  <c r="J19" i="1" s="1"/>
  <c r="K19" i="1" s="1"/>
  <c r="H11" i="1"/>
  <c r="J11" i="1" s="1"/>
  <c r="K11" i="1" s="1"/>
  <c r="H7" i="1"/>
  <c r="J7" i="1" s="1"/>
  <c r="K7" i="1" s="1"/>
  <c r="H3" i="1"/>
  <c r="J3" i="1" s="1"/>
  <c r="K3" i="1" s="1"/>
  <c r="S19" i="1"/>
  <c r="U19" i="1" s="1"/>
  <c r="W19" i="1" s="1"/>
  <c r="S15" i="1"/>
  <c r="U15" i="1" s="1"/>
  <c r="W15" i="1" s="1"/>
  <c r="S11" i="1"/>
  <c r="U11" i="1" s="1"/>
  <c r="W11" i="1" s="1"/>
  <c r="S7" i="1"/>
  <c r="U7" i="1" s="1"/>
  <c r="W7" i="1" s="1"/>
  <c r="S3" i="1"/>
  <c r="U3" i="1" s="1"/>
  <c r="W3" i="1" s="1"/>
  <c r="H2" i="1"/>
  <c r="J2" i="1" s="1"/>
  <c r="K2" i="1" s="1"/>
  <c r="H18" i="1"/>
  <c r="J18" i="1" s="1"/>
  <c r="K18" i="1" s="1"/>
  <c r="H14" i="1"/>
  <c r="J14" i="1" s="1"/>
  <c r="K14" i="1" s="1"/>
  <c r="H10" i="1"/>
  <c r="J10" i="1" s="1"/>
  <c r="K10" i="1" s="1"/>
  <c r="S2" i="1"/>
  <c r="U2" i="1" s="1"/>
  <c r="W2" i="1" s="1"/>
  <c r="S18" i="1"/>
  <c r="U18" i="1" s="1"/>
  <c r="W18" i="1" s="1"/>
  <c r="S14" i="1"/>
  <c r="U14" i="1" s="1"/>
  <c r="W14" i="1" s="1"/>
  <c r="S10" i="1"/>
  <c r="U10" i="1" s="1"/>
  <c r="W10" i="1" s="1"/>
  <c r="D16" i="1"/>
  <c r="D8" i="1"/>
  <c r="D6" i="1"/>
  <c r="D9" i="1"/>
  <c r="D20" i="1"/>
  <c r="D14" i="1"/>
  <c r="D17" i="1"/>
  <c r="D15" i="1"/>
  <c r="D7" i="1"/>
  <c r="D21" i="1"/>
  <c r="D13" i="1"/>
  <c r="D5" i="1"/>
  <c r="D12" i="1"/>
  <c r="D4" i="1"/>
  <c r="D19" i="1"/>
  <c r="D11" i="1"/>
  <c r="D3" i="1"/>
  <c r="D18" i="1"/>
</calcChain>
</file>

<file path=xl/sharedStrings.xml><?xml version="1.0" encoding="utf-8"?>
<sst xmlns="http://schemas.openxmlformats.org/spreadsheetml/2006/main" count="198" uniqueCount="89">
  <si>
    <t>presupuesto de inversión programado 2017 per capita</t>
  </si>
  <si>
    <t>USAQUEN</t>
  </si>
  <si>
    <t>CHAPINERO</t>
  </si>
  <si>
    <t>SANTAFE</t>
  </si>
  <si>
    <t>SAN CRISTOBAL</t>
  </si>
  <si>
    <t>USME</t>
  </si>
  <si>
    <t>TUNJUELITO</t>
  </si>
  <si>
    <t>BOSA</t>
  </si>
  <si>
    <t>KENNEDY</t>
  </si>
  <si>
    <t>FONTIBON</t>
  </si>
  <si>
    <t>ENGATIVA</t>
  </si>
  <si>
    <t>SUBA</t>
  </si>
  <si>
    <t>BARRIOS UNIDOS</t>
  </si>
  <si>
    <t>TEUSAQUILLO</t>
  </si>
  <si>
    <t>LOS MARTIRES</t>
  </si>
  <si>
    <t>ANTONIO NARIÑO</t>
  </si>
  <si>
    <t>PUENTE ARANDA</t>
  </si>
  <si>
    <t>LA CANDELARIA</t>
  </si>
  <si>
    <t>RAFAEL URIBE U</t>
  </si>
  <si>
    <t>CIUDAD BOLIVAR</t>
  </si>
  <si>
    <t>SUMAPAZ</t>
  </si>
  <si>
    <t>m2 parque vecinal o de bolsillo per cápita 2018</t>
  </si>
  <si>
    <t>Ocupaciones ilegales por hectárea monitoreada</t>
  </si>
  <si>
    <t>% de la población que hace parte de una organización social 2017</t>
  </si>
  <si>
    <t>% de Presupuesto de inversión programado para 2017 Contratos/Convenios Interadministrativos</t>
  </si>
  <si>
    <t>Ocupaciones ilegales por hectárea monitoreada 2018</t>
  </si>
  <si>
    <t>% MALLA VIAL LOCAL BUEN ESTADO 2018</t>
  </si>
  <si>
    <t>% de votos para la JAL 2015</t>
  </si>
  <si>
    <t>% de adultos mayores pobres por pobreza monetaria 2017</t>
  </si>
  <si>
    <t>ha Área Total</t>
  </si>
  <si>
    <t>ha Área rural</t>
  </si>
  <si>
    <t>ha Área Expansión Urbana</t>
  </si>
  <si>
    <t>ha Área Urbana</t>
  </si>
  <si>
    <t>% de Presupuesto de inversión programado para 2017 ejecutado en Contratos/Convenios Interadministrativos</t>
  </si>
  <si>
    <t>Presupuesto de inversión programado para 2017</t>
  </si>
  <si>
    <t>Presupuesto ejecutado en Contratos/Convenios Interadministrativos 2017</t>
  </si>
  <si>
    <t>% de la población mayor de 10 años que hace parte de una organización social 2017 (Pregunta J.1. Se excluyen opciones de respuesta 1, 4, 10, 11 y 16)</t>
  </si>
  <si>
    <t># de servidores públicos 2017</t>
  </si>
  <si>
    <t># de empleados públicos 2017</t>
  </si>
  <si>
    <t># de contratistas 2017</t>
  </si>
  <si>
    <t># OCUPACIONES ILEGALES 2018</t>
  </si>
  <si>
    <t>$ de presupuesto de inversión programado 2017 per capita</t>
  </si>
  <si>
    <t>% de ejecución presupuestal (ENTREGADO ACUMULADO PDL) 2017</t>
  </si>
  <si>
    <t>% de ejecución presupuestal (CONTRATADO ACUMULADO PDL) 2017</t>
  </si>
  <si>
    <t>Votos válidos como % del censo electoral con los cuales fue elegida la JAL 2015</t>
  </si>
  <si>
    <t>VOTOS VALIDOS JAL 2015</t>
  </si>
  <si>
    <t>CENSO ELECTORAL 2015</t>
  </si>
  <si>
    <t>POBLACIÓN 2017 PROYECCION DANE</t>
  </si>
  <si>
    <t>POBLACIÓN 2018 PROYECCION DANE</t>
  </si>
  <si>
    <t>NOM_LOC</t>
  </si>
  <si>
    <t>COD_LOC</t>
  </si>
  <si>
    <t>NA</t>
  </si>
  <si>
    <t>ha Área urbana + Expansión urbana</t>
  </si>
  <si>
    <t>Total presupuesto de inversión programado POAI 2017</t>
  </si>
  <si>
    <t>ha Poligonos de monitoreo 2018</t>
  </si>
  <si>
    <t>m2 parque vecinal o de bolsillo 2018</t>
  </si>
  <si>
    <t>% MALLA VIAL LOCAL BUEN ESTADO 2018-II</t>
  </si>
  <si>
    <t>% de adultos NO pobres por pobreza monetaria 2017</t>
  </si>
  <si>
    <t>% de ejecución presupuestal (CONTRATADO PDL) 2017-4</t>
  </si>
  <si>
    <t>% de ejecución presupuestal (ENTREGADO PDL) 2017-4</t>
  </si>
  <si>
    <t xml:space="preserve">Promedio Bogotá </t>
  </si>
  <si>
    <t>Sumapaz</t>
  </si>
  <si>
    <t>Puente Aranda</t>
  </si>
  <si>
    <t>Los Martires</t>
  </si>
  <si>
    <t>La Candelaria</t>
  </si>
  <si>
    <t>Teusaquillo</t>
  </si>
  <si>
    <t>Antonio Nariño</t>
  </si>
  <si>
    <t>Chapinero</t>
  </si>
  <si>
    <t>Barrios Unidos</t>
  </si>
  <si>
    <t>Santa Fe</t>
  </si>
  <si>
    <t>Rafael Uribe U</t>
  </si>
  <si>
    <t>San Cristobal</t>
  </si>
  <si>
    <t>Usaquen</t>
  </si>
  <si>
    <t>Usme</t>
  </si>
  <si>
    <t>Engativa</t>
  </si>
  <si>
    <t>Fontibon</t>
  </si>
  <si>
    <t>Tunjuelito</t>
  </si>
  <si>
    <t>Kennedy</t>
  </si>
  <si>
    <t>Bosa</t>
  </si>
  <si>
    <t>Suba</t>
  </si>
  <si>
    <t>Ciudad Bolivar</t>
  </si>
  <si>
    <t/>
  </si>
  <si>
    <t>Recursos</t>
  </si>
  <si>
    <t>Actores</t>
  </si>
  <si>
    <t>Gestión</t>
  </si>
  <si>
    <t>Resultados</t>
  </si>
  <si>
    <t>Gobernabilidad</t>
  </si>
  <si>
    <t>Nombre localidad</t>
  </si>
  <si>
    <t># de habitantes por servidor público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</si>
</sst>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_-;\-* #,##0.00_-;_-* &quot;-&quot;_-;_-@_-"/>
    <numFmt numFmtId="165" formatCode="_-* #,##0.0_-;\-* #,##0.0_-;_-* &quot;-&quot;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41" fontId="0" fillId="0" borderId="0" xfId="1" applyFont="1"/>
    <xf numFmtId="41" fontId="2" fillId="0" borderId="1" xfId="1" applyFont="1" applyBorder="1" applyAlignment="1">
      <alignment vertical="center"/>
    </xf>
    <xf numFmtId="41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0" xfId="0" applyAlignment="1">
      <alignment horizontal="center"/>
    </xf>
    <xf numFmtId="41" fontId="4" fillId="0" borderId="1" xfId="0" applyNumberFormat="1" applyFont="1" applyBorder="1" applyAlignment="1">
      <alignment vertical="center"/>
    </xf>
    <xf numFmtId="41" fontId="4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1" fontId="4" fillId="0" borderId="1" xfId="4" applyFont="1" applyBorder="1"/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41" fontId="2" fillId="6" borderId="1" xfId="0" applyNumberFormat="1" applyFont="1" applyFill="1" applyBorder="1" applyAlignment="1">
      <alignment vertical="center"/>
    </xf>
    <xf numFmtId="41" fontId="2" fillId="6" borderId="1" xfId="1" applyFont="1" applyFill="1" applyBorder="1" applyAlignment="1">
      <alignment vertical="center"/>
    </xf>
    <xf numFmtId="165" fontId="2" fillId="7" borderId="1" xfId="0" applyNumberFormat="1" applyFont="1" applyFill="1" applyBorder="1" applyAlignment="1">
      <alignment vertical="center"/>
    </xf>
    <xf numFmtId="166" fontId="2" fillId="7" borderId="1" xfId="0" applyNumberFormat="1" applyFont="1" applyFill="1" applyBorder="1"/>
    <xf numFmtId="0" fontId="2" fillId="8" borderId="1" xfId="0" applyFont="1" applyFill="1" applyBorder="1" applyAlignment="1">
      <alignment vertical="center"/>
    </xf>
    <xf numFmtId="2" fontId="2" fillId="9" borderId="1" xfId="0" applyNumberFormat="1" applyFont="1" applyFill="1" applyBorder="1" applyAlignment="1">
      <alignment vertical="center"/>
    </xf>
    <xf numFmtId="165" fontId="2" fillId="9" borderId="1" xfId="0" applyNumberFormat="1" applyFont="1" applyFill="1" applyBorder="1" applyAlignment="1">
      <alignment vertical="center"/>
    </xf>
    <xf numFmtId="164" fontId="3" fillId="9" borderId="1" xfId="1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vertical="center"/>
    </xf>
    <xf numFmtId="1" fontId="2" fillId="9" borderId="1" xfId="0" applyNumberFormat="1" applyFont="1" applyFill="1" applyBorder="1" applyAlignment="1">
      <alignment vertical="center"/>
    </xf>
    <xf numFmtId="42" fontId="6" fillId="0" borderId="1" xfId="2" applyFont="1" applyBorder="1"/>
    <xf numFmtId="2" fontId="2" fillId="7" borderId="1" xfId="3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41" fontId="4" fillId="10" borderId="1" xfId="0" applyNumberFormat="1" applyFont="1" applyFill="1" applyBorder="1" applyAlignment="1">
      <alignment vertical="center"/>
    </xf>
    <xf numFmtId="42" fontId="4" fillId="0" borderId="1" xfId="2" applyFont="1" applyFill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</cellXfs>
  <cellStyles count="5">
    <cellStyle name="Millares [0]" xfId="1" builtinId="6"/>
    <cellStyle name="Millares [0] 2" xf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baseColWidth="10" defaultRowHeight="15" x14ac:dyDescent="0.25"/>
  <cols>
    <col min="1" max="1" width="13.125" bestFit="1" customWidth="1"/>
    <col min="2" max="2" width="15" bestFit="1" customWidth="1"/>
    <col min="3" max="13" width="15" customWidth="1"/>
    <col min="14" max="14" width="10.25" customWidth="1"/>
    <col min="20" max="20" width="14.875" customWidth="1"/>
    <col min="21" max="21" width="14" bestFit="1" customWidth="1"/>
    <col min="23" max="23" width="12.125" customWidth="1"/>
    <col min="25" max="25" width="15.875" bestFit="1" customWidth="1"/>
  </cols>
  <sheetData>
    <row r="1" spans="1:31" s="16" customFormat="1" ht="153" x14ac:dyDescent="0.25">
      <c r="A1" s="37" t="s">
        <v>50</v>
      </c>
      <c r="B1" s="38" t="s">
        <v>49</v>
      </c>
      <c r="C1" s="39" t="s">
        <v>32</v>
      </c>
      <c r="D1" s="39" t="s">
        <v>31</v>
      </c>
      <c r="E1" s="39" t="s">
        <v>52</v>
      </c>
      <c r="F1" s="39" t="s">
        <v>30</v>
      </c>
      <c r="G1" s="39" t="s">
        <v>29</v>
      </c>
      <c r="H1" s="39" t="s">
        <v>48</v>
      </c>
      <c r="I1" s="39" t="s">
        <v>47</v>
      </c>
      <c r="J1" s="34" t="s">
        <v>53</v>
      </c>
      <c r="K1" s="30" t="s">
        <v>41</v>
      </c>
      <c r="L1" s="34" t="s">
        <v>39</v>
      </c>
      <c r="M1" s="34" t="s">
        <v>38</v>
      </c>
      <c r="N1" s="34" t="s">
        <v>37</v>
      </c>
      <c r="O1" s="30" t="s">
        <v>88</v>
      </c>
      <c r="P1" s="35" t="s">
        <v>46</v>
      </c>
      <c r="Q1" s="35" t="s">
        <v>45</v>
      </c>
      <c r="R1" s="31" t="s">
        <v>44</v>
      </c>
      <c r="S1" s="31" t="s">
        <v>36</v>
      </c>
      <c r="T1" s="35" t="s">
        <v>35</v>
      </c>
      <c r="U1" s="35" t="s">
        <v>34</v>
      </c>
      <c r="V1" s="31" t="s">
        <v>33</v>
      </c>
      <c r="W1" s="32" t="s">
        <v>43</v>
      </c>
      <c r="X1" s="32" t="s">
        <v>42</v>
      </c>
      <c r="Y1" s="36" t="s">
        <v>40</v>
      </c>
      <c r="Z1" s="36" t="s">
        <v>54</v>
      </c>
      <c r="AA1" s="33" t="s">
        <v>25</v>
      </c>
      <c r="AB1" s="36" t="s">
        <v>55</v>
      </c>
      <c r="AC1" s="33" t="s">
        <v>21</v>
      </c>
      <c r="AD1" s="33" t="s">
        <v>28</v>
      </c>
      <c r="AE1" s="33" t="s">
        <v>56</v>
      </c>
    </row>
    <row r="2" spans="1:31" x14ac:dyDescent="0.25">
      <c r="A2" s="15">
        <v>1</v>
      </c>
      <c r="B2" s="14" t="s">
        <v>1</v>
      </c>
      <c r="C2" s="9">
        <v>3364</v>
      </c>
      <c r="D2" s="9">
        <v>290.7</v>
      </c>
      <c r="E2" s="9">
        <f t="shared" ref="E2:E21" si="0">C2+D2</f>
        <v>3654.7</v>
      </c>
      <c r="F2" s="9">
        <v>2865.4</v>
      </c>
      <c r="G2" s="40">
        <v>6520.1</v>
      </c>
      <c r="H2" s="13">
        <v>475275</v>
      </c>
      <c r="I2" s="13">
        <v>474186</v>
      </c>
      <c r="J2" s="27">
        <v>33522924000</v>
      </c>
      <c r="K2" s="18">
        <f t="shared" ref="K2:K21" si="1">J2/I2</f>
        <v>70695.7269932052</v>
      </c>
      <c r="L2" s="11">
        <v>50</v>
      </c>
      <c r="M2" s="11">
        <v>39</v>
      </c>
      <c r="N2" s="11">
        <f t="shared" ref="N2:N21" si="2">L2+M2</f>
        <v>89</v>
      </c>
      <c r="O2" s="17">
        <f t="shared" ref="O2:O21" si="3">I2/N2</f>
        <v>5327.9325842696626</v>
      </c>
      <c r="P2" s="10">
        <v>381913</v>
      </c>
      <c r="Q2" s="10">
        <v>193639</v>
      </c>
      <c r="R2" s="19">
        <f t="shared" ref="R2:R21" si="4">(Q2*100)/P2</f>
        <v>50.702385098176812</v>
      </c>
      <c r="S2" s="20">
        <v>6.52</v>
      </c>
      <c r="T2" s="41">
        <v>2326885506</v>
      </c>
      <c r="U2" s="27">
        <v>33522924000</v>
      </c>
      <c r="V2" s="28">
        <f>(T2*100/U2)</f>
        <v>6.9411770464891429</v>
      </c>
      <c r="W2" s="21">
        <v>20.6</v>
      </c>
      <c r="X2" s="21">
        <v>4.9000000000000004</v>
      </c>
      <c r="Y2" s="10">
        <v>2195</v>
      </c>
      <c r="Z2" s="12">
        <v>1059.3330000000001</v>
      </c>
      <c r="AA2" s="22">
        <f t="shared" ref="AA2:AA21" si="5">IF(Y2&gt;0,Z2/Y2,0)</f>
        <v>0.48261184510250571</v>
      </c>
      <c r="AB2" s="10">
        <v>1867005.4799538699</v>
      </c>
      <c r="AC2" s="23">
        <f t="shared" ref="AC2:AC21" si="6">AB2/H2</f>
        <v>3.9282635946638682</v>
      </c>
      <c r="AD2" s="24">
        <v>7.28</v>
      </c>
      <c r="AE2" s="25">
        <v>37</v>
      </c>
    </row>
    <row r="3" spans="1:31" x14ac:dyDescent="0.25">
      <c r="A3" s="15">
        <v>2</v>
      </c>
      <c r="B3" s="14" t="s">
        <v>2</v>
      </c>
      <c r="C3" s="9">
        <v>1093.5</v>
      </c>
      <c r="D3" s="9">
        <v>0</v>
      </c>
      <c r="E3" s="9">
        <f t="shared" si="0"/>
        <v>1093.5</v>
      </c>
      <c r="F3" s="9">
        <v>2707.4</v>
      </c>
      <c r="G3" s="40">
        <v>3800.9</v>
      </c>
      <c r="H3" s="13">
        <v>126192</v>
      </c>
      <c r="I3" s="13">
        <v>126591</v>
      </c>
      <c r="J3" s="27">
        <v>14767665000</v>
      </c>
      <c r="K3" s="18">
        <f t="shared" si="1"/>
        <v>116656.51586605683</v>
      </c>
      <c r="L3" s="11">
        <v>29</v>
      </c>
      <c r="M3" s="11">
        <v>35</v>
      </c>
      <c r="N3" s="11">
        <f t="shared" si="2"/>
        <v>64</v>
      </c>
      <c r="O3" s="17">
        <f t="shared" si="3"/>
        <v>1977.984375</v>
      </c>
      <c r="P3" s="10">
        <v>159353</v>
      </c>
      <c r="Q3" s="10">
        <v>71354</v>
      </c>
      <c r="R3" s="19">
        <f t="shared" si="4"/>
        <v>44.777318280797978</v>
      </c>
      <c r="S3" s="20">
        <v>8.0399999999999991</v>
      </c>
      <c r="T3" s="41">
        <v>996486444</v>
      </c>
      <c r="U3" s="27">
        <v>14767665000</v>
      </c>
      <c r="V3" s="28">
        <f t="shared" ref="V3:V21" si="7">(T3*100/U3)</f>
        <v>6.747758999137643</v>
      </c>
      <c r="W3" s="21">
        <v>32.5</v>
      </c>
      <c r="X3" s="21">
        <v>4.9000000000000004</v>
      </c>
      <c r="Y3" s="10">
        <v>708</v>
      </c>
      <c r="Z3" s="12">
        <v>265.697</v>
      </c>
      <c r="AA3" s="22">
        <f t="shared" si="5"/>
        <v>0.37527824858757064</v>
      </c>
      <c r="AB3" s="10">
        <v>411443.82554303005</v>
      </c>
      <c r="AC3" s="23">
        <f t="shared" si="6"/>
        <v>3.2604588685735232</v>
      </c>
      <c r="AD3" s="24">
        <v>6.96</v>
      </c>
      <c r="AE3" s="25">
        <v>39</v>
      </c>
    </row>
    <row r="4" spans="1:31" x14ac:dyDescent="0.25">
      <c r="A4" s="15">
        <v>3</v>
      </c>
      <c r="B4" s="14" t="s">
        <v>3</v>
      </c>
      <c r="C4" s="9">
        <v>651.4</v>
      </c>
      <c r="D4" s="9">
        <v>0</v>
      </c>
      <c r="E4" s="9">
        <f t="shared" si="0"/>
        <v>651.4</v>
      </c>
      <c r="F4" s="9">
        <v>3865.6</v>
      </c>
      <c r="G4" s="40">
        <v>4517.1000000000004</v>
      </c>
      <c r="H4" s="13">
        <v>93857</v>
      </c>
      <c r="I4" s="13">
        <v>95201</v>
      </c>
      <c r="J4" s="27">
        <v>23287141000</v>
      </c>
      <c r="K4" s="18">
        <f t="shared" si="1"/>
        <v>244610.25619478786</v>
      </c>
      <c r="L4" s="11">
        <v>71</v>
      </c>
      <c r="M4" s="11">
        <v>36</v>
      </c>
      <c r="N4" s="11">
        <f t="shared" si="2"/>
        <v>107</v>
      </c>
      <c r="O4" s="17">
        <f t="shared" si="3"/>
        <v>889.72897196261681</v>
      </c>
      <c r="P4" s="10">
        <v>89825</v>
      </c>
      <c r="Q4" s="10">
        <v>37203</v>
      </c>
      <c r="R4" s="19">
        <f t="shared" si="4"/>
        <v>41.417200111327581</v>
      </c>
      <c r="S4" s="20">
        <v>5.16</v>
      </c>
      <c r="T4" s="41">
        <v>612100268</v>
      </c>
      <c r="U4" s="27">
        <v>23287141000</v>
      </c>
      <c r="V4" s="28">
        <f t="shared" si="7"/>
        <v>2.6284904102225344</v>
      </c>
      <c r="W4" s="21">
        <v>27.7</v>
      </c>
      <c r="X4" s="21">
        <v>7.9</v>
      </c>
      <c r="Y4" s="10">
        <v>881</v>
      </c>
      <c r="Z4" s="12">
        <v>379.38799999999998</v>
      </c>
      <c r="AA4" s="22">
        <f t="shared" si="5"/>
        <v>0.43063337116912598</v>
      </c>
      <c r="AB4" s="10">
        <v>222296.99733092799</v>
      </c>
      <c r="AC4" s="23">
        <f t="shared" si="6"/>
        <v>2.3684647637462097</v>
      </c>
      <c r="AD4" s="24">
        <v>20.03</v>
      </c>
      <c r="AE4" s="25">
        <v>47</v>
      </c>
    </row>
    <row r="5" spans="1:31" x14ac:dyDescent="0.25">
      <c r="A5" s="15">
        <v>4</v>
      </c>
      <c r="B5" s="14" t="s">
        <v>4</v>
      </c>
      <c r="C5" s="9">
        <v>1629.1</v>
      </c>
      <c r="D5" s="9">
        <v>0</v>
      </c>
      <c r="E5" s="9">
        <f t="shared" si="0"/>
        <v>1629.1</v>
      </c>
      <c r="F5" s="9">
        <v>3280.7</v>
      </c>
      <c r="G5" s="40">
        <v>4909.8999999999996</v>
      </c>
      <c r="H5" s="13">
        <v>392220</v>
      </c>
      <c r="I5" s="13">
        <v>394358</v>
      </c>
      <c r="J5" s="27">
        <v>58455151000</v>
      </c>
      <c r="K5" s="18">
        <f t="shared" si="1"/>
        <v>148228.64250249774</v>
      </c>
      <c r="L5" s="11">
        <v>82</v>
      </c>
      <c r="M5" s="11">
        <v>27</v>
      </c>
      <c r="N5" s="11">
        <f t="shared" si="2"/>
        <v>109</v>
      </c>
      <c r="O5" s="17">
        <f t="shared" si="3"/>
        <v>3617.9633027522937</v>
      </c>
      <c r="P5" s="10">
        <v>255803</v>
      </c>
      <c r="Q5" s="10">
        <v>113707</v>
      </c>
      <c r="R5" s="19">
        <f t="shared" si="4"/>
        <v>44.451003311141775</v>
      </c>
      <c r="S5" s="20">
        <v>3.44</v>
      </c>
      <c r="T5" s="41">
        <v>1362814804</v>
      </c>
      <c r="U5" s="27">
        <v>58455151000</v>
      </c>
      <c r="V5" s="28">
        <f t="shared" si="7"/>
        <v>2.3313853111079981</v>
      </c>
      <c r="W5" s="21">
        <v>33.5</v>
      </c>
      <c r="X5" s="21">
        <v>6.2</v>
      </c>
      <c r="Y5" s="10">
        <v>1022</v>
      </c>
      <c r="Z5" s="12">
        <v>340.49700000000001</v>
      </c>
      <c r="AA5" s="22">
        <f t="shared" si="5"/>
        <v>0.33316731898238749</v>
      </c>
      <c r="AB5" s="10">
        <v>847409.39860091009</v>
      </c>
      <c r="AC5" s="23">
        <f t="shared" si="6"/>
        <v>2.160546118507241</v>
      </c>
      <c r="AD5" s="24">
        <v>17.61</v>
      </c>
      <c r="AE5" s="25">
        <v>50</v>
      </c>
    </row>
    <row r="6" spans="1:31" x14ac:dyDescent="0.25">
      <c r="A6" s="15">
        <v>5</v>
      </c>
      <c r="B6" s="14" t="s">
        <v>5</v>
      </c>
      <c r="C6" s="9">
        <v>2104.6</v>
      </c>
      <c r="D6" s="9">
        <v>901.9</v>
      </c>
      <c r="E6" s="9">
        <f t="shared" si="0"/>
        <v>3006.5</v>
      </c>
      <c r="F6" s="9">
        <v>18500.099999999999</v>
      </c>
      <c r="G6" s="40">
        <v>21506.7</v>
      </c>
      <c r="H6" s="13">
        <v>342940</v>
      </c>
      <c r="I6" s="13">
        <v>340101</v>
      </c>
      <c r="J6" s="27">
        <v>55840423000</v>
      </c>
      <c r="K6" s="18">
        <f t="shared" si="1"/>
        <v>164187.76481104142</v>
      </c>
      <c r="L6" s="11">
        <v>77</v>
      </c>
      <c r="M6" s="11">
        <v>26</v>
      </c>
      <c r="N6" s="11">
        <f t="shared" si="2"/>
        <v>103</v>
      </c>
      <c r="O6" s="17">
        <f t="shared" si="3"/>
        <v>3301.9514563106795</v>
      </c>
      <c r="P6" s="10">
        <v>205497</v>
      </c>
      <c r="Q6" s="10">
        <v>92449</v>
      </c>
      <c r="R6" s="19">
        <f t="shared" si="4"/>
        <v>44.988004691066052</v>
      </c>
      <c r="S6" s="20">
        <v>3.04</v>
      </c>
      <c r="T6" s="41">
        <v>82746688</v>
      </c>
      <c r="U6" s="27">
        <v>55840423000</v>
      </c>
      <c r="V6" s="28">
        <f t="shared" si="7"/>
        <v>0.14818420698568133</v>
      </c>
      <c r="W6" s="21">
        <v>22.7</v>
      </c>
      <c r="X6" s="21">
        <v>6.4</v>
      </c>
      <c r="Y6" s="10">
        <v>3016</v>
      </c>
      <c r="Z6" s="12">
        <v>549.00699999999995</v>
      </c>
      <c r="AA6" s="22">
        <f t="shared" si="5"/>
        <v>0.18203149867374002</v>
      </c>
      <c r="AB6" s="10">
        <v>887977.72856176784</v>
      </c>
      <c r="AC6" s="23">
        <f t="shared" si="6"/>
        <v>2.5893092918929486</v>
      </c>
      <c r="AD6" s="24">
        <v>31.17</v>
      </c>
      <c r="AE6" s="25">
        <v>23</v>
      </c>
    </row>
    <row r="7" spans="1:31" x14ac:dyDescent="0.25">
      <c r="A7" s="15">
        <v>6</v>
      </c>
      <c r="B7" s="14" t="s">
        <v>6</v>
      </c>
      <c r="C7" s="9">
        <v>991.1</v>
      </c>
      <c r="D7" s="9">
        <v>0</v>
      </c>
      <c r="E7" s="9">
        <f t="shared" si="0"/>
        <v>991.1</v>
      </c>
      <c r="F7" s="9">
        <v>0</v>
      </c>
      <c r="G7" s="40">
        <v>991.1</v>
      </c>
      <c r="H7" s="13">
        <v>186383</v>
      </c>
      <c r="I7" s="13">
        <v>187971</v>
      </c>
      <c r="J7" s="27">
        <v>24010458000</v>
      </c>
      <c r="K7" s="18">
        <f t="shared" si="1"/>
        <v>127734.90591633816</v>
      </c>
      <c r="L7" s="11">
        <v>21</v>
      </c>
      <c r="M7" s="11">
        <v>23</v>
      </c>
      <c r="N7" s="11">
        <f t="shared" si="2"/>
        <v>44</v>
      </c>
      <c r="O7" s="17">
        <f t="shared" si="3"/>
        <v>4272.068181818182</v>
      </c>
      <c r="P7" s="10">
        <v>148729</v>
      </c>
      <c r="Q7" s="10">
        <v>68819</v>
      </c>
      <c r="R7" s="19">
        <f t="shared" si="4"/>
        <v>46.271406383422196</v>
      </c>
      <c r="S7" s="20">
        <v>3.98</v>
      </c>
      <c r="T7" s="41">
        <v>0</v>
      </c>
      <c r="U7" s="27">
        <v>24010458000</v>
      </c>
      <c r="V7" s="28">
        <f t="shared" si="7"/>
        <v>0</v>
      </c>
      <c r="W7" s="21">
        <v>26.4</v>
      </c>
      <c r="X7" s="21">
        <v>7.9</v>
      </c>
      <c r="Y7" s="10">
        <v>73</v>
      </c>
      <c r="Z7" s="12">
        <v>30.797000000000001</v>
      </c>
      <c r="AA7" s="22">
        <f t="shared" si="5"/>
        <v>0.42187671232876711</v>
      </c>
      <c r="AB7" s="10">
        <v>216667.46163569999</v>
      </c>
      <c r="AC7" s="23">
        <f t="shared" si="6"/>
        <v>1.1624851066658439</v>
      </c>
      <c r="AD7" s="24">
        <v>18.16</v>
      </c>
      <c r="AE7" s="25">
        <v>73</v>
      </c>
    </row>
    <row r="8" spans="1:31" x14ac:dyDescent="0.25">
      <c r="A8" s="15">
        <v>7</v>
      </c>
      <c r="B8" s="14" t="s">
        <v>7</v>
      </c>
      <c r="C8" s="9">
        <v>1932.3</v>
      </c>
      <c r="D8" s="9">
        <v>460.8</v>
      </c>
      <c r="E8" s="9">
        <f t="shared" si="0"/>
        <v>2393.1</v>
      </c>
      <c r="F8" s="9">
        <v>0</v>
      </c>
      <c r="G8" s="40">
        <v>2393.1</v>
      </c>
      <c r="H8" s="13">
        <v>753496</v>
      </c>
      <c r="I8" s="13">
        <v>731047</v>
      </c>
      <c r="J8" s="27">
        <v>70493247000</v>
      </c>
      <c r="K8" s="18">
        <f t="shared" si="1"/>
        <v>96427.790552454215</v>
      </c>
      <c r="L8" s="11">
        <v>35</v>
      </c>
      <c r="M8" s="11">
        <v>32</v>
      </c>
      <c r="N8" s="11">
        <f t="shared" si="2"/>
        <v>67</v>
      </c>
      <c r="O8" s="17">
        <f t="shared" si="3"/>
        <v>10911.149253731342</v>
      </c>
      <c r="P8" s="10">
        <v>355383</v>
      </c>
      <c r="Q8" s="10">
        <v>149842</v>
      </c>
      <c r="R8" s="19">
        <f t="shared" si="4"/>
        <v>42.163524985719633</v>
      </c>
      <c r="S8" s="20">
        <v>2.36</v>
      </c>
      <c r="T8" s="41">
        <v>3538357682</v>
      </c>
      <c r="U8" s="27">
        <v>70493247000</v>
      </c>
      <c r="V8" s="28">
        <f t="shared" si="7"/>
        <v>5.0194278637782137</v>
      </c>
      <c r="W8" s="21">
        <v>22.5</v>
      </c>
      <c r="X8" s="21">
        <v>4.8</v>
      </c>
      <c r="Y8" s="10">
        <v>2872</v>
      </c>
      <c r="Z8" s="12">
        <v>141.74299999999999</v>
      </c>
      <c r="AA8" s="22">
        <f t="shared" si="5"/>
        <v>4.9353412256267409E-2</v>
      </c>
      <c r="AB8" s="10">
        <v>741808.99198588193</v>
      </c>
      <c r="AC8" s="23">
        <f t="shared" si="6"/>
        <v>0.98448962169126564</v>
      </c>
      <c r="AD8" s="24">
        <v>25.33</v>
      </c>
      <c r="AE8" s="25">
        <v>47</v>
      </c>
    </row>
    <row r="9" spans="1:31" x14ac:dyDescent="0.25">
      <c r="A9" s="15">
        <v>8</v>
      </c>
      <c r="B9" s="14" t="s">
        <v>8</v>
      </c>
      <c r="C9" s="9">
        <v>3606.4</v>
      </c>
      <c r="D9" s="9">
        <v>252.6</v>
      </c>
      <c r="E9" s="9">
        <f t="shared" si="0"/>
        <v>3859</v>
      </c>
      <c r="F9" s="9">
        <v>0</v>
      </c>
      <c r="G9" s="40">
        <v>3859</v>
      </c>
      <c r="H9" s="13">
        <v>1230539</v>
      </c>
      <c r="I9" s="13">
        <v>1208980</v>
      </c>
      <c r="J9" s="27">
        <v>82169016000</v>
      </c>
      <c r="K9" s="18">
        <f t="shared" si="1"/>
        <v>67965.570977187381</v>
      </c>
      <c r="L9" s="11">
        <v>69</v>
      </c>
      <c r="M9" s="11">
        <v>48</v>
      </c>
      <c r="N9" s="11">
        <f t="shared" si="2"/>
        <v>117</v>
      </c>
      <c r="O9" s="17">
        <f t="shared" si="3"/>
        <v>10333.162393162393</v>
      </c>
      <c r="P9" s="10">
        <v>588338</v>
      </c>
      <c r="Q9" s="10">
        <v>276957</v>
      </c>
      <c r="R9" s="19">
        <f t="shared" si="4"/>
        <v>47.074470797398774</v>
      </c>
      <c r="S9" s="20">
        <v>4.3499999999999996</v>
      </c>
      <c r="T9" s="41">
        <v>995395984</v>
      </c>
      <c r="U9" s="27">
        <v>82169016000</v>
      </c>
      <c r="V9" s="28">
        <f t="shared" si="7"/>
        <v>1.2114006379241538</v>
      </c>
      <c r="W9" s="21">
        <v>21.9</v>
      </c>
      <c r="X9" s="21">
        <v>3.8</v>
      </c>
      <c r="Y9" s="10">
        <v>1132</v>
      </c>
      <c r="Z9" s="12">
        <v>89.144999999999996</v>
      </c>
      <c r="AA9" s="22">
        <f t="shared" si="5"/>
        <v>7.8750000000000001E-2</v>
      </c>
      <c r="AB9" s="10">
        <v>2215585.2482975093</v>
      </c>
      <c r="AC9" s="23">
        <f t="shared" si="6"/>
        <v>1.8004998202393498</v>
      </c>
      <c r="AD9" s="24">
        <v>15.98</v>
      </c>
      <c r="AE9" s="25">
        <v>54</v>
      </c>
    </row>
    <row r="10" spans="1:31" x14ac:dyDescent="0.25">
      <c r="A10" s="15">
        <v>9</v>
      </c>
      <c r="B10" s="14" t="s">
        <v>9</v>
      </c>
      <c r="C10" s="9">
        <v>3052.8</v>
      </c>
      <c r="D10" s="9">
        <v>275.3</v>
      </c>
      <c r="E10" s="9">
        <f t="shared" si="0"/>
        <v>3328.1000000000004</v>
      </c>
      <c r="F10" s="9">
        <v>0</v>
      </c>
      <c r="G10" s="40">
        <v>3328.1</v>
      </c>
      <c r="H10" s="13">
        <v>424038</v>
      </c>
      <c r="I10" s="13">
        <v>413734</v>
      </c>
      <c r="J10" s="27">
        <v>25199249000</v>
      </c>
      <c r="K10" s="18">
        <f t="shared" si="1"/>
        <v>60906.884616686082</v>
      </c>
      <c r="L10" s="11">
        <v>25</v>
      </c>
      <c r="M10" s="11">
        <v>34</v>
      </c>
      <c r="N10" s="11">
        <f t="shared" si="2"/>
        <v>59</v>
      </c>
      <c r="O10" s="17">
        <f t="shared" si="3"/>
        <v>7012.4406779661012</v>
      </c>
      <c r="P10" s="10">
        <v>228884</v>
      </c>
      <c r="Q10" s="10">
        <v>120086</v>
      </c>
      <c r="R10" s="19">
        <f t="shared" si="4"/>
        <v>52.465877911955403</v>
      </c>
      <c r="S10" s="20">
        <v>6.71</v>
      </c>
      <c r="T10" s="41">
        <v>1062346864</v>
      </c>
      <c r="U10" s="27">
        <v>25199249000</v>
      </c>
      <c r="V10" s="28">
        <f t="shared" si="7"/>
        <v>4.2157877958982031</v>
      </c>
      <c r="W10" s="21">
        <v>18.8</v>
      </c>
      <c r="X10" s="21">
        <v>4.8</v>
      </c>
      <c r="Y10" s="10">
        <v>334</v>
      </c>
      <c r="Z10" s="12">
        <v>80.299000000000007</v>
      </c>
      <c r="AA10" s="22">
        <f t="shared" si="5"/>
        <v>0.24041616766467067</v>
      </c>
      <c r="AB10" s="10">
        <v>1087777.9940810059</v>
      </c>
      <c r="AC10" s="23">
        <f t="shared" si="6"/>
        <v>2.5652842294346403</v>
      </c>
      <c r="AD10" s="24">
        <v>9.18</v>
      </c>
      <c r="AE10" s="25">
        <v>50</v>
      </c>
    </row>
    <row r="11" spans="1:31" x14ac:dyDescent="0.25">
      <c r="A11" s="15">
        <v>10</v>
      </c>
      <c r="B11" s="14" t="s">
        <v>10</v>
      </c>
      <c r="C11" s="9">
        <v>3439.2</v>
      </c>
      <c r="D11" s="9">
        <v>148.9</v>
      </c>
      <c r="E11" s="9">
        <f t="shared" si="0"/>
        <v>3588.1</v>
      </c>
      <c r="F11" s="9">
        <v>0</v>
      </c>
      <c r="G11" s="40">
        <v>3588.1</v>
      </c>
      <c r="H11" s="13">
        <v>883319</v>
      </c>
      <c r="I11" s="13">
        <v>878434</v>
      </c>
      <c r="J11" s="27">
        <v>48636213000</v>
      </c>
      <c r="K11" s="18">
        <f t="shared" si="1"/>
        <v>55366.951871170742</v>
      </c>
      <c r="L11" s="11">
        <v>78</v>
      </c>
      <c r="M11" s="11">
        <v>46</v>
      </c>
      <c r="N11" s="11">
        <f t="shared" si="2"/>
        <v>124</v>
      </c>
      <c r="O11" s="17">
        <f t="shared" si="3"/>
        <v>7084.1451612903229</v>
      </c>
      <c r="P11" s="10">
        <v>527506</v>
      </c>
      <c r="Q11" s="10">
        <v>273008</v>
      </c>
      <c r="R11" s="19">
        <f t="shared" si="4"/>
        <v>51.754482413470178</v>
      </c>
      <c r="S11" s="20">
        <v>4.2</v>
      </c>
      <c r="T11" s="41">
        <v>705626432</v>
      </c>
      <c r="U11" s="27">
        <v>48636213000</v>
      </c>
      <c r="V11" s="28">
        <f t="shared" si="7"/>
        <v>1.4508251947987809</v>
      </c>
      <c r="W11" s="21">
        <v>32.6</v>
      </c>
      <c r="X11" s="21">
        <v>12.3</v>
      </c>
      <c r="Y11" s="10">
        <v>69</v>
      </c>
      <c r="Z11" s="12">
        <v>28.492000000000001</v>
      </c>
      <c r="AA11" s="22">
        <f t="shared" si="5"/>
        <v>0.41292753623188405</v>
      </c>
      <c r="AB11" s="10">
        <v>2169706.7193405097</v>
      </c>
      <c r="AC11" s="23">
        <f t="shared" si="6"/>
        <v>2.4563116148758373</v>
      </c>
      <c r="AD11" s="24">
        <v>6.92</v>
      </c>
      <c r="AE11" s="25">
        <v>46</v>
      </c>
    </row>
    <row r="12" spans="1:31" x14ac:dyDescent="0.25">
      <c r="A12" s="15">
        <v>11</v>
      </c>
      <c r="B12" s="14" t="s">
        <v>11</v>
      </c>
      <c r="C12" s="9">
        <v>5800.7</v>
      </c>
      <c r="D12" s="9">
        <v>492.7</v>
      </c>
      <c r="E12" s="9">
        <f t="shared" si="0"/>
        <v>6293.4</v>
      </c>
      <c r="F12" s="9">
        <v>3762.7</v>
      </c>
      <c r="G12" s="40">
        <v>10056</v>
      </c>
      <c r="H12" s="13">
        <v>1315509</v>
      </c>
      <c r="I12" s="13">
        <v>1282978</v>
      </c>
      <c r="J12" s="27">
        <v>87897495000</v>
      </c>
      <c r="K12" s="18">
        <f t="shared" si="1"/>
        <v>68510.523952865915</v>
      </c>
      <c r="L12" s="11">
        <v>69</v>
      </c>
      <c r="M12" s="11">
        <v>50</v>
      </c>
      <c r="N12" s="11">
        <f t="shared" si="2"/>
        <v>119</v>
      </c>
      <c r="O12" s="17">
        <f t="shared" si="3"/>
        <v>10781.327731092437</v>
      </c>
      <c r="P12" s="10">
        <v>609567</v>
      </c>
      <c r="Q12" s="10">
        <v>306093</v>
      </c>
      <c r="R12" s="19">
        <f t="shared" si="4"/>
        <v>50.214824621411594</v>
      </c>
      <c r="S12" s="20">
        <v>4.17</v>
      </c>
      <c r="T12" s="41">
        <v>3717928269</v>
      </c>
      <c r="U12" s="27">
        <v>87897495000</v>
      </c>
      <c r="V12" s="28">
        <f t="shared" si="7"/>
        <v>4.2298455365536869</v>
      </c>
      <c r="W12" s="21">
        <v>28.2</v>
      </c>
      <c r="X12" s="21">
        <v>7.8</v>
      </c>
      <c r="Y12" s="10">
        <v>1047</v>
      </c>
      <c r="Z12" s="12">
        <v>647.74699999999996</v>
      </c>
      <c r="AA12" s="22">
        <f t="shared" si="5"/>
        <v>0.61866953199617947</v>
      </c>
      <c r="AB12" s="10">
        <v>3439247.7167699393</v>
      </c>
      <c r="AC12" s="23">
        <f t="shared" si="6"/>
        <v>2.6143855471683883</v>
      </c>
      <c r="AD12" s="24">
        <v>7.63</v>
      </c>
      <c r="AE12" s="26">
        <v>42</v>
      </c>
    </row>
    <row r="13" spans="1:31" x14ac:dyDescent="0.25">
      <c r="A13" s="15">
        <v>12</v>
      </c>
      <c r="B13" s="14" t="s">
        <v>12</v>
      </c>
      <c r="C13" s="9">
        <v>1190.3</v>
      </c>
      <c r="D13" s="9">
        <v>0</v>
      </c>
      <c r="E13" s="9">
        <f t="shared" si="0"/>
        <v>1190.3</v>
      </c>
      <c r="F13" s="9">
        <v>0</v>
      </c>
      <c r="G13" s="40">
        <v>1190.3</v>
      </c>
      <c r="H13" s="13">
        <v>270280</v>
      </c>
      <c r="I13" s="13">
        <v>267106</v>
      </c>
      <c r="J13" s="27">
        <v>20045336000</v>
      </c>
      <c r="K13" s="18">
        <f t="shared" si="1"/>
        <v>75046.371103606813</v>
      </c>
      <c r="L13" s="11">
        <v>40</v>
      </c>
      <c r="M13" s="11">
        <v>36</v>
      </c>
      <c r="N13" s="11">
        <f t="shared" si="2"/>
        <v>76</v>
      </c>
      <c r="O13" s="17">
        <f t="shared" si="3"/>
        <v>3514.5526315789475</v>
      </c>
      <c r="P13" s="10">
        <v>151254</v>
      </c>
      <c r="Q13" s="10">
        <v>75135</v>
      </c>
      <c r="R13" s="19">
        <f t="shared" si="4"/>
        <v>49.674719346265221</v>
      </c>
      <c r="S13" s="20">
        <v>8.19</v>
      </c>
      <c r="T13" s="41">
        <v>257767009</v>
      </c>
      <c r="U13" s="27">
        <v>20045336000</v>
      </c>
      <c r="V13" s="28">
        <f t="shared" si="7"/>
        <v>1.2859201212691072</v>
      </c>
      <c r="W13" s="21">
        <v>23.6</v>
      </c>
      <c r="X13" s="21">
        <v>5.6</v>
      </c>
      <c r="Y13" s="10">
        <v>0</v>
      </c>
      <c r="Z13" s="12">
        <v>3.4140000000000001</v>
      </c>
      <c r="AA13" s="22">
        <f t="shared" si="5"/>
        <v>0</v>
      </c>
      <c r="AB13" s="10">
        <v>259490.46928192</v>
      </c>
      <c r="AC13" s="23">
        <f t="shared" si="6"/>
        <v>0.96008017345685959</v>
      </c>
      <c r="AD13" s="24">
        <v>7.35</v>
      </c>
      <c r="AE13" s="25">
        <v>53</v>
      </c>
    </row>
    <row r="14" spans="1:31" x14ac:dyDescent="0.25">
      <c r="A14" s="15">
        <v>13</v>
      </c>
      <c r="B14" s="14" t="s">
        <v>13</v>
      </c>
      <c r="C14" s="9">
        <v>1419.3</v>
      </c>
      <c r="D14" s="9">
        <v>0</v>
      </c>
      <c r="E14" s="9">
        <f t="shared" si="0"/>
        <v>1419.3</v>
      </c>
      <c r="F14" s="9">
        <v>0</v>
      </c>
      <c r="G14" s="40">
        <v>1419.3</v>
      </c>
      <c r="H14" s="13">
        <v>140135</v>
      </c>
      <c r="I14" s="13">
        <v>140473</v>
      </c>
      <c r="J14" s="27">
        <v>12451967000</v>
      </c>
      <c r="K14" s="18">
        <f t="shared" si="1"/>
        <v>88643.134267795234</v>
      </c>
      <c r="L14" s="11">
        <v>50</v>
      </c>
      <c r="M14" s="11">
        <v>32</v>
      </c>
      <c r="N14" s="11">
        <f t="shared" si="2"/>
        <v>82</v>
      </c>
      <c r="O14" s="17">
        <f t="shared" si="3"/>
        <v>1713.0853658536585</v>
      </c>
      <c r="P14" s="10">
        <v>162684</v>
      </c>
      <c r="Q14" s="10">
        <v>83002</v>
      </c>
      <c r="R14" s="19">
        <f t="shared" si="4"/>
        <v>51.020383073934745</v>
      </c>
      <c r="S14" s="20">
        <v>6.34</v>
      </c>
      <c r="T14" s="41">
        <v>260720000</v>
      </c>
      <c r="U14" s="27">
        <v>12451967000</v>
      </c>
      <c r="V14" s="28">
        <f t="shared" si="7"/>
        <v>2.093805741695268</v>
      </c>
      <c r="W14" s="21">
        <v>24.4</v>
      </c>
      <c r="X14" s="21">
        <v>5.7</v>
      </c>
      <c r="Y14" s="10">
        <v>0</v>
      </c>
      <c r="Z14" s="12">
        <v>0</v>
      </c>
      <c r="AA14" s="22">
        <f t="shared" si="5"/>
        <v>0</v>
      </c>
      <c r="AB14" s="10">
        <v>488680.78379109997</v>
      </c>
      <c r="AC14" s="23">
        <f t="shared" si="6"/>
        <v>3.4872143560930531</v>
      </c>
      <c r="AD14" s="24">
        <v>4.05</v>
      </c>
      <c r="AE14" s="25">
        <v>50</v>
      </c>
    </row>
    <row r="15" spans="1:31" x14ac:dyDescent="0.25">
      <c r="A15" s="15">
        <v>14</v>
      </c>
      <c r="B15" s="14" t="s">
        <v>14</v>
      </c>
      <c r="C15" s="9">
        <v>651.4</v>
      </c>
      <c r="D15" s="9">
        <v>0</v>
      </c>
      <c r="E15" s="9">
        <f t="shared" si="0"/>
        <v>651.4</v>
      </c>
      <c r="F15" s="9">
        <v>0</v>
      </c>
      <c r="G15" s="40">
        <v>651.4</v>
      </c>
      <c r="H15" s="13">
        <v>93248</v>
      </c>
      <c r="I15" s="13">
        <v>93716</v>
      </c>
      <c r="J15" s="27">
        <v>29559789000</v>
      </c>
      <c r="K15" s="18">
        <f t="shared" si="1"/>
        <v>315418.80788766057</v>
      </c>
      <c r="L15" s="11">
        <v>75</v>
      </c>
      <c r="M15" s="11">
        <v>26</v>
      </c>
      <c r="N15" s="11">
        <f t="shared" si="2"/>
        <v>101</v>
      </c>
      <c r="O15" s="17">
        <f t="shared" si="3"/>
        <v>927.88118811881191</v>
      </c>
      <c r="P15" s="10">
        <v>90731</v>
      </c>
      <c r="Q15" s="10">
        <v>41916</v>
      </c>
      <c r="R15" s="19">
        <f t="shared" si="4"/>
        <v>46.198102081978597</v>
      </c>
      <c r="S15" s="20">
        <v>4.63</v>
      </c>
      <c r="T15" s="41">
        <v>14651042515</v>
      </c>
      <c r="U15" s="27">
        <v>29559789000</v>
      </c>
      <c r="V15" s="28">
        <f t="shared" si="7"/>
        <v>49.564097074576544</v>
      </c>
      <c r="W15" s="21">
        <v>32.4</v>
      </c>
      <c r="X15" s="21">
        <v>7.7</v>
      </c>
      <c r="Y15" s="10">
        <v>0</v>
      </c>
      <c r="Z15" s="12">
        <v>0</v>
      </c>
      <c r="AA15" s="22">
        <f t="shared" si="5"/>
        <v>0</v>
      </c>
      <c r="AB15" s="10">
        <v>103777.07774224</v>
      </c>
      <c r="AC15" s="23">
        <f t="shared" si="6"/>
        <v>1.1129147836118738</v>
      </c>
      <c r="AD15" s="24">
        <v>9.0500000000000007</v>
      </c>
      <c r="AE15" s="25">
        <v>62</v>
      </c>
    </row>
    <row r="16" spans="1:31" x14ac:dyDescent="0.25">
      <c r="A16" s="15">
        <v>15</v>
      </c>
      <c r="B16" s="14" t="s">
        <v>15</v>
      </c>
      <c r="C16" s="9">
        <v>488</v>
      </c>
      <c r="D16" s="9">
        <v>0</v>
      </c>
      <c r="E16" s="9">
        <f t="shared" si="0"/>
        <v>488</v>
      </c>
      <c r="F16" s="9">
        <v>0</v>
      </c>
      <c r="G16" s="40">
        <v>488</v>
      </c>
      <c r="H16" s="13">
        <v>109199</v>
      </c>
      <c r="I16" s="13">
        <v>109254</v>
      </c>
      <c r="J16" s="27">
        <v>13777413000</v>
      </c>
      <c r="K16" s="18">
        <f t="shared" si="1"/>
        <v>126104.42638255807</v>
      </c>
      <c r="L16" s="11">
        <v>28</v>
      </c>
      <c r="M16" s="11">
        <v>28</v>
      </c>
      <c r="N16" s="11">
        <f t="shared" si="2"/>
        <v>56</v>
      </c>
      <c r="O16" s="17">
        <f t="shared" si="3"/>
        <v>1950.9642857142858</v>
      </c>
      <c r="P16" s="10">
        <v>106520</v>
      </c>
      <c r="Q16" s="10">
        <v>50613</v>
      </c>
      <c r="R16" s="19">
        <f t="shared" si="4"/>
        <v>47.515020653398423</v>
      </c>
      <c r="S16" s="20">
        <v>5.4</v>
      </c>
      <c r="T16" s="41">
        <v>176621744</v>
      </c>
      <c r="U16" s="27">
        <v>13777413000</v>
      </c>
      <c r="V16" s="28">
        <f t="shared" si="7"/>
        <v>1.2819659539857011</v>
      </c>
      <c r="W16" s="21">
        <v>32.1</v>
      </c>
      <c r="X16" s="21">
        <v>8.5</v>
      </c>
      <c r="Y16" s="10">
        <v>0</v>
      </c>
      <c r="Z16" s="12">
        <v>0</v>
      </c>
      <c r="AA16" s="22">
        <f t="shared" si="5"/>
        <v>0</v>
      </c>
      <c r="AB16" s="10">
        <v>120094.16051633001</v>
      </c>
      <c r="AC16" s="23">
        <f t="shared" si="6"/>
        <v>1.0997734458770685</v>
      </c>
      <c r="AD16" s="24">
        <v>8.31</v>
      </c>
      <c r="AE16" s="25">
        <v>69</v>
      </c>
    </row>
    <row r="17" spans="1:31" x14ac:dyDescent="0.25">
      <c r="A17" s="15">
        <v>16</v>
      </c>
      <c r="B17" s="14" t="s">
        <v>16</v>
      </c>
      <c r="C17" s="9">
        <v>1731.1</v>
      </c>
      <c r="D17" s="9">
        <v>0</v>
      </c>
      <c r="E17" s="9">
        <f t="shared" si="0"/>
        <v>1731.1</v>
      </c>
      <c r="F17" s="9">
        <v>0</v>
      </c>
      <c r="G17" s="40">
        <v>1731.1</v>
      </c>
      <c r="H17" s="13">
        <v>218555</v>
      </c>
      <c r="I17" s="13">
        <v>221906</v>
      </c>
      <c r="J17" s="27">
        <v>24345328000</v>
      </c>
      <c r="K17" s="18">
        <f t="shared" si="1"/>
        <v>109710.09346299784</v>
      </c>
      <c r="L17" s="11">
        <v>69</v>
      </c>
      <c r="M17" s="11">
        <v>33</v>
      </c>
      <c r="N17" s="11">
        <f t="shared" si="2"/>
        <v>102</v>
      </c>
      <c r="O17" s="17">
        <f t="shared" si="3"/>
        <v>2175.5490196078431</v>
      </c>
      <c r="P17" s="10">
        <v>214177</v>
      </c>
      <c r="Q17" s="10">
        <v>108920</v>
      </c>
      <c r="R17" s="19">
        <f t="shared" si="4"/>
        <v>50.855133837900425</v>
      </c>
      <c r="S17" s="20">
        <v>3.93</v>
      </c>
      <c r="T17" s="41">
        <v>26097404084</v>
      </c>
      <c r="U17" s="27">
        <v>24345328000</v>
      </c>
      <c r="V17" s="28">
        <f t="shared" si="7"/>
        <v>107.19676516167702</v>
      </c>
      <c r="W17" s="21">
        <v>31.1</v>
      </c>
      <c r="X17" s="21">
        <v>5.7</v>
      </c>
      <c r="Y17" s="10">
        <v>0</v>
      </c>
      <c r="Z17" s="12">
        <v>0</v>
      </c>
      <c r="AA17" s="22">
        <f t="shared" si="5"/>
        <v>0</v>
      </c>
      <c r="AB17" s="10">
        <v>767908.96136902005</v>
      </c>
      <c r="AC17" s="23">
        <f t="shared" si="6"/>
        <v>3.5135730656769235</v>
      </c>
      <c r="AD17" s="24">
        <v>10.6</v>
      </c>
      <c r="AE17" s="25">
        <v>52</v>
      </c>
    </row>
    <row r="18" spans="1:31" x14ac:dyDescent="0.25">
      <c r="A18" s="15">
        <v>17</v>
      </c>
      <c r="B18" s="14" t="s">
        <v>17</v>
      </c>
      <c r="C18" s="9">
        <v>206</v>
      </c>
      <c r="D18" s="9">
        <v>0</v>
      </c>
      <c r="E18" s="9">
        <f t="shared" si="0"/>
        <v>206</v>
      </c>
      <c r="F18" s="9">
        <v>0</v>
      </c>
      <c r="G18" s="40">
        <v>206</v>
      </c>
      <c r="H18" s="13">
        <v>22243</v>
      </c>
      <c r="I18" s="13">
        <v>22438</v>
      </c>
      <c r="J18" s="27">
        <v>9492675000</v>
      </c>
      <c r="K18" s="18">
        <f t="shared" si="1"/>
        <v>423062.4387200285</v>
      </c>
      <c r="L18" s="11">
        <v>54</v>
      </c>
      <c r="M18" s="11">
        <v>22</v>
      </c>
      <c r="N18" s="11">
        <f t="shared" si="2"/>
        <v>76</v>
      </c>
      <c r="O18" s="17">
        <f t="shared" si="3"/>
        <v>295.23684210526318</v>
      </c>
      <c r="P18" s="10">
        <v>45792</v>
      </c>
      <c r="Q18" s="10">
        <v>21148</v>
      </c>
      <c r="R18" s="19">
        <f t="shared" si="4"/>
        <v>46.182739343116701</v>
      </c>
      <c r="S18" s="20">
        <v>7.51</v>
      </c>
      <c r="T18" s="41">
        <v>210489602</v>
      </c>
      <c r="U18" s="27">
        <v>9492675000</v>
      </c>
      <c r="V18" s="28">
        <f t="shared" si="7"/>
        <v>2.2173897452509435</v>
      </c>
      <c r="W18" s="21">
        <v>47.8</v>
      </c>
      <c r="X18" s="21">
        <v>11.8</v>
      </c>
      <c r="Y18" s="10">
        <v>0</v>
      </c>
      <c r="Z18" s="12">
        <v>0</v>
      </c>
      <c r="AA18" s="22">
        <f t="shared" si="5"/>
        <v>0</v>
      </c>
      <c r="AB18" s="10">
        <v>27094.464237240001</v>
      </c>
      <c r="AC18" s="23">
        <f t="shared" si="6"/>
        <v>1.2181119559969429</v>
      </c>
      <c r="AD18" s="24">
        <v>15.99</v>
      </c>
      <c r="AE18" s="25">
        <v>53</v>
      </c>
    </row>
    <row r="19" spans="1:31" x14ac:dyDescent="0.25">
      <c r="A19" s="15">
        <v>18</v>
      </c>
      <c r="B19" s="14" t="s">
        <v>18</v>
      </c>
      <c r="C19" s="9">
        <v>1383.4</v>
      </c>
      <c r="D19" s="9">
        <v>0</v>
      </c>
      <c r="E19" s="9">
        <f t="shared" si="0"/>
        <v>1383.4</v>
      </c>
      <c r="F19" s="9">
        <v>0</v>
      </c>
      <c r="G19" s="40">
        <v>1383.4</v>
      </c>
      <c r="H19" s="13">
        <v>348023</v>
      </c>
      <c r="I19" s="13">
        <v>350944</v>
      </c>
      <c r="J19" s="27">
        <v>50922377000</v>
      </c>
      <c r="K19" s="18">
        <f t="shared" si="1"/>
        <v>145101.14719157471</v>
      </c>
      <c r="L19" s="11">
        <v>22</v>
      </c>
      <c r="M19" s="11">
        <v>32</v>
      </c>
      <c r="N19" s="11">
        <f t="shared" si="2"/>
        <v>54</v>
      </c>
      <c r="O19" s="17">
        <f t="shared" si="3"/>
        <v>6498.9629629629626</v>
      </c>
      <c r="P19" s="10">
        <v>246602</v>
      </c>
      <c r="Q19" s="10">
        <v>113193</v>
      </c>
      <c r="R19" s="19">
        <f t="shared" si="4"/>
        <v>45.901087582420253</v>
      </c>
      <c r="S19" s="20">
        <v>3.36</v>
      </c>
      <c r="T19" s="41">
        <v>752799555</v>
      </c>
      <c r="U19" s="27">
        <v>50922377000</v>
      </c>
      <c r="V19" s="28">
        <f t="shared" si="7"/>
        <v>1.4783276024212302</v>
      </c>
      <c r="W19" s="21">
        <v>39.200000000000003</v>
      </c>
      <c r="X19" s="21">
        <v>7.3</v>
      </c>
      <c r="Y19" s="10">
        <v>2803</v>
      </c>
      <c r="Z19" s="12">
        <v>97.963999999999999</v>
      </c>
      <c r="AA19" s="22">
        <f t="shared" si="5"/>
        <v>3.4949696753478414E-2</v>
      </c>
      <c r="AB19" s="10">
        <v>582307.33721323998</v>
      </c>
      <c r="AC19" s="23">
        <f t="shared" si="6"/>
        <v>1.6731863618589575</v>
      </c>
      <c r="AD19" s="24">
        <v>16.2</v>
      </c>
      <c r="AE19" s="25">
        <v>49</v>
      </c>
    </row>
    <row r="20" spans="1:31" x14ac:dyDescent="0.25">
      <c r="A20" s="15">
        <v>19</v>
      </c>
      <c r="B20" s="14" t="s">
        <v>19</v>
      </c>
      <c r="C20" s="9">
        <v>3238.1</v>
      </c>
      <c r="D20" s="9">
        <v>152.1</v>
      </c>
      <c r="E20" s="9">
        <f t="shared" si="0"/>
        <v>3390.2</v>
      </c>
      <c r="F20" s="9">
        <v>9608.4</v>
      </c>
      <c r="G20" s="40">
        <v>12998.5</v>
      </c>
      <c r="H20" s="13">
        <v>748012</v>
      </c>
      <c r="I20" s="13">
        <v>733859</v>
      </c>
      <c r="J20" s="27">
        <v>93334126000</v>
      </c>
      <c r="K20" s="18">
        <f t="shared" si="1"/>
        <v>127182.64135208535</v>
      </c>
      <c r="L20" s="11">
        <v>22</v>
      </c>
      <c r="M20" s="11">
        <v>31</v>
      </c>
      <c r="N20" s="11">
        <f t="shared" si="2"/>
        <v>53</v>
      </c>
      <c r="O20" s="17">
        <f t="shared" si="3"/>
        <v>13846.396226415094</v>
      </c>
      <c r="P20" s="10">
        <v>366494</v>
      </c>
      <c r="Q20" s="10">
        <v>151236</v>
      </c>
      <c r="R20" s="19">
        <f t="shared" si="4"/>
        <v>41.265614171036908</v>
      </c>
      <c r="S20" s="20">
        <v>2.71</v>
      </c>
      <c r="T20" s="41">
        <v>1637460957</v>
      </c>
      <c r="U20" s="27">
        <v>93334126000</v>
      </c>
      <c r="V20" s="28">
        <f t="shared" si="7"/>
        <v>1.754407553995845</v>
      </c>
      <c r="W20" s="21">
        <v>25.1</v>
      </c>
      <c r="X20" s="21">
        <v>4.0999999999999996</v>
      </c>
      <c r="Y20" s="10">
        <v>12015</v>
      </c>
      <c r="Z20" s="12">
        <v>636.13400000000001</v>
      </c>
      <c r="AA20" s="22">
        <f t="shared" si="5"/>
        <v>5.2944985434873075E-2</v>
      </c>
      <c r="AB20" s="10">
        <v>1321941.7551741002</v>
      </c>
      <c r="AC20" s="23">
        <f t="shared" si="6"/>
        <v>1.7672734597494428</v>
      </c>
      <c r="AD20" s="24">
        <v>23.64</v>
      </c>
      <c r="AE20" s="25">
        <v>40</v>
      </c>
    </row>
    <row r="21" spans="1:31" x14ac:dyDescent="0.25">
      <c r="A21" s="15">
        <v>20</v>
      </c>
      <c r="B21" s="14" t="s">
        <v>20</v>
      </c>
      <c r="C21" s="9">
        <v>0</v>
      </c>
      <c r="D21" s="9">
        <v>0</v>
      </c>
      <c r="E21" s="9">
        <f t="shared" si="0"/>
        <v>0</v>
      </c>
      <c r="F21" s="9">
        <v>78096.899999999994</v>
      </c>
      <c r="G21" s="40">
        <v>78096.899999999994</v>
      </c>
      <c r="H21" s="13">
        <v>7584</v>
      </c>
      <c r="I21" s="13">
        <v>7457</v>
      </c>
      <c r="J21" s="27">
        <v>28793908000</v>
      </c>
      <c r="K21" s="18">
        <f t="shared" si="1"/>
        <v>3861326.0024138396</v>
      </c>
      <c r="L21" s="11">
        <v>65</v>
      </c>
      <c r="M21" s="11">
        <v>15</v>
      </c>
      <c r="N21" s="11">
        <f t="shared" si="2"/>
        <v>80</v>
      </c>
      <c r="O21" s="17">
        <f t="shared" si="3"/>
        <v>93.212500000000006</v>
      </c>
      <c r="P21" s="10">
        <v>3179</v>
      </c>
      <c r="Q21" s="10">
        <v>1958</v>
      </c>
      <c r="R21" s="19">
        <f t="shared" si="4"/>
        <v>61.591695501730101</v>
      </c>
      <c r="S21" s="20">
        <v>47.48</v>
      </c>
      <c r="T21" s="41">
        <v>571574694</v>
      </c>
      <c r="U21" s="27">
        <v>28793908000</v>
      </c>
      <c r="V21" s="28">
        <f t="shared" si="7"/>
        <v>1.9850542482805738</v>
      </c>
      <c r="W21" s="21">
        <v>41.3</v>
      </c>
      <c r="X21" s="21">
        <v>4.9000000000000004</v>
      </c>
      <c r="Y21" s="10">
        <v>0</v>
      </c>
      <c r="Z21" s="12">
        <v>0</v>
      </c>
      <c r="AA21" s="22">
        <f t="shared" si="5"/>
        <v>0</v>
      </c>
      <c r="AB21" s="10">
        <v>0</v>
      </c>
      <c r="AC21" s="23">
        <f t="shared" si="6"/>
        <v>0</v>
      </c>
      <c r="AD21" s="24">
        <v>44</v>
      </c>
      <c r="AE21" s="29" t="s">
        <v>51</v>
      </c>
    </row>
  </sheetData>
  <autoFilter ref="A1:AD1">
    <sortState ref="A2:AL22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21"/>
  <sheetViews>
    <sheetView workbookViewId="0">
      <pane xSplit="1" topLeftCell="B1" activePane="topRight" state="frozen"/>
      <selection pane="topRight" activeCell="F27" sqref="F27"/>
    </sheetView>
  </sheetViews>
  <sheetFormatPr baseColWidth="10" defaultRowHeight="15" x14ac:dyDescent="0.25"/>
  <cols>
    <col min="1" max="1" width="17.375" bestFit="1" customWidth="1"/>
    <col min="2" max="2" width="49.25" bestFit="1" customWidth="1"/>
    <col min="5" max="5" width="1.375" style="6" customWidth="1"/>
    <col min="6" max="6" width="38" bestFit="1" customWidth="1"/>
    <col min="12" max="12" width="1.375" style="6" customWidth="1"/>
    <col min="13" max="13" width="42.875" bestFit="1" customWidth="1"/>
    <col min="16" max="16" width="1.375" style="6" customWidth="1"/>
    <col min="17" max="17" width="43.875" bestFit="1" customWidth="1"/>
  </cols>
  <sheetData>
    <row r="1" spans="1:23" x14ac:dyDescent="0.25">
      <c r="B1" t="s">
        <v>0</v>
      </c>
      <c r="F1" t="s">
        <v>88</v>
      </c>
      <c r="M1" t="s">
        <v>21</v>
      </c>
      <c r="Q1" t="s">
        <v>22</v>
      </c>
    </row>
    <row r="2" spans="1:23" x14ac:dyDescent="0.25">
      <c r="A2" t="s">
        <v>1</v>
      </c>
      <c r="B2" s="1">
        <v>70695.7269932052</v>
      </c>
      <c r="C2" s="3">
        <f>MAX(B2:B21)</f>
        <v>3861326.0024138396</v>
      </c>
      <c r="D2" s="4">
        <f>B2/$C$2*100</f>
        <v>1.8308665714578625</v>
      </c>
      <c r="F2" s="5">
        <v>5327.9325842696626</v>
      </c>
      <c r="G2" s="3">
        <f>MAX(F2:F21)</f>
        <v>13846.396226415094</v>
      </c>
      <c r="H2" s="4">
        <f>F2/$G$2*100</f>
        <v>38.478839527251438</v>
      </c>
      <c r="I2" s="4">
        <v>100</v>
      </c>
      <c r="J2" s="4">
        <f>H2-$I$2</f>
        <v>-61.521160472748562</v>
      </c>
      <c r="K2" s="4">
        <f>J2*-1</f>
        <v>61.521160472748562</v>
      </c>
      <c r="M2" s="4">
        <v>3.9282635946638682</v>
      </c>
      <c r="N2" s="7">
        <f>MAX(M2:M21)</f>
        <v>3.9282635946638682</v>
      </c>
      <c r="O2" s="4">
        <f>M2/$N$2*100</f>
        <v>100</v>
      </c>
      <c r="Q2">
        <v>0.48261184510250571</v>
      </c>
      <c r="R2" s="7">
        <f>MAX(Q2:Q21)</f>
        <v>0.61866953199617947</v>
      </c>
      <c r="S2" s="4">
        <f>Q2/$R$2*100</f>
        <v>78.008018844135691</v>
      </c>
      <c r="T2">
        <v>100</v>
      </c>
      <c r="U2" s="4">
        <f>S2-$T$2</f>
        <v>-21.991981155864309</v>
      </c>
      <c r="V2">
        <v>-1</v>
      </c>
      <c r="W2" s="4">
        <f>U2*$V$2</f>
        <v>21.991981155864309</v>
      </c>
    </row>
    <row r="3" spans="1:23" x14ac:dyDescent="0.25">
      <c r="A3" t="s">
        <v>2</v>
      </c>
      <c r="B3" s="1">
        <v>116656.51586605683</v>
      </c>
      <c r="D3" s="4">
        <f t="shared" ref="D3:D21" si="0">B3/$C$2*100</f>
        <v>3.0211516922718018</v>
      </c>
      <c r="F3" s="5">
        <v>1977.984375</v>
      </c>
      <c r="H3" s="4">
        <f t="shared" ref="H3:H21" si="1">F3/$G$2*100</f>
        <v>14.285192642592106</v>
      </c>
      <c r="I3" s="4"/>
      <c r="J3" s="4">
        <f t="shared" ref="J3:J21" si="2">H3-$I$2</f>
        <v>-85.714807357407892</v>
      </c>
      <c r="K3" s="4">
        <f t="shared" ref="K3:K21" si="3">J3*-1</f>
        <v>85.714807357407892</v>
      </c>
      <c r="M3" s="4">
        <v>3.2604588685735232</v>
      </c>
      <c r="O3" s="4">
        <f t="shared" ref="O3:O21" si="4">M3/$N$2*100</f>
        <v>83.00000216386988</v>
      </c>
      <c r="Q3">
        <v>0.37527824858757064</v>
      </c>
      <c r="S3" s="4">
        <f t="shared" ref="S3:S21" si="5">Q3/$R$2*100</f>
        <v>60.658918724623426</v>
      </c>
      <c r="U3" s="4">
        <f t="shared" ref="U3:U21" si="6">S3-$T$2</f>
        <v>-39.341081275376574</v>
      </c>
      <c r="W3" s="4">
        <f t="shared" ref="W3:W21" si="7">U3*$V$2</f>
        <v>39.341081275376574</v>
      </c>
    </row>
    <row r="4" spans="1:23" x14ac:dyDescent="0.25">
      <c r="A4" t="s">
        <v>3</v>
      </c>
      <c r="B4" s="1">
        <v>244610.25619478786</v>
      </c>
      <c r="D4" s="4">
        <f t="shared" si="0"/>
        <v>6.334877087349633</v>
      </c>
      <c r="F4" s="5">
        <v>889.72897196261681</v>
      </c>
      <c r="H4" s="4">
        <f t="shared" si="1"/>
        <v>6.4257078694979137</v>
      </c>
      <c r="I4" s="4"/>
      <c r="J4" s="4">
        <f t="shared" si="2"/>
        <v>-93.574292130502087</v>
      </c>
      <c r="K4" s="4">
        <f t="shared" si="3"/>
        <v>93.574292130502087</v>
      </c>
      <c r="M4" s="4">
        <v>2.3684647637462097</v>
      </c>
      <c r="O4" s="4">
        <f t="shared" si="4"/>
        <v>60.29291840200132</v>
      </c>
      <c r="Q4">
        <v>0.43063337116912598</v>
      </c>
      <c r="S4" s="4">
        <f t="shared" si="5"/>
        <v>69.606364771133627</v>
      </c>
      <c r="U4" s="4">
        <f t="shared" si="6"/>
        <v>-30.393635228866373</v>
      </c>
      <c r="W4" s="4">
        <f t="shared" si="7"/>
        <v>30.393635228866373</v>
      </c>
    </row>
    <row r="5" spans="1:23" x14ac:dyDescent="0.25">
      <c r="A5" t="s">
        <v>4</v>
      </c>
      <c r="B5" s="1">
        <v>148228.64250249774</v>
      </c>
      <c r="D5" s="4">
        <f t="shared" si="0"/>
        <v>3.8388015518460556</v>
      </c>
      <c r="F5" s="5">
        <v>3617.9633027522937</v>
      </c>
      <c r="H5" s="4">
        <f t="shared" si="1"/>
        <v>26.129277565018832</v>
      </c>
      <c r="I5" s="4"/>
      <c r="J5" s="4">
        <f t="shared" si="2"/>
        <v>-73.870722434981161</v>
      </c>
      <c r="K5" s="4">
        <f t="shared" si="3"/>
        <v>73.870722434981161</v>
      </c>
      <c r="M5" s="4">
        <v>2.160546118507241</v>
      </c>
      <c r="O5" s="4">
        <f t="shared" si="4"/>
        <v>55.000029057167012</v>
      </c>
      <c r="Q5">
        <v>0.33316731898238749</v>
      </c>
      <c r="S5" s="4">
        <f t="shared" si="5"/>
        <v>53.852226714220173</v>
      </c>
      <c r="U5" s="4">
        <f t="shared" si="6"/>
        <v>-46.147773285779827</v>
      </c>
      <c r="W5" s="4">
        <f t="shared" si="7"/>
        <v>46.147773285779827</v>
      </c>
    </row>
    <row r="6" spans="1:23" x14ac:dyDescent="0.25">
      <c r="A6" t="s">
        <v>5</v>
      </c>
      <c r="B6" s="1">
        <v>164187.76481104142</v>
      </c>
      <c r="D6" s="4">
        <f t="shared" si="0"/>
        <v>4.2521083355407532</v>
      </c>
      <c r="F6" s="5">
        <v>3301.9514563106795</v>
      </c>
      <c r="H6" s="4">
        <f t="shared" si="1"/>
        <v>23.847009736811298</v>
      </c>
      <c r="I6" s="4"/>
      <c r="J6" s="4">
        <f t="shared" si="2"/>
        <v>-76.152990263188698</v>
      </c>
      <c r="K6" s="4">
        <f t="shared" si="3"/>
        <v>76.152990263188698</v>
      </c>
      <c r="M6" s="4">
        <v>2.5893092918929486</v>
      </c>
      <c r="O6" s="4">
        <f t="shared" si="4"/>
        <v>65.91485600432344</v>
      </c>
      <c r="Q6">
        <v>0.18203149867374002</v>
      </c>
      <c r="S6" s="4">
        <f t="shared" si="5"/>
        <v>29.423058557030114</v>
      </c>
      <c r="U6" s="4">
        <f t="shared" si="6"/>
        <v>-70.576941442969883</v>
      </c>
      <c r="W6" s="4">
        <f t="shared" si="7"/>
        <v>70.576941442969883</v>
      </c>
    </row>
    <row r="7" spans="1:23" x14ac:dyDescent="0.25">
      <c r="A7" t="s">
        <v>6</v>
      </c>
      <c r="B7" s="1">
        <v>127734.90591633816</v>
      </c>
      <c r="D7" s="4">
        <f t="shared" si="0"/>
        <v>3.3080580566491138</v>
      </c>
      <c r="F7" s="5">
        <v>4272.068181818182</v>
      </c>
      <c r="H7" s="4">
        <f t="shared" si="1"/>
        <v>30.8532856633718</v>
      </c>
      <c r="I7" s="4"/>
      <c r="J7" s="4">
        <f t="shared" si="2"/>
        <v>-69.146714336628207</v>
      </c>
      <c r="K7" s="4">
        <f t="shared" si="3"/>
        <v>69.146714336628207</v>
      </c>
      <c r="M7" s="4">
        <v>1.1624851066658439</v>
      </c>
      <c r="O7" s="4">
        <f t="shared" si="4"/>
        <v>29.592848816076327</v>
      </c>
      <c r="Q7">
        <v>0.42187671232876711</v>
      </c>
      <c r="S7" s="4">
        <f t="shared" si="5"/>
        <v>68.190963108778462</v>
      </c>
      <c r="U7" s="4">
        <f t="shared" si="6"/>
        <v>-31.809036891221538</v>
      </c>
      <c r="W7" s="4">
        <f t="shared" si="7"/>
        <v>31.809036891221538</v>
      </c>
    </row>
    <row r="8" spans="1:23" x14ac:dyDescent="0.25">
      <c r="A8" t="s">
        <v>7</v>
      </c>
      <c r="B8" s="1">
        <v>96427.790552454215</v>
      </c>
      <c r="D8" s="4">
        <f t="shared" si="0"/>
        <v>2.4972714164039527</v>
      </c>
      <c r="F8" s="5">
        <v>10911.149253731342</v>
      </c>
      <c r="H8" s="4">
        <f t="shared" si="1"/>
        <v>78.80136517338633</v>
      </c>
      <c r="I8" s="4"/>
      <c r="J8" s="4">
        <f t="shared" si="2"/>
        <v>-21.19863482661367</v>
      </c>
      <c r="K8" s="4">
        <f t="shared" si="3"/>
        <v>21.19863482661367</v>
      </c>
      <c r="M8" s="4">
        <v>0.98448962169126564</v>
      </c>
      <c r="O8" s="4">
        <f t="shared" si="4"/>
        <v>25.061699602556992</v>
      </c>
      <c r="Q8">
        <v>4.9353412256267409E-2</v>
      </c>
      <c r="S8" s="4">
        <f t="shared" si="5"/>
        <v>7.977346499838978</v>
      </c>
      <c r="U8" s="4">
        <f t="shared" si="6"/>
        <v>-92.022653500161027</v>
      </c>
      <c r="W8" s="4">
        <f t="shared" si="7"/>
        <v>92.022653500161027</v>
      </c>
    </row>
    <row r="9" spans="1:23" x14ac:dyDescent="0.25">
      <c r="A9" t="s">
        <v>8</v>
      </c>
      <c r="B9" s="1">
        <v>67965.570977187381</v>
      </c>
      <c r="D9" s="4">
        <f t="shared" si="0"/>
        <v>1.7601614298999855</v>
      </c>
      <c r="F9" s="5">
        <v>10333.162393162393</v>
      </c>
      <c r="H9" s="4">
        <f t="shared" si="1"/>
        <v>74.62708869654891</v>
      </c>
      <c r="I9" s="4"/>
      <c r="J9" s="4">
        <f t="shared" si="2"/>
        <v>-25.37291130345109</v>
      </c>
      <c r="K9" s="4">
        <f t="shared" si="3"/>
        <v>25.37291130345109</v>
      </c>
      <c r="M9" s="4">
        <v>1.8004998202393498</v>
      </c>
      <c r="O9" s="4">
        <f t="shared" si="4"/>
        <v>45.834496001875713</v>
      </c>
      <c r="Q9">
        <v>7.8750000000000001E-2</v>
      </c>
      <c r="S9" s="4">
        <f t="shared" si="5"/>
        <v>12.728928115452486</v>
      </c>
      <c r="U9" s="4">
        <f t="shared" si="6"/>
        <v>-87.27107188454751</v>
      </c>
      <c r="W9" s="4">
        <f t="shared" si="7"/>
        <v>87.27107188454751</v>
      </c>
    </row>
    <row r="10" spans="1:23" x14ac:dyDescent="0.25">
      <c r="A10" t="s">
        <v>9</v>
      </c>
      <c r="B10" s="1">
        <v>60906.884616686082</v>
      </c>
      <c r="D10" s="4">
        <f t="shared" si="0"/>
        <v>1.5773567054066719</v>
      </c>
      <c r="F10" s="5">
        <v>7012.4406779661012</v>
      </c>
      <c r="H10" s="4">
        <f t="shared" si="1"/>
        <v>50.644518351918201</v>
      </c>
      <c r="I10" s="4"/>
      <c r="J10" s="4">
        <f t="shared" si="2"/>
        <v>-49.355481648081799</v>
      </c>
      <c r="K10" s="4">
        <f t="shared" si="3"/>
        <v>49.355481648081799</v>
      </c>
      <c r="M10" s="4">
        <v>2.5652842294346403</v>
      </c>
      <c r="O10" s="4">
        <f t="shared" si="4"/>
        <v>65.303261036741745</v>
      </c>
      <c r="Q10">
        <v>0.24041616766467067</v>
      </c>
      <c r="S10" s="4">
        <f t="shared" si="5"/>
        <v>38.860191949157652</v>
      </c>
      <c r="U10" s="4">
        <f t="shared" si="6"/>
        <v>-61.139808050842348</v>
      </c>
      <c r="W10" s="4">
        <f t="shared" si="7"/>
        <v>61.139808050842348</v>
      </c>
    </row>
    <row r="11" spans="1:23" x14ac:dyDescent="0.25">
      <c r="A11" t="s">
        <v>10</v>
      </c>
      <c r="B11" s="1">
        <v>55366.951871170742</v>
      </c>
      <c r="D11" s="4">
        <f t="shared" si="0"/>
        <v>1.4338844178543606</v>
      </c>
      <c r="F11" s="5">
        <v>7084.1451612903229</v>
      </c>
      <c r="H11" s="4">
        <f t="shared" si="1"/>
        <v>51.162374999609881</v>
      </c>
      <c r="I11" s="4"/>
      <c r="J11" s="4">
        <f t="shared" si="2"/>
        <v>-48.837625000390119</v>
      </c>
      <c r="K11" s="4">
        <f t="shared" si="3"/>
        <v>48.837625000390119</v>
      </c>
      <c r="M11" s="4">
        <v>2.4563116148758373</v>
      </c>
      <c r="O11" s="4">
        <f t="shared" si="4"/>
        <v>62.529195296682161</v>
      </c>
      <c r="Q11">
        <v>0.41292753623188405</v>
      </c>
      <c r="S11" s="4">
        <f t="shared" si="5"/>
        <v>66.744443499511803</v>
      </c>
      <c r="U11" s="4">
        <f t="shared" si="6"/>
        <v>-33.255556500488197</v>
      </c>
      <c r="W11" s="4">
        <f t="shared" si="7"/>
        <v>33.255556500488197</v>
      </c>
    </row>
    <row r="12" spans="1:23" x14ac:dyDescent="0.25">
      <c r="A12" t="s">
        <v>11</v>
      </c>
      <c r="B12" s="1">
        <v>68510.523952865915</v>
      </c>
      <c r="D12" s="4">
        <f t="shared" si="0"/>
        <v>1.7742745344484712</v>
      </c>
      <c r="F12" s="5">
        <v>10781.327731092437</v>
      </c>
      <c r="H12" s="4">
        <f t="shared" si="1"/>
        <v>77.863781700285642</v>
      </c>
      <c r="I12" s="4"/>
      <c r="J12" s="4">
        <f t="shared" si="2"/>
        <v>-22.136218299714358</v>
      </c>
      <c r="K12" s="4">
        <f t="shared" si="3"/>
        <v>22.136218299714358</v>
      </c>
      <c r="M12" s="4">
        <v>2.6143855471683883</v>
      </c>
      <c r="O12" s="4">
        <f t="shared" si="4"/>
        <v>66.553210704081948</v>
      </c>
      <c r="Q12">
        <v>0.61866953199617947</v>
      </c>
      <c r="S12" s="4">
        <f t="shared" si="5"/>
        <v>100</v>
      </c>
      <c r="U12" s="4">
        <f t="shared" si="6"/>
        <v>0</v>
      </c>
      <c r="W12" s="4">
        <f t="shared" si="7"/>
        <v>0</v>
      </c>
    </row>
    <row r="13" spans="1:23" x14ac:dyDescent="0.25">
      <c r="A13" t="s">
        <v>12</v>
      </c>
      <c r="B13" s="1">
        <v>75046.371103606813</v>
      </c>
      <c r="D13" s="4">
        <f t="shared" si="0"/>
        <v>1.9435388531476725</v>
      </c>
      <c r="F13" s="5">
        <v>3514.5526315789475</v>
      </c>
      <c r="H13" s="4">
        <f t="shared" si="1"/>
        <v>25.382435791301084</v>
      </c>
      <c r="I13" s="4"/>
      <c r="J13" s="4">
        <f t="shared" si="2"/>
        <v>-74.617564208698923</v>
      </c>
      <c r="K13" s="4">
        <f t="shared" si="3"/>
        <v>74.617564208698923</v>
      </c>
      <c r="M13" s="4">
        <v>0.96008017345685959</v>
      </c>
      <c r="O13" s="4">
        <f t="shared" si="4"/>
        <v>24.440319503024881</v>
      </c>
      <c r="Q13">
        <v>0</v>
      </c>
      <c r="S13" s="4">
        <f t="shared" si="5"/>
        <v>0</v>
      </c>
      <c r="U13" s="4">
        <f t="shared" si="6"/>
        <v>-100</v>
      </c>
      <c r="W13" s="4">
        <f t="shared" si="7"/>
        <v>100</v>
      </c>
    </row>
    <row r="14" spans="1:23" x14ac:dyDescent="0.25">
      <c r="A14" t="s">
        <v>13</v>
      </c>
      <c r="B14" s="1">
        <v>88643.134267795234</v>
      </c>
      <c r="D14" s="4">
        <f t="shared" si="0"/>
        <v>2.2956656395337132</v>
      </c>
      <c r="F14" s="5">
        <v>1713.0853658536585</v>
      </c>
      <c r="H14" s="4">
        <f t="shared" si="1"/>
        <v>12.372066621822981</v>
      </c>
      <c r="I14" s="4"/>
      <c r="J14" s="4">
        <f t="shared" si="2"/>
        <v>-87.627933378177019</v>
      </c>
      <c r="K14" s="4">
        <f t="shared" si="3"/>
        <v>87.627933378177019</v>
      </c>
      <c r="M14" s="4">
        <v>3.4872143560930531</v>
      </c>
      <c r="O14" s="4">
        <f t="shared" si="4"/>
        <v>88.772412340914855</v>
      </c>
      <c r="Q14">
        <v>0</v>
      </c>
      <c r="S14" s="4">
        <f t="shared" si="5"/>
        <v>0</v>
      </c>
      <c r="U14" s="4">
        <f t="shared" si="6"/>
        <v>-100</v>
      </c>
      <c r="W14" s="4">
        <f t="shared" si="7"/>
        <v>100</v>
      </c>
    </row>
    <row r="15" spans="1:23" x14ac:dyDescent="0.25">
      <c r="A15" t="s">
        <v>14</v>
      </c>
      <c r="B15" s="1">
        <v>315418.80788766057</v>
      </c>
      <c r="D15" s="4">
        <f t="shared" si="0"/>
        <v>8.1686655747399239</v>
      </c>
      <c r="F15" s="5">
        <v>927.88118811881191</v>
      </c>
      <c r="H15" s="4">
        <f t="shared" si="1"/>
        <v>6.7012468294722876</v>
      </c>
      <c r="I15" s="4"/>
      <c r="J15" s="4">
        <f t="shared" si="2"/>
        <v>-93.298753170527718</v>
      </c>
      <c r="K15" s="4">
        <f t="shared" si="3"/>
        <v>93.298753170527718</v>
      </c>
      <c r="M15" s="4">
        <v>1.1129147836118738</v>
      </c>
      <c r="O15" s="4">
        <f t="shared" si="4"/>
        <v>28.330959895961438</v>
      </c>
      <c r="Q15">
        <v>0</v>
      </c>
      <c r="S15" s="4">
        <f t="shared" si="5"/>
        <v>0</v>
      </c>
      <c r="U15" s="4">
        <f t="shared" si="6"/>
        <v>-100</v>
      </c>
      <c r="W15" s="4">
        <f t="shared" si="7"/>
        <v>100</v>
      </c>
    </row>
    <row r="16" spans="1:23" x14ac:dyDescent="0.25">
      <c r="A16" t="s">
        <v>15</v>
      </c>
      <c r="B16" s="1">
        <v>126104.42638255807</v>
      </c>
      <c r="D16" s="4">
        <f t="shared" si="0"/>
        <v>3.2658321598260835</v>
      </c>
      <c r="F16" s="5">
        <v>1950.9642857142858</v>
      </c>
      <c r="H16" s="4">
        <f t="shared" si="1"/>
        <v>14.090050969308429</v>
      </c>
      <c r="I16" s="4"/>
      <c r="J16" s="4">
        <f t="shared" si="2"/>
        <v>-85.909949030691564</v>
      </c>
      <c r="K16" s="4">
        <f t="shared" si="3"/>
        <v>85.909949030691564</v>
      </c>
      <c r="M16" s="4">
        <v>1.0997734458770685</v>
      </c>
      <c r="O16" s="4">
        <f t="shared" si="4"/>
        <v>27.99642690401415</v>
      </c>
      <c r="Q16">
        <v>0</v>
      </c>
      <c r="S16" s="4">
        <f t="shared" si="5"/>
        <v>0</v>
      </c>
      <c r="U16" s="4">
        <f t="shared" si="6"/>
        <v>-100</v>
      </c>
      <c r="W16" s="4">
        <f t="shared" si="7"/>
        <v>100</v>
      </c>
    </row>
    <row r="17" spans="1:23" x14ac:dyDescent="0.25">
      <c r="A17" t="s">
        <v>16</v>
      </c>
      <c r="B17" s="1">
        <v>109710.09346299784</v>
      </c>
      <c r="D17" s="4">
        <f t="shared" si="0"/>
        <v>2.8412543616989221</v>
      </c>
      <c r="F17" s="5">
        <v>2175.5490196078431</v>
      </c>
      <c r="H17" s="4">
        <f t="shared" si="1"/>
        <v>15.712023432187339</v>
      </c>
      <c r="I17" s="4"/>
      <c r="J17" s="4">
        <f t="shared" si="2"/>
        <v>-84.287976567812663</v>
      </c>
      <c r="K17" s="4">
        <f t="shared" si="3"/>
        <v>84.287976567812663</v>
      </c>
      <c r="M17" s="4">
        <v>3.5135730656769235</v>
      </c>
      <c r="O17" s="4">
        <f t="shared" si="4"/>
        <v>89.443413890293471</v>
      </c>
      <c r="Q17">
        <v>0</v>
      </c>
      <c r="S17" s="4">
        <f t="shared" si="5"/>
        <v>0</v>
      </c>
      <c r="U17" s="4">
        <f t="shared" si="6"/>
        <v>-100</v>
      </c>
      <c r="W17" s="4">
        <f t="shared" si="7"/>
        <v>100</v>
      </c>
    </row>
    <row r="18" spans="1:23" x14ac:dyDescent="0.25">
      <c r="A18" t="s">
        <v>17</v>
      </c>
      <c r="B18" s="1">
        <v>423062.4387200285</v>
      </c>
      <c r="D18" s="4">
        <f t="shared" si="0"/>
        <v>10.956403019469439</v>
      </c>
      <c r="F18" s="5">
        <v>295.23684210526318</v>
      </c>
      <c r="H18" s="4">
        <f t="shared" si="1"/>
        <v>2.1322287566928999</v>
      </c>
      <c r="I18" s="4"/>
      <c r="J18" s="4">
        <f t="shared" si="2"/>
        <v>-97.867771243307104</v>
      </c>
      <c r="K18" s="4">
        <f t="shared" si="3"/>
        <v>97.867771243307104</v>
      </c>
      <c r="M18" s="4">
        <v>1.2181119559969429</v>
      </c>
      <c r="O18" s="4">
        <f t="shared" si="4"/>
        <v>31.008915940661915</v>
      </c>
      <c r="Q18">
        <v>0</v>
      </c>
      <c r="S18" s="4">
        <f t="shared" si="5"/>
        <v>0</v>
      </c>
      <c r="U18" s="4">
        <f t="shared" si="6"/>
        <v>-100</v>
      </c>
      <c r="W18" s="4">
        <f t="shared" si="7"/>
        <v>100</v>
      </c>
    </row>
    <row r="19" spans="1:23" x14ac:dyDescent="0.25">
      <c r="A19" t="s">
        <v>18</v>
      </c>
      <c r="B19" s="1">
        <v>145101.14719157471</v>
      </c>
      <c r="D19" s="4">
        <f t="shared" si="0"/>
        <v>3.7578061811115484</v>
      </c>
      <c r="F19" s="5">
        <v>6498.9629629629626</v>
      </c>
      <c r="H19" s="4">
        <f t="shared" si="1"/>
        <v>46.936133104184456</v>
      </c>
      <c r="I19" s="4"/>
      <c r="J19" s="4">
        <f t="shared" si="2"/>
        <v>-53.063866895815544</v>
      </c>
      <c r="K19" s="4">
        <f t="shared" si="3"/>
        <v>53.063866895815544</v>
      </c>
      <c r="M19" s="4">
        <v>1.6731863618589575</v>
      </c>
      <c r="O19" s="4">
        <f t="shared" si="4"/>
        <v>42.593535834301058</v>
      </c>
      <c r="Q19">
        <v>3.4949696753478414E-2</v>
      </c>
      <c r="S19" s="4">
        <f t="shared" si="5"/>
        <v>5.6491705096112996</v>
      </c>
      <c r="U19" s="4">
        <f t="shared" si="6"/>
        <v>-94.350829490388705</v>
      </c>
      <c r="W19" s="4">
        <f t="shared" si="7"/>
        <v>94.350829490388705</v>
      </c>
    </row>
    <row r="20" spans="1:23" x14ac:dyDescent="0.25">
      <c r="A20" t="s">
        <v>19</v>
      </c>
      <c r="B20" s="1">
        <v>127182.64135208535</v>
      </c>
      <c r="D20" s="4">
        <f t="shared" si="0"/>
        <v>3.2937555977552631</v>
      </c>
      <c r="F20" s="5">
        <v>13846.396226415094</v>
      </c>
      <c r="H20" s="4">
        <f t="shared" si="1"/>
        <v>100</v>
      </c>
      <c r="I20" s="4"/>
      <c r="J20" s="4">
        <f t="shared" si="2"/>
        <v>0</v>
      </c>
      <c r="K20" s="4">
        <f t="shared" si="3"/>
        <v>0</v>
      </c>
      <c r="M20" s="4">
        <v>1.7672734597494428</v>
      </c>
      <c r="O20" s="4">
        <f t="shared" si="4"/>
        <v>44.988667821326892</v>
      </c>
      <c r="Q20">
        <v>5.2944985434873075E-2</v>
      </c>
      <c r="S20" s="4">
        <f t="shared" si="5"/>
        <v>8.5578782688784543</v>
      </c>
      <c r="U20" s="4">
        <f t="shared" si="6"/>
        <v>-91.442121731121546</v>
      </c>
      <c r="W20" s="4">
        <f t="shared" si="7"/>
        <v>91.442121731121546</v>
      </c>
    </row>
    <row r="21" spans="1:23" x14ac:dyDescent="0.25">
      <c r="A21" t="s">
        <v>20</v>
      </c>
      <c r="B21" s="2">
        <v>3861326.0024138396</v>
      </c>
      <c r="D21" s="4">
        <f t="shared" si="0"/>
        <v>100</v>
      </c>
      <c r="F21" s="5">
        <v>93.212500000000006</v>
      </c>
      <c r="H21" s="4">
        <f t="shared" si="1"/>
        <v>0.67318960454256205</v>
      </c>
      <c r="I21" s="4"/>
      <c r="J21" s="4">
        <f t="shared" si="2"/>
        <v>-99.326810395457443</v>
      </c>
      <c r="K21" s="4">
        <f t="shared" si="3"/>
        <v>99.326810395457443</v>
      </c>
      <c r="M21" s="4">
        <v>0</v>
      </c>
      <c r="O21" s="4">
        <f t="shared" si="4"/>
        <v>0</v>
      </c>
      <c r="Q21">
        <v>0</v>
      </c>
      <c r="S21" s="4">
        <f t="shared" si="5"/>
        <v>0</v>
      </c>
      <c r="U21" s="4">
        <f t="shared" si="6"/>
        <v>-100</v>
      </c>
      <c r="W21" s="4">
        <f t="shared" si="7"/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5"/>
  </sheetPr>
  <dimension ref="A1:F21"/>
  <sheetViews>
    <sheetView workbookViewId="0">
      <selection activeCell="C2" sqref="C2"/>
    </sheetView>
  </sheetViews>
  <sheetFormatPr baseColWidth="10" defaultRowHeight="15" x14ac:dyDescent="0.25"/>
  <cols>
    <col min="1" max="1" width="17.375" bestFit="1" customWidth="1"/>
    <col min="2" max="2" width="49.25" bestFit="1" customWidth="1"/>
    <col min="3" max="3" width="38" bestFit="1" customWidth="1"/>
    <col min="4" max="4" width="12" bestFit="1" customWidth="1"/>
  </cols>
  <sheetData>
    <row r="1" spans="1:6" x14ac:dyDescent="0.25">
      <c r="B1" t="s">
        <v>0</v>
      </c>
      <c r="C1" t="s">
        <v>88</v>
      </c>
    </row>
    <row r="2" spans="1:6" x14ac:dyDescent="0.25">
      <c r="A2" t="s">
        <v>1</v>
      </c>
      <c r="B2" s="4">
        <v>1.8308665714578625</v>
      </c>
      <c r="C2" s="4">
        <v>61.521160472748562</v>
      </c>
      <c r="D2">
        <f>SUM(B2:C2)/2</f>
        <v>31.676013522103212</v>
      </c>
      <c r="E2">
        <v>0.25</v>
      </c>
      <c r="F2" s="4">
        <f>D2*$E$2</f>
        <v>7.9190033805258029</v>
      </c>
    </row>
    <row r="3" spans="1:6" x14ac:dyDescent="0.25">
      <c r="A3" t="s">
        <v>2</v>
      </c>
      <c r="B3" s="4">
        <v>3.0211516922718018</v>
      </c>
      <c r="C3" s="4">
        <v>85.714807357407892</v>
      </c>
      <c r="D3">
        <f t="shared" ref="D3:D21" si="0">SUM(B3:C3)/2</f>
        <v>44.367979524839846</v>
      </c>
      <c r="F3" s="4">
        <f t="shared" ref="F3:F20" si="1">D3*$E$2</f>
        <v>11.091994881209962</v>
      </c>
    </row>
    <row r="4" spans="1:6" x14ac:dyDescent="0.25">
      <c r="A4" t="s">
        <v>3</v>
      </c>
      <c r="B4" s="4">
        <v>6.334877087349633</v>
      </c>
      <c r="C4" s="4">
        <v>93.574292130502087</v>
      </c>
      <c r="D4">
        <f t="shared" si="0"/>
        <v>49.954584608925863</v>
      </c>
      <c r="F4" s="4">
        <f t="shared" si="1"/>
        <v>12.488646152231466</v>
      </c>
    </row>
    <row r="5" spans="1:6" x14ac:dyDescent="0.25">
      <c r="A5" t="s">
        <v>4</v>
      </c>
      <c r="B5" s="4">
        <v>3.8388015518460556</v>
      </c>
      <c r="C5" s="4">
        <v>73.870722434981161</v>
      </c>
      <c r="D5">
        <f t="shared" si="0"/>
        <v>38.854761993413611</v>
      </c>
      <c r="F5" s="4">
        <f t="shared" si="1"/>
        <v>9.7136904983534027</v>
      </c>
    </row>
    <row r="6" spans="1:6" x14ac:dyDescent="0.25">
      <c r="A6" t="s">
        <v>5</v>
      </c>
      <c r="B6" s="4">
        <v>4.2521083355407532</v>
      </c>
      <c r="C6" s="4">
        <v>76.152990263188698</v>
      </c>
      <c r="D6">
        <f t="shared" si="0"/>
        <v>40.202549299364726</v>
      </c>
      <c r="F6" s="4">
        <f t="shared" si="1"/>
        <v>10.050637324841182</v>
      </c>
    </row>
    <row r="7" spans="1:6" x14ac:dyDescent="0.25">
      <c r="A7" t="s">
        <v>6</v>
      </c>
      <c r="B7" s="4">
        <v>3.3080580566491138</v>
      </c>
      <c r="C7" s="4">
        <v>69.146714336628207</v>
      </c>
      <c r="D7">
        <f t="shared" si="0"/>
        <v>36.227386196638662</v>
      </c>
      <c r="F7" s="4">
        <f t="shared" si="1"/>
        <v>9.0568465491596655</v>
      </c>
    </row>
    <row r="8" spans="1:6" x14ac:dyDescent="0.25">
      <c r="A8" t="s">
        <v>7</v>
      </c>
      <c r="B8" s="4">
        <v>2.4972714164039527</v>
      </c>
      <c r="C8" s="4">
        <v>21.19863482661367</v>
      </c>
      <c r="D8">
        <f t="shared" si="0"/>
        <v>11.847953121508812</v>
      </c>
      <c r="F8" s="4">
        <f t="shared" si="1"/>
        <v>2.9619882803772031</v>
      </c>
    </row>
    <row r="9" spans="1:6" x14ac:dyDescent="0.25">
      <c r="A9" t="s">
        <v>8</v>
      </c>
      <c r="B9" s="4">
        <v>1.7601614298999855</v>
      </c>
      <c r="C9" s="4">
        <v>25.37291130345109</v>
      </c>
      <c r="D9">
        <f t="shared" si="0"/>
        <v>13.566536366675537</v>
      </c>
      <c r="F9" s="4">
        <f t="shared" si="1"/>
        <v>3.3916340916688843</v>
      </c>
    </row>
    <row r="10" spans="1:6" x14ac:dyDescent="0.25">
      <c r="A10" t="s">
        <v>9</v>
      </c>
      <c r="B10" s="4">
        <v>1.5773567054066719</v>
      </c>
      <c r="C10" s="4">
        <v>49.355481648081799</v>
      </c>
      <c r="D10">
        <f t="shared" si="0"/>
        <v>25.466419176744235</v>
      </c>
      <c r="F10" s="4">
        <f t="shared" si="1"/>
        <v>6.3666047941860588</v>
      </c>
    </row>
    <row r="11" spans="1:6" x14ac:dyDescent="0.25">
      <c r="A11" t="s">
        <v>10</v>
      </c>
      <c r="B11" s="4">
        <v>1.4338844178543606</v>
      </c>
      <c r="C11" s="4">
        <v>48.837625000390119</v>
      </c>
      <c r="D11">
        <f t="shared" si="0"/>
        <v>25.135754709122239</v>
      </c>
      <c r="F11" s="4">
        <f t="shared" si="1"/>
        <v>6.2839386772805597</v>
      </c>
    </row>
    <row r="12" spans="1:6" x14ac:dyDescent="0.25">
      <c r="A12" t="s">
        <v>11</v>
      </c>
      <c r="B12" s="4">
        <v>1.7742745344484712</v>
      </c>
      <c r="C12" s="4">
        <v>22.136218299714358</v>
      </c>
      <c r="D12">
        <f t="shared" si="0"/>
        <v>11.955246417081414</v>
      </c>
      <c r="F12" s="4">
        <f t="shared" si="1"/>
        <v>2.9888116042703534</v>
      </c>
    </row>
    <row r="13" spans="1:6" x14ac:dyDescent="0.25">
      <c r="A13" t="s">
        <v>12</v>
      </c>
      <c r="B13" s="4">
        <v>1.9435388531476725</v>
      </c>
      <c r="C13" s="4">
        <v>74.617564208698923</v>
      </c>
      <c r="D13">
        <f t="shared" si="0"/>
        <v>38.280551530923297</v>
      </c>
      <c r="F13" s="4">
        <f t="shared" si="1"/>
        <v>9.5701378827308243</v>
      </c>
    </row>
    <row r="14" spans="1:6" x14ac:dyDescent="0.25">
      <c r="A14" t="s">
        <v>13</v>
      </c>
      <c r="B14" s="4">
        <v>2.2956656395337132</v>
      </c>
      <c r="C14" s="4">
        <v>87.627933378177019</v>
      </c>
      <c r="D14">
        <f t="shared" si="0"/>
        <v>44.961799508855364</v>
      </c>
      <c r="F14" s="4">
        <f t="shared" si="1"/>
        <v>11.240449877213841</v>
      </c>
    </row>
    <row r="15" spans="1:6" x14ac:dyDescent="0.25">
      <c r="A15" t="s">
        <v>14</v>
      </c>
      <c r="B15" s="4">
        <v>8.1686655747399239</v>
      </c>
      <c r="C15" s="4">
        <v>93.298753170527718</v>
      </c>
      <c r="D15">
        <f t="shared" si="0"/>
        <v>50.733709372633818</v>
      </c>
      <c r="F15" s="4">
        <f t="shared" si="1"/>
        <v>12.683427343158455</v>
      </c>
    </row>
    <row r="16" spans="1:6" x14ac:dyDescent="0.25">
      <c r="A16" t="s">
        <v>15</v>
      </c>
      <c r="B16" s="4">
        <v>3.2658321598260835</v>
      </c>
      <c r="C16" s="4">
        <v>85.909949030691564</v>
      </c>
      <c r="D16">
        <f t="shared" si="0"/>
        <v>44.587890595258827</v>
      </c>
      <c r="F16" s="4">
        <f t="shared" si="1"/>
        <v>11.146972648814707</v>
      </c>
    </row>
    <row r="17" spans="1:6" x14ac:dyDescent="0.25">
      <c r="A17" t="s">
        <v>16</v>
      </c>
      <c r="B17" s="4">
        <v>2.8412543616989221</v>
      </c>
      <c r="C17" s="4">
        <v>84.287976567812663</v>
      </c>
      <c r="D17">
        <f t="shared" si="0"/>
        <v>43.564615464755789</v>
      </c>
      <c r="F17" s="4">
        <f t="shared" si="1"/>
        <v>10.891153866188947</v>
      </c>
    </row>
    <row r="18" spans="1:6" x14ac:dyDescent="0.25">
      <c r="A18" t="s">
        <v>17</v>
      </c>
      <c r="B18" s="4">
        <v>10.956403019469439</v>
      </c>
      <c r="C18" s="4">
        <v>97.867771243307104</v>
      </c>
      <c r="D18">
        <f t="shared" si="0"/>
        <v>54.412087131388269</v>
      </c>
      <c r="F18" s="4">
        <f t="shared" si="1"/>
        <v>13.603021782847067</v>
      </c>
    </row>
    <row r="19" spans="1:6" x14ac:dyDescent="0.25">
      <c r="A19" t="s">
        <v>18</v>
      </c>
      <c r="B19" s="4">
        <v>3.7578061811115484</v>
      </c>
      <c r="C19" s="4">
        <v>53.063866895815544</v>
      </c>
      <c r="D19">
        <f t="shared" si="0"/>
        <v>28.410836538463546</v>
      </c>
      <c r="F19" s="4">
        <f t="shared" si="1"/>
        <v>7.1027091346158864</v>
      </c>
    </row>
    <row r="20" spans="1:6" x14ac:dyDescent="0.25">
      <c r="A20" t="s">
        <v>19</v>
      </c>
      <c r="B20" s="4">
        <v>3.2937555977552631</v>
      </c>
      <c r="C20" s="4">
        <v>0</v>
      </c>
      <c r="D20">
        <f t="shared" si="0"/>
        <v>1.6468777988776315</v>
      </c>
      <c r="F20" s="4">
        <f t="shared" si="1"/>
        <v>0.41171944971940788</v>
      </c>
    </row>
    <row r="21" spans="1:6" x14ac:dyDescent="0.25">
      <c r="A21" t="s">
        <v>20</v>
      </c>
      <c r="B21" s="4">
        <v>100</v>
      </c>
      <c r="C21" s="4">
        <v>99.326810395457443</v>
      </c>
      <c r="D21">
        <f t="shared" si="0"/>
        <v>99.663405197728721</v>
      </c>
      <c r="F21" s="4">
        <f>D21*$E$2</f>
        <v>24.91585129943218</v>
      </c>
    </row>
  </sheetData>
  <sortState ref="H2:I21">
    <sortCondition ref="H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4"/>
  </sheetPr>
  <dimension ref="A1:G21"/>
  <sheetViews>
    <sheetView workbookViewId="0">
      <selection activeCell="E17" sqref="E17"/>
    </sheetView>
  </sheetViews>
  <sheetFormatPr baseColWidth="10" defaultRowHeight="15" x14ac:dyDescent="0.25"/>
  <cols>
    <col min="1" max="1" width="17.375" bestFit="1" customWidth="1"/>
    <col min="2" max="2" width="24.875" bestFit="1" customWidth="1"/>
    <col min="3" max="3" width="59.125" bestFit="1" customWidth="1"/>
    <col min="4" max="4" width="87.75" bestFit="1" customWidth="1"/>
  </cols>
  <sheetData>
    <row r="1" spans="1:7" x14ac:dyDescent="0.25">
      <c r="B1" t="s">
        <v>27</v>
      </c>
      <c r="C1" t="s">
        <v>23</v>
      </c>
      <c r="D1" t="s">
        <v>24</v>
      </c>
    </row>
    <row r="2" spans="1:7" x14ac:dyDescent="0.25">
      <c r="A2" t="s">
        <v>1</v>
      </c>
      <c r="B2" s="4">
        <v>50.702385098176812</v>
      </c>
      <c r="C2" s="4">
        <v>6.52</v>
      </c>
      <c r="D2" s="4">
        <v>6.9411770464891429</v>
      </c>
      <c r="E2" s="4">
        <f>(SUM(B2:D2))/3</f>
        <v>21.387854048221985</v>
      </c>
      <c r="F2" s="4">
        <v>0.25</v>
      </c>
      <c r="G2" s="4">
        <f>E2*$F$2</f>
        <v>5.3469635120554964</v>
      </c>
    </row>
    <row r="3" spans="1:7" x14ac:dyDescent="0.25">
      <c r="A3" t="s">
        <v>2</v>
      </c>
      <c r="B3" s="4">
        <v>44.777318280797978</v>
      </c>
      <c r="C3" s="4">
        <v>8.0399999999999991</v>
      </c>
      <c r="D3" s="4">
        <v>6.747758999137643</v>
      </c>
      <c r="E3" s="4">
        <f t="shared" ref="E3:E21" si="0">(SUM(B3:D3))/3</f>
        <v>19.855025759978542</v>
      </c>
      <c r="G3" s="4">
        <f t="shared" ref="G3:G21" si="1">E3*$F$2</f>
        <v>4.9637564399946354</v>
      </c>
    </row>
    <row r="4" spans="1:7" x14ac:dyDescent="0.25">
      <c r="A4" t="s">
        <v>3</v>
      </c>
      <c r="B4" s="4">
        <v>41.417200111327581</v>
      </c>
      <c r="C4" s="4">
        <v>5.16</v>
      </c>
      <c r="D4" s="4">
        <v>2.6284904102225344</v>
      </c>
      <c r="E4" s="4">
        <f t="shared" si="0"/>
        <v>16.401896840516706</v>
      </c>
      <c r="G4" s="4">
        <f t="shared" si="1"/>
        <v>4.1004742101291765</v>
      </c>
    </row>
    <row r="5" spans="1:7" x14ac:dyDescent="0.25">
      <c r="A5" t="s">
        <v>4</v>
      </c>
      <c r="B5" s="4">
        <v>44.451003311141775</v>
      </c>
      <c r="C5" s="4">
        <v>3.44</v>
      </c>
      <c r="D5" s="4">
        <v>2.3313853111079981</v>
      </c>
      <c r="E5" s="4">
        <f t="shared" si="0"/>
        <v>16.74079620741659</v>
      </c>
      <c r="G5" s="4">
        <f t="shared" si="1"/>
        <v>4.1851990518541475</v>
      </c>
    </row>
    <row r="6" spans="1:7" x14ac:dyDescent="0.25">
      <c r="A6" t="s">
        <v>5</v>
      </c>
      <c r="B6" s="4">
        <v>44.988004691066052</v>
      </c>
      <c r="C6" s="4">
        <v>3.04</v>
      </c>
      <c r="D6" s="4">
        <v>0.14818420698568133</v>
      </c>
      <c r="E6" s="4">
        <f t="shared" si="0"/>
        <v>16.05872963268391</v>
      </c>
      <c r="G6" s="4">
        <f t="shared" si="1"/>
        <v>4.0146824081709775</v>
      </c>
    </row>
    <row r="7" spans="1:7" x14ac:dyDescent="0.25">
      <c r="A7" t="s">
        <v>6</v>
      </c>
      <c r="B7" s="4">
        <v>46.271406383422196</v>
      </c>
      <c r="C7" s="4">
        <v>3.98</v>
      </c>
      <c r="D7" s="4">
        <v>0</v>
      </c>
      <c r="E7" s="4">
        <f t="shared" si="0"/>
        <v>16.750468794474063</v>
      </c>
      <c r="G7" s="4">
        <f t="shared" si="1"/>
        <v>4.1876171986185158</v>
      </c>
    </row>
    <row r="8" spans="1:7" x14ac:dyDescent="0.25">
      <c r="A8" t="s">
        <v>7</v>
      </c>
      <c r="B8" s="4">
        <v>42.163524985719633</v>
      </c>
      <c r="C8" s="4">
        <v>2.36</v>
      </c>
      <c r="D8" s="4">
        <v>5.0194278637782137</v>
      </c>
      <c r="E8" s="4">
        <f t="shared" si="0"/>
        <v>16.51431761649928</v>
      </c>
      <c r="G8" s="4">
        <f t="shared" si="1"/>
        <v>4.1285794041248201</v>
      </c>
    </row>
    <row r="9" spans="1:7" x14ac:dyDescent="0.25">
      <c r="A9" t="s">
        <v>8</v>
      </c>
      <c r="B9" s="4">
        <v>47.074470797398774</v>
      </c>
      <c r="C9" s="4">
        <v>4.3499999999999996</v>
      </c>
      <c r="D9" s="4">
        <v>1.2114006379241538</v>
      </c>
      <c r="E9" s="4">
        <f t="shared" si="0"/>
        <v>17.545290478440975</v>
      </c>
      <c r="G9" s="4">
        <f t="shared" si="1"/>
        <v>4.3863226196102438</v>
      </c>
    </row>
    <row r="10" spans="1:7" x14ac:dyDescent="0.25">
      <c r="A10" t="s">
        <v>9</v>
      </c>
      <c r="B10" s="4">
        <v>52.465877911955403</v>
      </c>
      <c r="C10" s="4">
        <v>6.71</v>
      </c>
      <c r="D10" s="4">
        <v>4.2157877958982031</v>
      </c>
      <c r="E10" s="4">
        <f t="shared" si="0"/>
        <v>21.130555235951203</v>
      </c>
      <c r="G10" s="4">
        <f t="shared" si="1"/>
        <v>5.2826388089878007</v>
      </c>
    </row>
    <row r="11" spans="1:7" x14ac:dyDescent="0.25">
      <c r="A11" t="s">
        <v>10</v>
      </c>
      <c r="B11" s="4">
        <v>51.754482413470178</v>
      </c>
      <c r="C11" s="4">
        <v>4.2</v>
      </c>
      <c r="D11" s="4">
        <v>1.4508251947987809</v>
      </c>
      <c r="E11" s="4">
        <f t="shared" si="0"/>
        <v>19.135102536089654</v>
      </c>
      <c r="G11" s="4">
        <f t="shared" si="1"/>
        <v>4.7837756340224136</v>
      </c>
    </row>
    <row r="12" spans="1:7" x14ac:dyDescent="0.25">
      <c r="A12" t="s">
        <v>11</v>
      </c>
      <c r="B12" s="4">
        <v>50.214824621411594</v>
      </c>
      <c r="C12" s="4">
        <v>4.17</v>
      </c>
      <c r="D12" s="4">
        <v>4.2298455365536869</v>
      </c>
      <c r="E12" s="4">
        <f t="shared" si="0"/>
        <v>19.538223385988427</v>
      </c>
      <c r="G12" s="4">
        <f t="shared" si="1"/>
        <v>4.8845558464971068</v>
      </c>
    </row>
    <row r="13" spans="1:7" x14ac:dyDescent="0.25">
      <c r="A13" t="s">
        <v>12</v>
      </c>
      <c r="B13" s="4">
        <v>49.674719346265221</v>
      </c>
      <c r="C13" s="4">
        <v>8.19</v>
      </c>
      <c r="D13" s="4">
        <v>1.2859201212691072</v>
      </c>
      <c r="E13" s="4">
        <f t="shared" si="0"/>
        <v>19.716879822511441</v>
      </c>
      <c r="G13" s="4">
        <f t="shared" si="1"/>
        <v>4.9292199556278602</v>
      </c>
    </row>
    <row r="14" spans="1:7" x14ac:dyDescent="0.25">
      <c r="A14" t="s">
        <v>13</v>
      </c>
      <c r="B14" s="4">
        <v>51.020383073934745</v>
      </c>
      <c r="C14" s="4">
        <v>6.34</v>
      </c>
      <c r="D14" s="4">
        <v>2.093805741695268</v>
      </c>
      <c r="E14" s="4">
        <f t="shared" si="0"/>
        <v>19.818062938543338</v>
      </c>
      <c r="G14" s="4">
        <f t="shared" si="1"/>
        <v>4.9545157346358346</v>
      </c>
    </row>
    <row r="15" spans="1:7" x14ac:dyDescent="0.25">
      <c r="A15" t="s">
        <v>14</v>
      </c>
      <c r="B15" s="4">
        <v>46.198102081978597</v>
      </c>
      <c r="C15" s="4">
        <v>4.63</v>
      </c>
      <c r="D15" s="4">
        <v>49.564097074576544</v>
      </c>
      <c r="E15" s="4">
        <f t="shared" si="0"/>
        <v>33.464066385518379</v>
      </c>
      <c r="G15" s="4">
        <f t="shared" si="1"/>
        <v>8.3660165963795947</v>
      </c>
    </row>
    <row r="16" spans="1:7" x14ac:dyDescent="0.25">
      <c r="A16" t="s">
        <v>15</v>
      </c>
      <c r="B16" s="4">
        <v>47.515020653398423</v>
      </c>
      <c r="C16" s="4">
        <v>5.4</v>
      </c>
      <c r="D16" s="4">
        <v>1.2819659539857011</v>
      </c>
      <c r="E16" s="4">
        <f t="shared" si="0"/>
        <v>18.065662202461375</v>
      </c>
      <c r="G16" s="4">
        <f t="shared" si="1"/>
        <v>4.5164155506153438</v>
      </c>
    </row>
    <row r="17" spans="1:7" x14ac:dyDescent="0.25">
      <c r="A17" t="s">
        <v>16</v>
      </c>
      <c r="B17" s="4">
        <v>50.855133837900425</v>
      </c>
      <c r="C17" s="4">
        <v>3.93</v>
      </c>
      <c r="D17" s="4">
        <v>107.19676516167702</v>
      </c>
      <c r="E17" s="4">
        <f t="shared" si="0"/>
        <v>53.993966333192482</v>
      </c>
      <c r="G17" s="4">
        <f t="shared" si="1"/>
        <v>13.49849158329812</v>
      </c>
    </row>
    <row r="18" spans="1:7" x14ac:dyDescent="0.25">
      <c r="A18" t="s">
        <v>17</v>
      </c>
      <c r="B18" s="4">
        <v>46.182739343116701</v>
      </c>
      <c r="C18" s="4">
        <v>7.51</v>
      </c>
      <c r="D18" s="4">
        <v>2.2173897452509435</v>
      </c>
      <c r="E18" s="4">
        <f t="shared" si="0"/>
        <v>18.636709696122548</v>
      </c>
      <c r="G18" s="4">
        <f t="shared" si="1"/>
        <v>4.6591774240306369</v>
      </c>
    </row>
    <row r="19" spans="1:7" x14ac:dyDescent="0.25">
      <c r="A19" t="s">
        <v>18</v>
      </c>
      <c r="B19" s="4">
        <v>45.901087582420253</v>
      </c>
      <c r="C19" s="4">
        <v>3.36</v>
      </c>
      <c r="D19" s="4">
        <v>1.4783276024212302</v>
      </c>
      <c r="E19" s="4">
        <f t="shared" si="0"/>
        <v>16.913138394947161</v>
      </c>
      <c r="G19" s="4">
        <f t="shared" si="1"/>
        <v>4.2282845987367903</v>
      </c>
    </row>
    <row r="20" spans="1:7" x14ac:dyDescent="0.25">
      <c r="A20" t="s">
        <v>19</v>
      </c>
      <c r="B20" s="4">
        <v>41.265614171036908</v>
      </c>
      <c r="C20" s="4">
        <v>2.71</v>
      </c>
      <c r="D20" s="4">
        <v>1.754407553995845</v>
      </c>
      <c r="E20" s="4">
        <f t="shared" si="0"/>
        <v>15.243340575010919</v>
      </c>
      <c r="G20" s="4">
        <f t="shared" si="1"/>
        <v>3.8108351437527297</v>
      </c>
    </row>
    <row r="21" spans="1:7" x14ac:dyDescent="0.25">
      <c r="A21" t="s">
        <v>20</v>
      </c>
      <c r="B21" s="4">
        <v>61.591695501730101</v>
      </c>
      <c r="C21" s="4">
        <v>47.48</v>
      </c>
      <c r="D21" s="4">
        <v>1.9850542482805738</v>
      </c>
      <c r="E21" s="4">
        <f t="shared" si="0"/>
        <v>37.018916583336889</v>
      </c>
      <c r="G21" s="4">
        <f t="shared" si="1"/>
        <v>9.2547291458342222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/>
  </sheetPr>
  <dimension ref="A1:F21"/>
  <sheetViews>
    <sheetView workbookViewId="0">
      <selection activeCell="F18" sqref="F18"/>
    </sheetView>
  </sheetViews>
  <sheetFormatPr baseColWidth="10" defaultRowHeight="15" x14ac:dyDescent="0.25"/>
  <cols>
    <col min="1" max="1" width="17.375" bestFit="1" customWidth="1"/>
    <col min="2" max="2" width="51.375" bestFit="1" customWidth="1"/>
    <col min="3" max="3" width="49.875" bestFit="1" customWidth="1"/>
  </cols>
  <sheetData>
    <row r="1" spans="1:6" x14ac:dyDescent="0.25">
      <c r="B1" t="s">
        <v>58</v>
      </c>
      <c r="C1" t="s">
        <v>59</v>
      </c>
    </row>
    <row r="2" spans="1:6" x14ac:dyDescent="0.25">
      <c r="A2" t="s">
        <v>1</v>
      </c>
      <c r="B2">
        <v>20.6</v>
      </c>
      <c r="C2">
        <v>4.9000000000000004</v>
      </c>
      <c r="D2">
        <f>(B2+C2)/2</f>
        <v>12.75</v>
      </c>
      <c r="E2">
        <v>0.25</v>
      </c>
      <c r="F2" s="4">
        <f>D2*$E$2</f>
        <v>3.1875</v>
      </c>
    </row>
    <row r="3" spans="1:6" x14ac:dyDescent="0.25">
      <c r="A3" t="s">
        <v>2</v>
      </c>
      <c r="B3">
        <v>32.5</v>
      </c>
      <c r="C3">
        <v>4.9000000000000004</v>
      </c>
      <c r="D3">
        <f t="shared" ref="D3:D21" si="0">(B3+C3)/2</f>
        <v>18.7</v>
      </c>
      <c r="F3" s="4">
        <f t="shared" ref="F3:F21" si="1">D3*$E$2</f>
        <v>4.6749999999999998</v>
      </c>
    </row>
    <row r="4" spans="1:6" x14ac:dyDescent="0.25">
      <c r="A4" t="s">
        <v>3</v>
      </c>
      <c r="B4">
        <v>27.7</v>
      </c>
      <c r="C4">
        <v>7.9</v>
      </c>
      <c r="D4">
        <f t="shared" si="0"/>
        <v>17.8</v>
      </c>
      <c r="F4" s="4">
        <f t="shared" si="1"/>
        <v>4.45</v>
      </c>
    </row>
    <row r="5" spans="1:6" x14ac:dyDescent="0.25">
      <c r="A5" t="s">
        <v>4</v>
      </c>
      <c r="B5">
        <v>33.5</v>
      </c>
      <c r="C5">
        <v>6.2</v>
      </c>
      <c r="D5">
        <f t="shared" si="0"/>
        <v>19.850000000000001</v>
      </c>
      <c r="F5" s="4">
        <f t="shared" si="1"/>
        <v>4.9625000000000004</v>
      </c>
    </row>
    <row r="6" spans="1:6" x14ac:dyDescent="0.25">
      <c r="A6" t="s">
        <v>5</v>
      </c>
      <c r="B6">
        <v>22.7</v>
      </c>
      <c r="C6">
        <v>6.4</v>
      </c>
      <c r="D6">
        <f t="shared" si="0"/>
        <v>14.55</v>
      </c>
      <c r="F6" s="4">
        <f t="shared" si="1"/>
        <v>3.6375000000000002</v>
      </c>
    </row>
    <row r="7" spans="1:6" x14ac:dyDescent="0.25">
      <c r="A7" t="s">
        <v>6</v>
      </c>
      <c r="B7">
        <v>26.4</v>
      </c>
      <c r="C7">
        <v>7.9</v>
      </c>
      <c r="D7">
        <f t="shared" si="0"/>
        <v>17.149999999999999</v>
      </c>
      <c r="F7" s="4">
        <f t="shared" si="1"/>
        <v>4.2874999999999996</v>
      </c>
    </row>
    <row r="8" spans="1:6" x14ac:dyDescent="0.25">
      <c r="A8" t="s">
        <v>7</v>
      </c>
      <c r="B8">
        <v>22.5</v>
      </c>
      <c r="C8">
        <v>4.8</v>
      </c>
      <c r="D8">
        <f t="shared" si="0"/>
        <v>13.65</v>
      </c>
      <c r="F8" s="4">
        <f t="shared" si="1"/>
        <v>3.4125000000000001</v>
      </c>
    </row>
    <row r="9" spans="1:6" x14ac:dyDescent="0.25">
      <c r="A9" t="s">
        <v>8</v>
      </c>
      <c r="B9">
        <v>21.9</v>
      </c>
      <c r="C9">
        <v>3.8</v>
      </c>
      <c r="D9">
        <f t="shared" si="0"/>
        <v>12.85</v>
      </c>
      <c r="F9" s="4">
        <f t="shared" si="1"/>
        <v>3.2124999999999999</v>
      </c>
    </row>
    <row r="10" spans="1:6" x14ac:dyDescent="0.25">
      <c r="A10" t="s">
        <v>9</v>
      </c>
      <c r="B10">
        <v>18.8</v>
      </c>
      <c r="C10">
        <v>4.8</v>
      </c>
      <c r="D10">
        <f t="shared" si="0"/>
        <v>11.8</v>
      </c>
      <c r="F10" s="4">
        <f t="shared" si="1"/>
        <v>2.95</v>
      </c>
    </row>
    <row r="11" spans="1:6" x14ac:dyDescent="0.25">
      <c r="A11" t="s">
        <v>10</v>
      </c>
      <c r="B11">
        <v>32.6</v>
      </c>
      <c r="C11">
        <v>12.3</v>
      </c>
      <c r="D11">
        <f t="shared" si="0"/>
        <v>22.450000000000003</v>
      </c>
      <c r="F11" s="4">
        <f t="shared" si="1"/>
        <v>5.6125000000000007</v>
      </c>
    </row>
    <row r="12" spans="1:6" x14ac:dyDescent="0.25">
      <c r="A12" t="s">
        <v>11</v>
      </c>
      <c r="B12">
        <v>28.2</v>
      </c>
      <c r="C12">
        <v>7.8</v>
      </c>
      <c r="D12">
        <f t="shared" si="0"/>
        <v>18</v>
      </c>
      <c r="F12" s="4">
        <f t="shared" si="1"/>
        <v>4.5</v>
      </c>
    </row>
    <row r="13" spans="1:6" x14ac:dyDescent="0.25">
      <c r="A13" t="s">
        <v>12</v>
      </c>
      <c r="B13">
        <v>23.6</v>
      </c>
      <c r="C13">
        <v>5.6</v>
      </c>
      <c r="D13">
        <f t="shared" si="0"/>
        <v>14.600000000000001</v>
      </c>
      <c r="F13" s="4">
        <f t="shared" si="1"/>
        <v>3.6500000000000004</v>
      </c>
    </row>
    <row r="14" spans="1:6" x14ac:dyDescent="0.25">
      <c r="A14" t="s">
        <v>13</v>
      </c>
      <c r="B14">
        <v>24.4</v>
      </c>
      <c r="C14">
        <v>5.7</v>
      </c>
      <c r="D14">
        <f t="shared" si="0"/>
        <v>15.049999999999999</v>
      </c>
      <c r="F14" s="4">
        <f t="shared" si="1"/>
        <v>3.7624999999999997</v>
      </c>
    </row>
    <row r="15" spans="1:6" x14ac:dyDescent="0.25">
      <c r="A15" t="s">
        <v>14</v>
      </c>
      <c r="B15">
        <v>32.4</v>
      </c>
      <c r="C15">
        <v>7.7</v>
      </c>
      <c r="D15">
        <f t="shared" si="0"/>
        <v>20.05</v>
      </c>
      <c r="F15" s="4">
        <f t="shared" si="1"/>
        <v>5.0125000000000002</v>
      </c>
    </row>
    <row r="16" spans="1:6" x14ac:dyDescent="0.25">
      <c r="A16" t="s">
        <v>15</v>
      </c>
      <c r="B16">
        <v>32.1</v>
      </c>
      <c r="C16">
        <v>8.5</v>
      </c>
      <c r="D16">
        <f t="shared" si="0"/>
        <v>20.3</v>
      </c>
      <c r="F16" s="4">
        <f t="shared" si="1"/>
        <v>5.0750000000000002</v>
      </c>
    </row>
    <row r="17" spans="1:6" x14ac:dyDescent="0.25">
      <c r="A17" t="s">
        <v>16</v>
      </c>
      <c r="B17">
        <v>31.1</v>
      </c>
      <c r="C17">
        <v>5.7</v>
      </c>
      <c r="D17">
        <f t="shared" si="0"/>
        <v>18.400000000000002</v>
      </c>
      <c r="F17" s="4">
        <f t="shared" si="1"/>
        <v>4.6000000000000005</v>
      </c>
    </row>
    <row r="18" spans="1:6" x14ac:dyDescent="0.25">
      <c r="A18" t="s">
        <v>17</v>
      </c>
      <c r="B18">
        <v>47.8</v>
      </c>
      <c r="C18">
        <v>11.8</v>
      </c>
      <c r="D18">
        <f t="shared" si="0"/>
        <v>29.799999999999997</v>
      </c>
      <c r="F18" s="4">
        <f>D18*$E$2</f>
        <v>7.4499999999999993</v>
      </c>
    </row>
    <row r="19" spans="1:6" x14ac:dyDescent="0.25">
      <c r="A19" t="s">
        <v>18</v>
      </c>
      <c r="B19">
        <v>39.200000000000003</v>
      </c>
      <c r="C19">
        <v>7.3</v>
      </c>
      <c r="D19">
        <f t="shared" si="0"/>
        <v>23.25</v>
      </c>
      <c r="F19" s="4">
        <f t="shared" si="1"/>
        <v>5.8125</v>
      </c>
    </row>
    <row r="20" spans="1:6" x14ac:dyDescent="0.25">
      <c r="A20" t="s">
        <v>19</v>
      </c>
      <c r="B20">
        <v>25.1</v>
      </c>
      <c r="C20">
        <v>4.0999999999999996</v>
      </c>
      <c r="D20">
        <f t="shared" si="0"/>
        <v>14.600000000000001</v>
      </c>
      <c r="F20" s="4">
        <f t="shared" si="1"/>
        <v>3.6500000000000004</v>
      </c>
    </row>
    <row r="21" spans="1:6" x14ac:dyDescent="0.25">
      <c r="A21" t="s">
        <v>20</v>
      </c>
      <c r="B21">
        <v>41.3</v>
      </c>
      <c r="C21">
        <v>4.9000000000000004</v>
      </c>
      <c r="D21">
        <f t="shared" si="0"/>
        <v>23.099999999999998</v>
      </c>
      <c r="F21" s="4">
        <f t="shared" si="1"/>
        <v>5.7749999999999995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/>
  </sheetPr>
  <dimension ref="A1:H21"/>
  <sheetViews>
    <sheetView topLeftCell="C1" workbookViewId="0">
      <selection activeCell="L6" sqref="L6"/>
    </sheetView>
  </sheetViews>
  <sheetFormatPr baseColWidth="10" defaultRowHeight="15" x14ac:dyDescent="0.25"/>
  <cols>
    <col min="1" max="1" width="17.375" bestFit="1" customWidth="1"/>
    <col min="2" max="2" width="32.75" bestFit="1" customWidth="1"/>
    <col min="3" max="3" width="48.375" bestFit="1" customWidth="1"/>
    <col min="4" max="4" width="42.875" bestFit="1" customWidth="1"/>
    <col min="5" max="5" width="48.125" bestFit="1" customWidth="1"/>
  </cols>
  <sheetData>
    <row r="1" spans="1:8" x14ac:dyDescent="0.25">
      <c r="B1" t="s">
        <v>26</v>
      </c>
      <c r="C1" s="8" t="s">
        <v>25</v>
      </c>
      <c r="D1" t="s">
        <v>21</v>
      </c>
      <c r="E1" t="s">
        <v>57</v>
      </c>
    </row>
    <row r="2" spans="1:8" x14ac:dyDescent="0.25">
      <c r="A2" t="s">
        <v>1</v>
      </c>
      <c r="B2">
        <v>37</v>
      </c>
      <c r="C2" s="4">
        <v>21.991981155864309</v>
      </c>
      <c r="D2" s="4">
        <v>100</v>
      </c>
      <c r="E2">
        <v>92.72</v>
      </c>
      <c r="F2" s="4">
        <f t="shared" ref="F2:F20" si="0">SUM(B2:E2)/4</f>
        <v>62.927995288966081</v>
      </c>
      <c r="G2" s="4">
        <v>0.25</v>
      </c>
      <c r="H2" s="4">
        <f>F2*$G$2</f>
        <v>15.73199882224152</v>
      </c>
    </row>
    <row r="3" spans="1:8" x14ac:dyDescent="0.25">
      <c r="A3" t="s">
        <v>2</v>
      </c>
      <c r="B3">
        <v>39</v>
      </c>
      <c r="C3" s="4">
        <v>39.341081275376574</v>
      </c>
      <c r="D3" s="4">
        <v>83.00000216386988</v>
      </c>
      <c r="E3">
        <v>93.04</v>
      </c>
      <c r="F3" s="4">
        <f t="shared" si="0"/>
        <v>63.59527085981162</v>
      </c>
      <c r="H3" s="4">
        <f t="shared" ref="H3:H20" si="1">F3*$G$2</f>
        <v>15.898817714952905</v>
      </c>
    </row>
    <row r="4" spans="1:8" x14ac:dyDescent="0.25">
      <c r="A4" t="s">
        <v>3</v>
      </c>
      <c r="B4">
        <v>47</v>
      </c>
      <c r="C4" s="4">
        <v>30.393635228866373</v>
      </c>
      <c r="D4" s="4">
        <v>60.29291840200132</v>
      </c>
      <c r="E4">
        <v>79.97</v>
      </c>
      <c r="F4" s="4">
        <f t="shared" si="0"/>
        <v>54.414138407716926</v>
      </c>
      <c r="H4" s="4">
        <f t="shared" si="1"/>
        <v>13.603534601929232</v>
      </c>
    </row>
    <row r="5" spans="1:8" x14ac:dyDescent="0.25">
      <c r="A5" t="s">
        <v>4</v>
      </c>
      <c r="B5">
        <v>50</v>
      </c>
      <c r="C5" s="4">
        <v>46.147773285779827</v>
      </c>
      <c r="D5" s="4">
        <v>55.000029057167012</v>
      </c>
      <c r="E5">
        <v>82.39</v>
      </c>
      <c r="F5" s="4">
        <f t="shared" si="0"/>
        <v>58.384450585736715</v>
      </c>
      <c r="H5" s="4">
        <f t="shared" si="1"/>
        <v>14.596112646434179</v>
      </c>
    </row>
    <row r="6" spans="1:8" x14ac:dyDescent="0.25">
      <c r="A6" t="s">
        <v>5</v>
      </c>
      <c r="B6">
        <v>23</v>
      </c>
      <c r="C6" s="4">
        <v>70.576941442969883</v>
      </c>
      <c r="D6" s="4">
        <v>65.91485600432344</v>
      </c>
      <c r="E6">
        <v>68.83</v>
      </c>
      <c r="F6" s="4">
        <f t="shared" si="0"/>
        <v>57.080449361823327</v>
      </c>
      <c r="H6" s="4">
        <f t="shared" si="1"/>
        <v>14.270112340455832</v>
      </c>
    </row>
    <row r="7" spans="1:8" x14ac:dyDescent="0.25">
      <c r="A7" t="s">
        <v>6</v>
      </c>
      <c r="B7">
        <v>73</v>
      </c>
      <c r="C7" s="4">
        <v>31.809036891221538</v>
      </c>
      <c r="D7" s="4">
        <v>29.592848816076327</v>
      </c>
      <c r="E7">
        <v>81.84</v>
      </c>
      <c r="F7" s="4">
        <f t="shared" si="0"/>
        <v>54.060471426824471</v>
      </c>
      <c r="H7" s="4">
        <f t="shared" si="1"/>
        <v>13.515117856706118</v>
      </c>
    </row>
    <row r="8" spans="1:8" x14ac:dyDescent="0.25">
      <c r="A8" t="s">
        <v>7</v>
      </c>
      <c r="B8">
        <v>47</v>
      </c>
      <c r="C8" s="4">
        <v>92.022653500161027</v>
      </c>
      <c r="D8" s="4">
        <v>25.061699602556992</v>
      </c>
      <c r="E8">
        <v>74.67</v>
      </c>
      <c r="F8" s="4">
        <f t="shared" si="0"/>
        <v>59.688588275679507</v>
      </c>
      <c r="H8" s="4">
        <f>F8*$G$2</f>
        <v>14.922147068919877</v>
      </c>
    </row>
    <row r="9" spans="1:8" x14ac:dyDescent="0.25">
      <c r="A9" t="s">
        <v>8</v>
      </c>
      <c r="B9">
        <v>54</v>
      </c>
      <c r="C9" s="4">
        <v>87.27107188454751</v>
      </c>
      <c r="D9" s="4">
        <v>45.834496001875713</v>
      </c>
      <c r="E9">
        <v>84.02</v>
      </c>
      <c r="F9" s="4">
        <f t="shared" si="0"/>
        <v>67.7813919716058</v>
      </c>
      <c r="H9" s="4">
        <f t="shared" si="1"/>
        <v>16.94534799290145</v>
      </c>
    </row>
    <row r="10" spans="1:8" x14ac:dyDescent="0.25">
      <c r="A10" t="s">
        <v>9</v>
      </c>
      <c r="B10">
        <v>50</v>
      </c>
      <c r="C10" s="4">
        <v>61.139808050842348</v>
      </c>
      <c r="D10" s="4">
        <v>65.303261036741745</v>
      </c>
      <c r="E10">
        <v>90.82</v>
      </c>
      <c r="F10" s="4">
        <f t="shared" si="0"/>
        <v>66.815767271896021</v>
      </c>
      <c r="H10" s="4">
        <f t="shared" si="1"/>
        <v>16.703941817974005</v>
      </c>
    </row>
    <row r="11" spans="1:8" x14ac:dyDescent="0.25">
      <c r="A11" t="s">
        <v>10</v>
      </c>
      <c r="B11">
        <v>46</v>
      </c>
      <c r="C11" s="4">
        <v>33.255556500488197</v>
      </c>
      <c r="D11" s="4">
        <v>62.529195296682161</v>
      </c>
      <c r="E11">
        <v>93.08</v>
      </c>
      <c r="F11" s="4">
        <f t="shared" si="0"/>
        <v>58.716187949292589</v>
      </c>
      <c r="H11" s="4">
        <f t="shared" si="1"/>
        <v>14.679046987323147</v>
      </c>
    </row>
    <row r="12" spans="1:8" x14ac:dyDescent="0.25">
      <c r="A12" t="s">
        <v>11</v>
      </c>
      <c r="B12">
        <v>42</v>
      </c>
      <c r="C12" s="4">
        <v>0</v>
      </c>
      <c r="D12" s="4">
        <v>66.553210704081948</v>
      </c>
      <c r="E12">
        <v>92.37</v>
      </c>
      <c r="F12" s="4">
        <f t="shared" si="0"/>
        <v>50.230802676020488</v>
      </c>
      <c r="H12" s="4">
        <f t="shared" si="1"/>
        <v>12.557700669005122</v>
      </c>
    </row>
    <row r="13" spans="1:8" x14ac:dyDescent="0.25">
      <c r="A13" t="s">
        <v>12</v>
      </c>
      <c r="B13">
        <v>53</v>
      </c>
      <c r="C13" s="4">
        <v>100</v>
      </c>
      <c r="D13" s="4">
        <v>24.440319503024881</v>
      </c>
      <c r="E13">
        <v>92.65</v>
      </c>
      <c r="F13" s="4">
        <f t="shared" si="0"/>
        <v>67.522579875756222</v>
      </c>
      <c r="H13" s="4">
        <f t="shared" si="1"/>
        <v>16.880644968939055</v>
      </c>
    </row>
    <row r="14" spans="1:8" x14ac:dyDescent="0.25">
      <c r="A14" t="s">
        <v>13</v>
      </c>
      <c r="B14">
        <v>50</v>
      </c>
      <c r="C14" s="4">
        <v>100</v>
      </c>
      <c r="D14" s="4">
        <v>88.772412340914855</v>
      </c>
      <c r="E14">
        <v>95.95</v>
      </c>
      <c r="F14" s="4">
        <f t="shared" si="0"/>
        <v>83.680603085228711</v>
      </c>
      <c r="H14" s="4">
        <f t="shared" si="1"/>
        <v>20.920150771307178</v>
      </c>
    </row>
    <row r="15" spans="1:8" x14ac:dyDescent="0.25">
      <c r="A15" t="s">
        <v>14</v>
      </c>
      <c r="B15">
        <v>62</v>
      </c>
      <c r="C15" s="4">
        <v>100</v>
      </c>
      <c r="D15" s="4">
        <v>28.330959895961438</v>
      </c>
      <c r="E15">
        <v>90.95</v>
      </c>
      <c r="F15" s="4">
        <f t="shared" si="0"/>
        <v>70.320239973990354</v>
      </c>
      <c r="H15" s="4">
        <f t="shared" si="1"/>
        <v>17.580059993497589</v>
      </c>
    </row>
    <row r="16" spans="1:8" x14ac:dyDescent="0.25">
      <c r="A16" t="s">
        <v>15</v>
      </c>
      <c r="B16">
        <v>69</v>
      </c>
      <c r="C16" s="4">
        <v>100</v>
      </c>
      <c r="D16" s="4">
        <v>27.99642690401415</v>
      </c>
      <c r="E16">
        <v>91.69</v>
      </c>
      <c r="F16" s="4">
        <f t="shared" si="0"/>
        <v>72.171606726003546</v>
      </c>
      <c r="H16" s="4">
        <f t="shared" si="1"/>
        <v>18.042901681500886</v>
      </c>
    </row>
    <row r="17" spans="1:8" x14ac:dyDescent="0.25">
      <c r="A17" t="s">
        <v>16</v>
      </c>
      <c r="B17">
        <v>52</v>
      </c>
      <c r="C17" s="4">
        <v>100</v>
      </c>
      <c r="D17" s="4">
        <v>89.443413890293471</v>
      </c>
      <c r="E17">
        <v>89.4</v>
      </c>
      <c r="F17" s="4">
        <f t="shared" si="0"/>
        <v>82.710853472573376</v>
      </c>
      <c r="H17" s="4">
        <f t="shared" si="1"/>
        <v>20.677713368143344</v>
      </c>
    </row>
    <row r="18" spans="1:8" x14ac:dyDescent="0.25">
      <c r="A18" t="s">
        <v>17</v>
      </c>
      <c r="B18">
        <v>53</v>
      </c>
      <c r="C18" s="4">
        <v>100</v>
      </c>
      <c r="D18" s="4">
        <v>31.008915940661915</v>
      </c>
      <c r="E18">
        <v>84.01</v>
      </c>
      <c r="F18" s="4">
        <f t="shared" si="0"/>
        <v>67.004728985165485</v>
      </c>
      <c r="H18" s="4">
        <f t="shared" si="1"/>
        <v>16.751182246291371</v>
      </c>
    </row>
    <row r="19" spans="1:8" x14ac:dyDescent="0.25">
      <c r="A19" t="s">
        <v>18</v>
      </c>
      <c r="B19">
        <v>49</v>
      </c>
      <c r="C19" s="4">
        <v>94.350829490388705</v>
      </c>
      <c r="D19" s="4">
        <v>42.593535834301058</v>
      </c>
      <c r="E19">
        <v>83.8</v>
      </c>
      <c r="F19" s="4">
        <f t="shared" si="0"/>
        <v>67.436091331172449</v>
      </c>
      <c r="H19" s="4">
        <f t="shared" si="1"/>
        <v>16.859022832793112</v>
      </c>
    </row>
    <row r="20" spans="1:8" x14ac:dyDescent="0.25">
      <c r="A20" t="s">
        <v>19</v>
      </c>
      <c r="B20">
        <v>40</v>
      </c>
      <c r="C20" s="4">
        <v>91.442121731121546</v>
      </c>
      <c r="D20" s="4">
        <v>44.988667821326892</v>
      </c>
      <c r="E20">
        <v>76.36</v>
      </c>
      <c r="F20" s="4">
        <f t="shared" si="0"/>
        <v>63.197697388112104</v>
      </c>
      <c r="H20" s="4">
        <f t="shared" si="1"/>
        <v>15.799424347028026</v>
      </c>
    </row>
    <row r="21" spans="1:8" x14ac:dyDescent="0.25">
      <c r="A21" t="s">
        <v>20</v>
      </c>
      <c r="B21">
        <v>0</v>
      </c>
      <c r="C21" s="4">
        <v>100</v>
      </c>
      <c r="D21" s="4">
        <v>0</v>
      </c>
      <c r="E21">
        <v>56</v>
      </c>
      <c r="F21" s="4">
        <f>SUM(B21:E21)/4</f>
        <v>39</v>
      </c>
      <c r="H21" s="4">
        <f>F21*$G$2</f>
        <v>9.75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27"/>
  <sheetViews>
    <sheetView workbookViewId="0">
      <selection activeCell="J26" sqref="J26"/>
    </sheetView>
  </sheetViews>
  <sheetFormatPr baseColWidth="10" defaultRowHeight="15" x14ac:dyDescent="0.25"/>
  <cols>
    <col min="2" max="2" width="17.875" bestFit="1" customWidth="1"/>
    <col min="3" max="3" width="10" bestFit="1" customWidth="1"/>
    <col min="4" max="5" width="8.375" bestFit="1" customWidth="1"/>
    <col min="6" max="6" width="11.75" bestFit="1" customWidth="1"/>
    <col min="7" max="7" width="15.625" bestFit="1" customWidth="1"/>
  </cols>
  <sheetData>
    <row r="1" spans="1:7" ht="16.5" x14ac:dyDescent="0.25">
      <c r="A1" s="43" t="s">
        <v>50</v>
      </c>
      <c r="B1" s="44" t="s">
        <v>87</v>
      </c>
      <c r="C1" s="44" t="s">
        <v>82</v>
      </c>
      <c r="D1" s="44" t="s">
        <v>83</v>
      </c>
      <c r="E1" s="44" t="s">
        <v>84</v>
      </c>
      <c r="F1" s="44" t="s">
        <v>85</v>
      </c>
      <c r="G1" s="44" t="s">
        <v>86</v>
      </c>
    </row>
    <row r="2" spans="1:7" ht="16.5" x14ac:dyDescent="0.25">
      <c r="A2" s="42">
        <v>20</v>
      </c>
      <c r="B2" s="45" t="s">
        <v>61</v>
      </c>
      <c r="C2" s="49">
        <v>24.91585129943218</v>
      </c>
      <c r="D2" s="46">
        <v>9.2547291458342222</v>
      </c>
      <c r="E2" s="46">
        <v>5.7749999999999995</v>
      </c>
      <c r="F2" s="48">
        <v>9.75</v>
      </c>
      <c r="G2" s="47">
        <f>SUM(C2:F2)</f>
        <v>49.695580445266401</v>
      </c>
    </row>
    <row r="3" spans="1:7" ht="16.5" x14ac:dyDescent="0.25">
      <c r="A3" s="42">
        <v>16</v>
      </c>
      <c r="B3" s="45" t="s">
        <v>62</v>
      </c>
      <c r="C3" s="46">
        <v>10.891153866188947</v>
      </c>
      <c r="D3" s="49">
        <v>13.49849158329812</v>
      </c>
      <c r="E3" s="46">
        <v>4.6000000000000005</v>
      </c>
      <c r="F3" s="46">
        <v>20.677713368143344</v>
      </c>
      <c r="G3" s="47">
        <f t="shared" ref="G3:G21" si="0">SUM(C3:F3)</f>
        <v>49.667358817630415</v>
      </c>
    </row>
    <row r="4" spans="1:7" ht="16.5" x14ac:dyDescent="0.25">
      <c r="A4" s="42">
        <v>14</v>
      </c>
      <c r="B4" s="45" t="s">
        <v>63</v>
      </c>
      <c r="C4" s="46">
        <v>12.683427343158455</v>
      </c>
      <c r="D4" s="46">
        <v>8.3660165963795947</v>
      </c>
      <c r="E4" s="46">
        <v>5.0125000000000002</v>
      </c>
      <c r="F4" s="46">
        <v>17.580059993497589</v>
      </c>
      <c r="G4" s="47">
        <f t="shared" si="0"/>
        <v>43.642003933035639</v>
      </c>
    </row>
    <row r="5" spans="1:7" ht="16.5" x14ac:dyDescent="0.25">
      <c r="A5" s="42">
        <v>17</v>
      </c>
      <c r="B5" s="45" t="s">
        <v>64</v>
      </c>
      <c r="C5" s="46">
        <v>13.603021782847067</v>
      </c>
      <c r="D5" s="46">
        <v>4.6591774240306369</v>
      </c>
      <c r="E5" s="49">
        <v>7.4499999999999993</v>
      </c>
      <c r="F5" s="46">
        <v>16.751182246291371</v>
      </c>
      <c r="G5" s="47">
        <f t="shared" si="0"/>
        <v>42.463381453169077</v>
      </c>
    </row>
    <row r="6" spans="1:7" ht="16.5" x14ac:dyDescent="0.25">
      <c r="A6" s="42">
        <v>13</v>
      </c>
      <c r="B6" s="45" t="s">
        <v>65</v>
      </c>
      <c r="C6" s="46">
        <v>11.240449877213841</v>
      </c>
      <c r="D6" s="46">
        <v>4.9545157346358346</v>
      </c>
      <c r="E6" s="46">
        <v>3.7624999999999997</v>
      </c>
      <c r="F6" s="49">
        <v>20.920150771307178</v>
      </c>
      <c r="G6" s="47">
        <f t="shared" si="0"/>
        <v>40.877616383156848</v>
      </c>
    </row>
    <row r="7" spans="1:7" ht="16.5" x14ac:dyDescent="0.25">
      <c r="A7" s="42">
        <v>15</v>
      </c>
      <c r="B7" s="45" t="s">
        <v>66</v>
      </c>
      <c r="C7" s="46">
        <v>11.146972648814707</v>
      </c>
      <c r="D7" s="46">
        <v>4.5164155506153438</v>
      </c>
      <c r="E7" s="46">
        <v>5.0750000000000002</v>
      </c>
      <c r="F7" s="46">
        <v>18.042901681500886</v>
      </c>
      <c r="G7" s="47">
        <f t="shared" si="0"/>
        <v>38.781289880930942</v>
      </c>
    </row>
    <row r="8" spans="1:7" ht="16.5" x14ac:dyDescent="0.25">
      <c r="A8" s="42">
        <v>2</v>
      </c>
      <c r="B8" s="45" t="s">
        <v>67</v>
      </c>
      <c r="C8" s="46">
        <v>11.091994881209962</v>
      </c>
      <c r="D8" s="46">
        <v>4.9637564399946354</v>
      </c>
      <c r="E8" s="46">
        <v>4.6749999999999998</v>
      </c>
      <c r="F8" s="46">
        <v>15.898817714952905</v>
      </c>
      <c r="G8" s="47">
        <f t="shared" si="0"/>
        <v>36.629569036157505</v>
      </c>
    </row>
    <row r="9" spans="1:7" ht="16.5" x14ac:dyDescent="0.25">
      <c r="A9" s="42">
        <v>12</v>
      </c>
      <c r="B9" s="45" t="s">
        <v>68</v>
      </c>
      <c r="C9" s="46">
        <v>9.5701378827308243</v>
      </c>
      <c r="D9" s="46">
        <v>4.9292199556278602</v>
      </c>
      <c r="E9" s="46">
        <v>3.6500000000000004</v>
      </c>
      <c r="F9" s="46">
        <v>16.880644968939055</v>
      </c>
      <c r="G9" s="47">
        <f t="shared" si="0"/>
        <v>35.030002807297734</v>
      </c>
    </row>
    <row r="10" spans="1:7" ht="16.5" x14ac:dyDescent="0.25">
      <c r="A10" s="42">
        <v>3</v>
      </c>
      <c r="B10" s="45" t="s">
        <v>69</v>
      </c>
      <c r="C10" s="46">
        <v>12.488646152231466</v>
      </c>
      <c r="D10" s="46">
        <v>4.1004742101291765</v>
      </c>
      <c r="E10" s="46">
        <v>4.45</v>
      </c>
      <c r="F10" s="46">
        <v>13.603534601929232</v>
      </c>
      <c r="G10" s="47">
        <f t="shared" si="0"/>
        <v>34.642654964289875</v>
      </c>
    </row>
    <row r="11" spans="1:7" ht="16.5" x14ac:dyDescent="0.25">
      <c r="A11" s="42">
        <v>18</v>
      </c>
      <c r="B11" s="45" t="s">
        <v>70</v>
      </c>
      <c r="C11" s="46">
        <v>7.1027091346158864</v>
      </c>
      <c r="D11" s="46">
        <v>4.2282845987367903</v>
      </c>
      <c r="E11" s="46">
        <v>5.8125</v>
      </c>
      <c r="F11" s="46">
        <v>16.859022832793112</v>
      </c>
      <c r="G11" s="47">
        <f t="shared" si="0"/>
        <v>34.002516566145786</v>
      </c>
    </row>
    <row r="12" spans="1:7" ht="16.5" x14ac:dyDescent="0.25">
      <c r="A12" s="42">
        <v>4</v>
      </c>
      <c r="B12" s="45" t="s">
        <v>71</v>
      </c>
      <c r="C12" s="46">
        <v>9.7136904983534027</v>
      </c>
      <c r="D12" s="46">
        <v>4.1851990518541475</v>
      </c>
      <c r="E12" s="46">
        <v>4.9625000000000004</v>
      </c>
      <c r="F12" s="46">
        <v>14.596112646434179</v>
      </c>
      <c r="G12" s="47">
        <f t="shared" si="0"/>
        <v>33.457502196641727</v>
      </c>
    </row>
    <row r="13" spans="1:7" ht="16.5" x14ac:dyDescent="0.25">
      <c r="A13" s="42">
        <v>1</v>
      </c>
      <c r="B13" s="45" t="s">
        <v>72</v>
      </c>
      <c r="C13" s="46">
        <v>7.9190033805258029</v>
      </c>
      <c r="D13" s="46">
        <v>5.3469635120554964</v>
      </c>
      <c r="E13" s="46">
        <v>3.1875</v>
      </c>
      <c r="F13" s="46">
        <v>15.73199882224152</v>
      </c>
      <c r="G13" s="47">
        <f t="shared" si="0"/>
        <v>32.185465714822818</v>
      </c>
    </row>
    <row r="14" spans="1:7" ht="16.5" x14ac:dyDescent="0.25">
      <c r="A14" s="42">
        <v>5</v>
      </c>
      <c r="B14" s="45" t="s">
        <v>73</v>
      </c>
      <c r="C14" s="46">
        <v>10.050637324841182</v>
      </c>
      <c r="D14" s="46">
        <v>4.0146824081709775</v>
      </c>
      <c r="E14" s="46">
        <v>3.6375000000000002</v>
      </c>
      <c r="F14" s="46">
        <v>14.270112340455832</v>
      </c>
      <c r="G14" s="47">
        <f t="shared" si="0"/>
        <v>31.972932073467991</v>
      </c>
    </row>
    <row r="15" spans="1:7" ht="16.5" x14ac:dyDescent="0.25">
      <c r="A15" s="42">
        <v>10</v>
      </c>
      <c r="B15" s="45" t="s">
        <v>74</v>
      </c>
      <c r="C15" s="46">
        <v>6.2839386772805597</v>
      </c>
      <c r="D15" s="46">
        <v>4.7837756340224136</v>
      </c>
      <c r="E15" s="46">
        <v>5.6125000000000007</v>
      </c>
      <c r="F15" s="46">
        <v>14.679046987323147</v>
      </c>
      <c r="G15" s="47">
        <f t="shared" si="0"/>
        <v>31.359261298626123</v>
      </c>
    </row>
    <row r="16" spans="1:7" ht="16.5" x14ac:dyDescent="0.25">
      <c r="A16" s="42">
        <v>9</v>
      </c>
      <c r="B16" s="45" t="s">
        <v>75</v>
      </c>
      <c r="C16" s="46">
        <v>6.3666047941860588</v>
      </c>
      <c r="D16" s="46">
        <v>5.2826388089878007</v>
      </c>
      <c r="E16" s="48">
        <v>2.95</v>
      </c>
      <c r="F16" s="46">
        <v>16.703941817974005</v>
      </c>
      <c r="G16" s="47">
        <f t="shared" si="0"/>
        <v>31.303185421147866</v>
      </c>
    </row>
    <row r="17" spans="1:7" ht="16.5" x14ac:dyDescent="0.25">
      <c r="A17" s="42">
        <v>6</v>
      </c>
      <c r="B17" s="45" t="s">
        <v>76</v>
      </c>
      <c r="C17" s="46">
        <v>9.0568465491596655</v>
      </c>
      <c r="D17" s="46">
        <v>4.1876171986185158</v>
      </c>
      <c r="E17" s="46">
        <v>4.2874999999999996</v>
      </c>
      <c r="F17" s="46">
        <v>13.515117856706118</v>
      </c>
      <c r="G17" s="47">
        <f t="shared" si="0"/>
        <v>31.047081604484298</v>
      </c>
    </row>
    <row r="18" spans="1:7" ht="16.5" x14ac:dyDescent="0.25">
      <c r="A18" s="42">
        <v>8</v>
      </c>
      <c r="B18" s="45" t="s">
        <v>77</v>
      </c>
      <c r="C18" s="46">
        <v>3.3916340916688843</v>
      </c>
      <c r="D18" s="46">
        <v>4.3863226196102438</v>
      </c>
      <c r="E18" s="46">
        <v>3.2124999999999999</v>
      </c>
      <c r="F18" s="46">
        <v>16.94534799290145</v>
      </c>
      <c r="G18" s="47">
        <f t="shared" si="0"/>
        <v>27.935804704180576</v>
      </c>
    </row>
    <row r="19" spans="1:7" ht="16.5" x14ac:dyDescent="0.25">
      <c r="A19" s="42">
        <v>7</v>
      </c>
      <c r="B19" s="45" t="s">
        <v>78</v>
      </c>
      <c r="C19" s="46">
        <v>2.9619882803772031</v>
      </c>
      <c r="D19" s="46">
        <v>4.1285794041248201</v>
      </c>
      <c r="E19" s="46">
        <v>3.4125000000000001</v>
      </c>
      <c r="F19" s="46">
        <v>14.922147068919877</v>
      </c>
      <c r="G19" s="47">
        <f t="shared" si="0"/>
        <v>25.425214753421898</v>
      </c>
    </row>
    <row r="20" spans="1:7" ht="16.5" x14ac:dyDescent="0.25">
      <c r="A20" s="42">
        <v>11</v>
      </c>
      <c r="B20" s="45" t="s">
        <v>79</v>
      </c>
      <c r="C20" s="46">
        <v>2.9888116042703534</v>
      </c>
      <c r="D20" s="46">
        <v>4.8845558464971068</v>
      </c>
      <c r="E20" s="46">
        <v>4.5</v>
      </c>
      <c r="F20" s="46">
        <v>12.557700669005122</v>
      </c>
      <c r="G20" s="47">
        <f t="shared" si="0"/>
        <v>24.931068119772583</v>
      </c>
    </row>
    <row r="21" spans="1:7" ht="16.5" x14ac:dyDescent="0.25">
      <c r="A21" s="42">
        <v>19</v>
      </c>
      <c r="B21" s="45" t="s">
        <v>80</v>
      </c>
      <c r="C21" s="48">
        <v>0.41171944971940788</v>
      </c>
      <c r="D21" s="48">
        <v>3.8108351437527297</v>
      </c>
      <c r="E21" s="46">
        <v>3.6500000000000004</v>
      </c>
      <c r="F21" s="46">
        <v>15.799424347028026</v>
      </c>
      <c r="G21" s="47">
        <f t="shared" si="0"/>
        <v>23.671978940500164</v>
      </c>
    </row>
    <row r="23" spans="1:7" ht="16.5" customHeight="1" x14ac:dyDescent="0.3">
      <c r="A23" s="50"/>
      <c r="B23" s="51" t="s">
        <v>60</v>
      </c>
      <c r="C23" s="52">
        <f>AVERAGE(C2:C21)</f>
        <v>9.1939619759412938</v>
      </c>
      <c r="D23" s="52">
        <f>AVERAGE(D2:D21)</f>
        <v>5.4241125433488229</v>
      </c>
      <c r="E23" s="52">
        <f>AVERAGE(E2:E21)</f>
        <v>4.4837499999999997</v>
      </c>
      <c r="F23" s="52">
        <f>AVERAGE(F2:F21)</f>
        <v>15.834248936417193</v>
      </c>
      <c r="G23" s="47">
        <f>AVERAGE(G2:G21)</f>
        <v>34.936073455707309</v>
      </c>
    </row>
    <row r="24" spans="1:7" x14ac:dyDescent="0.25">
      <c r="B24" t="s">
        <v>81</v>
      </c>
    </row>
    <row r="25" spans="1:7" x14ac:dyDescent="0.25">
      <c r="B25" t="s">
        <v>81</v>
      </c>
      <c r="G25" s="4"/>
    </row>
    <row r="26" spans="1:7" x14ac:dyDescent="0.25">
      <c r="B26" t="s">
        <v>81</v>
      </c>
      <c r="G26" s="4"/>
    </row>
    <row r="27" spans="1:7" x14ac:dyDescent="0.25">
      <c r="G27" s="4"/>
    </row>
  </sheetData>
  <autoFilter ref="A1:G21">
    <sortState ref="A2:G21">
      <sortCondition descending="1" ref="G1:G2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Normalización</vt:lpstr>
      <vt:lpstr>Recursos</vt:lpstr>
      <vt:lpstr>Actores</vt:lpstr>
      <vt:lpstr>Gestión</vt:lpstr>
      <vt:lpstr>Resultados</vt:lpstr>
      <vt:lpstr>IGL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Felipe Cantor</dc:creator>
  <cp:lastModifiedBy>Diliana Vanessa Cediel Sanchez</cp:lastModifiedBy>
  <dcterms:created xsi:type="dcterms:W3CDTF">2019-09-10T21:42:24Z</dcterms:created>
  <dcterms:modified xsi:type="dcterms:W3CDTF">2019-12-26T21:26:21Z</dcterms:modified>
</cp:coreProperties>
</file>